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4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<sst xmlns="http://schemas.openxmlformats.org/spreadsheetml/2006/main" count="754" uniqueCount="286">
  <si>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</si>
  <si>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</si>
  <si>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</si>
  <si>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</si>
  <si>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</si>
  <si>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</si>
  <si>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</si>
  <si>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</si>
  <si>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</si>
  <si>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</si>
  <si>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</si>
  <si>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</si>
  <si>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</si>
  <si>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</si>
  <si>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</si>
  <si>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</si>
  <si>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</si>
  <si>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</si>
  <si>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</si>
  <si>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</si>
  <si>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</si>
  <si>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</si>
  <si>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</si>
  <si>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</si>
  <si>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</si>
  <si>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</si>
  <si>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</si>
  <si>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</si>
  <si>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</si>
  <si>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</si>
  <si>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</si>
  <si>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</si>
  <si>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</si>
  <si>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</si>
  <si>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</si>
  <si>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</si>
  <si>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</si>
  <si>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</si>
  <si>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</si>
  <si>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</si>
  <si>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</si>
  <si>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</si>
  <si>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</si>
  <si>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</si>
  <si>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</si>
  <si>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</si>
  <si>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</si>
  <si>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</si>
  <si>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</si>
  <si>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</si>
  <si>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</si>
  <si>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</si>
  <si>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</si>
  <si>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</si>
  <si>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</si>
  <si>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</si>
  <si>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</si>
  <si>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</si>
  <si>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</si>
  <si>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</si>
  <si>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</si>
  <si>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</si>
  <si>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</si>
  <si>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</si>
  <si>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</si>
  <si>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</si>
  <si>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</si>
  <si>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</si>
  <si>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</si>
  <si>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</si>
  <si>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</si>
  <si>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</si>
  <si>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</si>
  <si>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</si>
  <si>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</si>
  <si>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</si>
  <si>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</si>
  <si>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</si>
  <si>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</si>
  <si>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</si>
  <si>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</si>
  <si>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</si>
  <si>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</si>
  <si>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</si>
  <si>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</si>
  <si>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</si>
  <si>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</si>
  <si>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</si>
  <si>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</si>
  <si>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</si>
  <si>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</si>
  <si>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</si>
  <si>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</si>
  <si>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</si>
  <si>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</si>
  <si>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</si>
  <si>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</si>
  <si>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</si>
  <si>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</si>
  <si>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</si>
  <si>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</si>
  <si>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</si>
  <si>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</si>
  <si>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</si>
  <si>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</si>
  <si>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</si>
  <si>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</si>
  <si>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</si>
  <si>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</si>
  <si>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</si>
  <si>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</si>
  <si>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</si>
  <si>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</si>
  <si>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</si>
  <si>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</si>
  <si>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</si>
  <si>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</si>
  <si>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</si>
  <si>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</si>
  <si>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</si>
  <si>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</si>
  <si>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</si>
  <si>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</si>
  <si>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</si>
  <si>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</si>
  <si>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</si>
  <si>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</si>
  <si>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</si>
  <si>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</si>
  <si>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</si>
  <si>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</si>
  <si>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</si>
  <si>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</si>
  <si>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</si>
  <si>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</si>
  <si>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</si>
  <si>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</si>
  <si>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</si>
  <si>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</si>
  <si>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</si>
  <si>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</si>
  <si>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</si>
  <si>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</si>
  <si>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</si>
  <si>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</si>
  <si>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</si>
  <si>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</si>
  <si>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</si>
  <si>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</si>
  <si>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</si>
  <si>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</si>
  <si>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</si>
  <si>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</si>
  <si>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</si>
  <si>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</si>
  <si>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</si>
  <si>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</si>
  <si>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</si>
  <si>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</si>
  <si>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</si>
  <si>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</si>
  <si>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</si>
  <si>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</si>
  <si>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</si>
  <si>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</si>
  <si>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</si>
  <si>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</si>
  <si>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</si>
  <si>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</si>
  <si>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</si>
  <si>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</si>
  <si>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</si>
  <si>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</si>
  <si>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</si>
  <si>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</si>
  <si>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</si>
  <si>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</si>
  <si>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</si>
  <si>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</si>
  <si>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</si>
  <si>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</si>
  <si>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</si>
  <si>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</si>
  <si>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</si>
  <si>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</si>
  <si>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</si>
  <si>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</si>
  <si>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</si>
  <si>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</si>
  <si>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</si>
  <si>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</si>
  <si>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</si>
  <si>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</si>
  <si>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</si>
  <si>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</si>
  <si>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</si>
  <si>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</si>
  <si>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</si>
  <si>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</si>
  <si>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</si>
  <si>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</si>
  <si>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</si>
  <si>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</si>
  <si>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</si>
  <si>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</si>
  <si>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</si>
  <si>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</si>
  <si>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</si>
  <si>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</si>
  <si>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</si>
  <si>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</si>
  <si>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</si>
  <si>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</si>
  <si>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</si>
  <si>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</si>
  <si>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</si>
  <si>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</si>
  <si>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</si>
  <si>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</si>
  <si>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</si>
  <si>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</si>
  <si>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</si>
  <si>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</si>
  <si>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</si>
  <si>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</si>
  <si>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</si>
  <si>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</si>
  <si>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</si>
  <si>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</si>
  <si>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</si>
  <si>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</si>
  <si>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</si>
  <si>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</si>
  <si>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</si>
  <si>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</si>
  <si>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</si>
  <si>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</si>
  <si>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</si>
  <si>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</si>
  <si>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</si>
  <si>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</si>
  <si>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</si>
  <si>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</si>
  <si>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</si>
  <si>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</si>
  <si>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</si>
  <si>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</si>
  <si>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</si>
  <si>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</si>
  <si>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</si>
  <si>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</si>
  <si>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</si>
  <si>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</si>
  <si>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>Fish</t>
  </si>
  <si>
    <t>Dane</t>
  </si>
  <si>
    <t>Marshall, Sefton, Fabos</t>
  </si>
  <si>
    <t>08/01, 04/2006</t>
  </si>
  <si>
    <t>m</t>
  </si>
  <si>
    <t>r</t>
  </si>
  <si>
    <t>p</t>
  </si>
  <si>
    <t>v</t>
  </si>
  <si>
    <t>s</t>
  </si>
  <si>
    <t>08/01,04/2006</t>
  </si>
  <si>
    <t>16 - 21, 8</t>
  </si>
  <si>
    <t>280, 298, 315</t>
  </si>
  <si>
    <t>Nymphaea odorata</t>
  </si>
  <si>
    <t>Nymphaea odorata, Brasenia schreberi, P. natans</t>
  </si>
  <si>
    <t>1,2,3, 4, 75</t>
  </si>
  <si>
    <t>P. natans</t>
  </si>
  <si>
    <t>Nymphaea odorata, P. natans</t>
  </si>
  <si>
    <t>Nymphaea odorata, Brasenia schreberi, P. natans, S. pectinatus</t>
  </si>
  <si>
    <t>P. crispus turions</t>
  </si>
  <si>
    <t>Mud Lake</t>
  </si>
  <si>
    <t>Nelumbo was abundant</t>
  </si>
  <si>
    <t>General comments</t>
  </si>
  <si>
    <t>Most points were apparently created from an outdated map that did not account for rising</t>
  </si>
  <si>
    <t xml:space="preserve">water levels.  Therefore, locations close to shore were not included.  Many points were </t>
  </si>
  <si>
    <t>well beyond the littoral zone with depths of 20 meters.  Eurasian watermilfoil and coontail</t>
  </si>
  <si>
    <t xml:space="preserve">dominate most of the littoral zone out to 4 meters while most native plants are just </t>
  </si>
  <si>
    <t>hanging on near shore.  The lake pumping and drawdown are having a significant negative</t>
  </si>
  <si>
    <t>as the water lowers.</t>
  </si>
  <si>
    <t>effect on these species, including Nelumbo in Mud Lake, as many are becoming desiccated</t>
  </si>
  <si>
    <t>Brasenia schreberi, P. natans, Polygonum amphibium</t>
  </si>
  <si>
    <t>P. richardsonii, S. pectinatus, Polygonum amphibium</t>
  </si>
  <si>
    <t>Secchi on 8-1 = 6'</t>
  </si>
  <si>
    <t>Secchi on 8-4 = 6'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</si>
</sst>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 textRotation="45" wrapText="1"/>
      <protection locked="0"/>
    </xf>
    <xf numFmtId="0" fontId="0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6">
      <selection activeCell="C10" sqref="C10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245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175</v>
      </c>
    </row>
    <row r="6" spans="3:4" ht="12.75">
      <c r="C6" s="2" t="s">
        <v>141</v>
      </c>
      <c r="D6" s="2" t="s">
        <v>247</v>
      </c>
    </row>
    <row r="7" ht="12.75">
      <c r="D7" s="2" t="s">
        <v>159</v>
      </c>
    </row>
    <row r="8" spans="3:4" ht="12.75">
      <c r="C8" s="29" t="s">
        <v>170</v>
      </c>
      <c r="D8" s="2" t="s">
        <v>171</v>
      </c>
    </row>
    <row r="9" spans="3:4" ht="12.75">
      <c r="C9" s="29" t="s">
        <v>172</v>
      </c>
      <c r="D9" s="2" t="s">
        <v>173</v>
      </c>
    </row>
    <row r="10" spans="3:4" ht="12.75">
      <c r="C10" s="29" t="s">
        <v>252</v>
      </c>
      <c r="D10" s="2" t="s">
        <v>174</v>
      </c>
    </row>
    <row r="11" spans="3:4" ht="12.75">
      <c r="C11" s="29" t="s">
        <v>224</v>
      </c>
      <c r="D11" s="2" t="s">
        <v>143</v>
      </c>
    </row>
    <row r="12" spans="3:4" ht="12.75">
      <c r="C12" s="29" t="s">
        <v>215</v>
      </c>
      <c r="D12" s="2" t="s">
        <v>216</v>
      </c>
    </row>
    <row r="13" spans="3:4" ht="12.75">
      <c r="C13" s="29"/>
      <c r="D13" s="2" t="s">
        <v>217</v>
      </c>
    </row>
    <row r="14" spans="3:4" ht="12.75">
      <c r="C14" s="29"/>
      <c r="D14" s="2" t="s">
        <v>222</v>
      </c>
    </row>
    <row r="15" spans="3:4" ht="12.75">
      <c r="C15" s="29" t="s">
        <v>218</v>
      </c>
      <c r="D15" s="2" t="s">
        <v>225</v>
      </c>
    </row>
    <row r="16" spans="3:4" ht="12.75">
      <c r="C16" s="29"/>
      <c r="D16" s="2" t="s">
        <v>248</v>
      </c>
    </row>
    <row r="17" spans="3:4" ht="12.75">
      <c r="C17" s="29"/>
      <c r="D17" s="2" t="s">
        <v>249</v>
      </c>
    </row>
    <row r="18" spans="3:5" ht="12.75">
      <c r="C18" s="29"/>
      <c r="E18" s="2" t="s">
        <v>219</v>
      </c>
    </row>
    <row r="19" spans="3:5" ht="12.75">
      <c r="C19" s="29"/>
      <c r="E19" s="2" t="s">
        <v>220</v>
      </c>
    </row>
    <row r="20" spans="3:5" ht="12.75">
      <c r="C20" s="29"/>
      <c r="E20" s="2" t="s">
        <v>221</v>
      </c>
    </row>
    <row r="21" spans="3:5" ht="12.75">
      <c r="C21" s="29"/>
      <c r="E21" s="2" t="s">
        <v>223</v>
      </c>
    </row>
    <row r="22" spans="3:4" ht="12.75">
      <c r="C22" s="29"/>
      <c r="D22" s="2" t="s">
        <v>250</v>
      </c>
    </row>
    <row r="23" spans="3:4" ht="12.75">
      <c r="C23" s="29"/>
      <c r="D23" s="2" t="s">
        <v>251</v>
      </c>
    </row>
    <row r="24" spans="3:5" ht="12.75">
      <c r="C24" s="29"/>
      <c r="E24" s="2" t="s">
        <v>226</v>
      </c>
    </row>
    <row r="25" ht="12.75">
      <c r="C25" s="29"/>
    </row>
    <row r="26" ht="12.75">
      <c r="D26" s="1" t="s">
        <v>178</v>
      </c>
    </row>
    <row r="27" ht="12.75">
      <c r="D27" s="1"/>
    </row>
    <row r="28" ht="12.75">
      <c r="B28" s="2" t="s">
        <v>45</v>
      </c>
    </row>
    <row r="29" ht="12.75">
      <c r="C29" s="2" t="s">
        <v>144</v>
      </c>
    </row>
    <row r="30" ht="12.75">
      <c r="C30" s="2" t="s">
        <v>180</v>
      </c>
    </row>
    <row r="31" ht="12.75">
      <c r="C31" s="2" t="s">
        <v>213</v>
      </c>
    </row>
    <row r="32" ht="12.75">
      <c r="B32" s="2" t="s">
        <v>158</v>
      </c>
    </row>
    <row r="33" ht="12.75">
      <c r="B33" s="2" t="s">
        <v>151</v>
      </c>
    </row>
    <row r="34" ht="12.75">
      <c r="C34" s="2" t="s">
        <v>179</v>
      </c>
    </row>
    <row r="35" ht="12.75">
      <c r="C35" s="2" t="s">
        <v>176</v>
      </c>
    </row>
    <row r="36" ht="12.75">
      <c r="C36" s="2" t="s">
        <v>162</v>
      </c>
    </row>
    <row r="37" ht="12.75">
      <c r="C37" s="2" t="s">
        <v>163</v>
      </c>
    </row>
    <row r="38" ht="12.75">
      <c r="C38" s="2" t="s">
        <v>177</v>
      </c>
    </row>
    <row r="40" ht="12.75">
      <c r="A40" s="30" t="s">
        <v>20</v>
      </c>
    </row>
    <row r="41" ht="12.75">
      <c r="B41" s="2" t="s">
        <v>164</v>
      </c>
    </row>
    <row r="42" ht="12.75">
      <c r="B42" s="2" t="s">
        <v>145</v>
      </c>
    </row>
    <row r="43" ht="12.75">
      <c r="B43" s="2" t="s">
        <v>165</v>
      </c>
    </row>
    <row r="44" ht="12.75">
      <c r="A44" s="30" t="s">
        <v>17</v>
      </c>
    </row>
    <row r="45" ht="12.75">
      <c r="B45" s="28" t="s">
        <v>146</v>
      </c>
    </row>
    <row r="46" ht="12.75">
      <c r="B46" s="1" t="s">
        <v>140</v>
      </c>
    </row>
    <row r="47" ht="12.75">
      <c r="B47" s="1" t="s">
        <v>137</v>
      </c>
    </row>
    <row r="48" spans="2:3" ht="12.75">
      <c r="B48" s="16"/>
      <c r="C48" s="2" t="s">
        <v>41</v>
      </c>
    </row>
    <row r="49" spans="2:3" ht="12.75">
      <c r="B49" s="16"/>
      <c r="C49" s="2" t="s">
        <v>147</v>
      </c>
    </row>
    <row r="50" ht="12.75">
      <c r="B50" s="23" t="s">
        <v>138</v>
      </c>
    </row>
    <row r="51" spans="2:3" ht="12.75">
      <c r="B51" s="9"/>
      <c r="C51" s="2" t="s">
        <v>42</v>
      </c>
    </row>
    <row r="52" ht="12.75">
      <c r="B52" s="23" t="s">
        <v>139</v>
      </c>
    </row>
    <row r="53" spans="2:3" ht="12.75">
      <c r="B53" s="18"/>
      <c r="C53" s="2" t="s">
        <v>43</v>
      </c>
    </row>
    <row r="54" spans="2:3" ht="12.75">
      <c r="B54" s="1" t="s">
        <v>148</v>
      </c>
      <c r="C54" s="17"/>
    </row>
    <row r="55" ht="12.75">
      <c r="C55" s="2" t="s">
        <v>153</v>
      </c>
    </row>
    <row r="56" ht="12.75">
      <c r="C56" s="2" t="s">
        <v>169</v>
      </c>
    </row>
    <row r="57" spans="2:3" ht="12.75">
      <c r="B57" s="1" t="s">
        <v>152</v>
      </c>
      <c r="C57" s="17"/>
    </row>
    <row r="58" spans="2:3" ht="12.75">
      <c r="B58" s="1" t="s">
        <v>227</v>
      </c>
      <c r="C58" s="17"/>
    </row>
    <row r="59" spans="2:3" ht="12.75">
      <c r="B59" s="1" t="s">
        <v>168</v>
      </c>
      <c r="C59" s="17"/>
    </row>
    <row r="60" spans="2:3" ht="12.75">
      <c r="B60" s="1" t="s">
        <v>200</v>
      </c>
      <c r="C60" s="17"/>
    </row>
    <row r="61" spans="2:3" ht="12.75">
      <c r="B61" s="1" t="s">
        <v>237</v>
      </c>
      <c r="C61" s="17"/>
    </row>
    <row r="62" spans="2:3" ht="12.75">
      <c r="B62" s="1" t="s">
        <v>194</v>
      </c>
      <c r="C62" s="17"/>
    </row>
    <row r="63" spans="2:3" ht="12.75">
      <c r="B63" s="1" t="s">
        <v>238</v>
      </c>
      <c r="C63" s="17"/>
    </row>
    <row r="64" ht="12.75">
      <c r="B64" s="23" t="s">
        <v>228</v>
      </c>
    </row>
    <row r="65" ht="12.75">
      <c r="B65" s="2" t="s">
        <v>229</v>
      </c>
    </row>
    <row r="66" ht="12.75">
      <c r="B66" s="23"/>
    </row>
    <row r="67" ht="12.75">
      <c r="A67" s="30" t="s">
        <v>44</v>
      </c>
    </row>
    <row r="68" ht="12.75">
      <c r="B68" s="2" t="s">
        <v>18</v>
      </c>
    </row>
    <row r="69" ht="12.75">
      <c r="C69" s="2" t="s">
        <v>149</v>
      </c>
    </row>
    <row r="70" ht="12.75">
      <c r="B70" s="2" t="s">
        <v>19</v>
      </c>
    </row>
    <row r="71" ht="12.75">
      <c r="C71" s="2" t="s">
        <v>150</v>
      </c>
    </row>
    <row r="72" ht="12.75">
      <c r="B72" s="4" t="s">
        <v>230</v>
      </c>
    </row>
    <row r="73" spans="1:2" ht="12.75">
      <c r="A73" s="5"/>
      <c r="B73" s="2" t="s">
        <v>214</v>
      </c>
    </row>
    <row r="74" spans="2:4" ht="12.75">
      <c r="B74" s="2" t="s">
        <v>156</v>
      </c>
      <c r="D74" s="5"/>
    </row>
    <row r="75" ht="12.75">
      <c r="B75" s="2" t="s">
        <v>231</v>
      </c>
    </row>
    <row r="76" ht="12.75">
      <c r="C76" s="2" t="s">
        <v>232</v>
      </c>
    </row>
    <row r="77" spans="4:5" ht="12.75">
      <c r="D77" s="10"/>
      <c r="E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  <row r="80" spans="6:10" ht="12.75">
      <c r="F80" s="10"/>
      <c r="G80" s="10"/>
      <c r="H80" s="10"/>
      <c r="I80" s="10"/>
      <c r="J80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246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161</v>
      </c>
      <c r="H2" s="12"/>
      <c r="I2" s="12"/>
      <c r="J2" s="12"/>
      <c r="K2" s="12"/>
      <c r="L2" s="12"/>
      <c r="M2" s="12" t="s">
        <v>157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166</v>
      </c>
      <c r="D3" s="48" t="s">
        <v>224</v>
      </c>
      <c r="E3" s="48" t="s">
        <v>5</v>
      </c>
      <c r="F3" s="50" t="s">
        <v>234</v>
      </c>
      <c r="G3" s="50" t="s">
        <v>233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160</v>
      </c>
      <c r="X34" t="s">
        <v>160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xSplit="4845" ySplit="4020" topLeftCell="A219" activePane="bottomRight" state="split"/>
      <selection pane="topLeft" activeCell="A1" sqref="A1"/>
      <selection pane="topRight" activeCell="AT1" sqref="AT1:AT16384"/>
      <selection pane="bottomLeft" activeCell="I4" sqref="I4"/>
      <selection pane="bottomRight" activeCell="V225" sqref="V225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8" width="5.7109375" style="15" customWidth="1"/>
    <col min="19" max="19" width="5.7109375" style="41" hidden="1" customWidth="1"/>
    <col min="20" max="20" width="5.7109375" style="15" customWidth="1"/>
    <col min="21" max="21" width="5.7109375" style="15" hidden="1" customWidth="1"/>
    <col min="22" max="22" width="5.7109375" style="15" customWidth="1"/>
    <col min="23" max="45" width="5.7109375" style="15" hidden="1" customWidth="1"/>
    <col min="46" max="46" width="5.7109375" style="15" customWidth="1"/>
    <col min="47" max="122" width="5.7109375" style="15" hidden="1" customWidth="1"/>
    <col min="123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198</v>
      </c>
      <c r="D1" s="89" t="s">
        <v>199</v>
      </c>
      <c r="E1" s="90" t="s">
        <v>196</v>
      </c>
      <c r="F1" s="90" t="s">
        <v>197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244</v>
      </c>
      <c r="N1" s="14" t="s">
        <v>22</v>
      </c>
      <c r="O1" s="14" t="s">
        <v>33</v>
      </c>
      <c r="P1" s="21" t="s">
        <v>5</v>
      </c>
      <c r="Q1" s="36" t="s">
        <v>235</v>
      </c>
      <c r="R1" s="36" t="s">
        <v>236</v>
      </c>
      <c r="S1" s="53" t="s">
        <v>193</v>
      </c>
      <c r="T1" s="20" t="s">
        <v>46</v>
      </c>
      <c r="U1" s="20" t="s">
        <v>47</v>
      </c>
      <c r="V1" s="20" t="s">
        <v>48</v>
      </c>
      <c r="W1" s="20" t="s">
        <v>183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189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188</v>
      </c>
      <c r="AL1" s="20" t="s">
        <v>182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192</v>
      </c>
      <c r="AU1" s="20" t="s">
        <v>68</v>
      </c>
      <c r="AV1" s="20" t="s">
        <v>69</v>
      </c>
      <c r="AW1" s="20" t="s">
        <v>70</v>
      </c>
      <c r="AX1" s="20" t="s">
        <v>181</v>
      </c>
      <c r="AY1" s="20" t="s">
        <v>72</v>
      </c>
      <c r="AZ1" s="20" t="s">
        <v>73</v>
      </c>
      <c r="BA1" s="20" t="s">
        <v>74</v>
      </c>
      <c r="BB1" s="20" t="s">
        <v>187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206</v>
      </c>
      <c r="BK1" s="20" t="s">
        <v>81</v>
      </c>
      <c r="BL1" s="20" t="s">
        <v>82</v>
      </c>
      <c r="BM1" s="20" t="s">
        <v>207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208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184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191</v>
      </c>
      <c r="CQ1" s="20" t="s">
        <v>110</v>
      </c>
      <c r="CR1" s="20" t="s">
        <v>185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190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186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22" ht="12.75">
      <c r="A2" s="93" t="s">
        <v>210</v>
      </c>
      <c r="B2" s="94">
        <f aca="true" t="shared" si="0" ref="B2:B65">COUNT(Q2:EA2)</f>
        <v>2</v>
      </c>
      <c r="C2" s="94">
        <f>IF(COUNT(Q2:EC2)&gt;0,COUNT(Q2:EC2),"")</f>
        <v>2</v>
      </c>
      <c r="D2" s="94">
        <f>IF(COUNT(S2:EC2)&gt;0,COUNT(S2:EC2),"")</f>
        <v>1</v>
      </c>
      <c r="E2" s="94">
        <f aca="true" t="shared" si="1" ref="E2:E65">IF(H2=1,COUNT(Q2:EA2),"")</f>
        <v>2</v>
      </c>
      <c r="F2" s="94">
        <f>IF(H2=1,COUNT(S2:EA2),"")</f>
        <v>1</v>
      </c>
      <c r="G2" s="94">
        <f aca="true" t="shared" si="2" ref="G2:G25">IF($B2&gt;=1,$M2,"")</f>
        <v>8</v>
      </c>
      <c r="H2" s="94">
        <f>IF(AND(M2&gt;0,M2&lt;=STATS!$C$22),1,"")</f>
        <v>1</v>
      </c>
      <c r="I2" s="95" t="s">
        <v>253</v>
      </c>
      <c r="J2" s="51">
        <v>1</v>
      </c>
      <c r="K2">
        <v>43.29038788</v>
      </c>
      <c r="L2">
        <v>-89.65935336</v>
      </c>
      <c r="M2" s="15">
        <v>8</v>
      </c>
      <c r="N2" s="15" t="s">
        <v>257</v>
      </c>
      <c r="O2" s="15" t="s">
        <v>259</v>
      </c>
      <c r="Q2" s="22">
        <v>3</v>
      </c>
      <c r="R2" s="22"/>
      <c r="S2" s="54"/>
      <c r="V2" s="15">
        <v>1</v>
      </c>
    </row>
    <row r="3" spans="1:22" ht="12.75">
      <c r="A3" s="93" t="s">
        <v>157</v>
      </c>
      <c r="B3" s="94">
        <f t="shared" si="0"/>
        <v>2</v>
      </c>
      <c r="C3" s="94">
        <f>IF(COUNT(Q3:EC3)&gt;0,COUNT(Q3:EC3),"")</f>
        <v>2</v>
      </c>
      <c r="D3" s="94">
        <f>IF(COUNT(S3:EC3)&gt;0,COUNT(S3:EC3),"")</f>
        <v>1</v>
      </c>
      <c r="E3" s="94">
        <f t="shared" si="1"/>
        <v>2</v>
      </c>
      <c r="F3" s="94">
        <f aca="true" t="shared" si="3" ref="F3:F65">IF(H3=1,COUNT(T3:EA3),"")</f>
        <v>1</v>
      </c>
      <c r="G3" s="94">
        <f t="shared" si="2"/>
        <v>9</v>
      </c>
      <c r="H3" s="94">
        <f>IF(AND(M3&gt;0,M3&lt;=STATS!$C$22),1,"")</f>
        <v>1</v>
      </c>
      <c r="I3" s="95" t="s">
        <v>254</v>
      </c>
      <c r="J3" s="51">
        <v>2</v>
      </c>
      <c r="K3">
        <v>43.28998268</v>
      </c>
      <c r="L3">
        <v>-89.65935562</v>
      </c>
      <c r="M3" s="15">
        <v>9</v>
      </c>
      <c r="N3" s="15" t="s">
        <v>257</v>
      </c>
      <c r="O3" s="15" t="s">
        <v>259</v>
      </c>
      <c r="Q3" s="22">
        <v>3</v>
      </c>
      <c r="R3" s="22"/>
      <c r="S3" s="54"/>
      <c r="V3" s="15">
        <v>1</v>
      </c>
    </row>
    <row r="4" spans="1:22" ht="12.75">
      <c r="A4" s="93" t="s">
        <v>161</v>
      </c>
      <c r="B4" s="94">
        <f t="shared" si="0"/>
        <v>2</v>
      </c>
      <c r="C4" s="94">
        <f>IF(COUNT(Q4:EC4)&gt;0,COUNT(Q4:EC4),"")</f>
        <v>2</v>
      </c>
      <c r="D4" s="94">
        <f>IF(COUNT(S4:EC4)&gt;0,COUNT(S4:EC4),"")</f>
        <v>1</v>
      </c>
      <c r="E4" s="94">
        <f t="shared" si="1"/>
        <v>2</v>
      </c>
      <c r="F4" s="94">
        <f t="shared" si="3"/>
        <v>1</v>
      </c>
      <c r="G4" s="94">
        <f t="shared" si="2"/>
        <v>7</v>
      </c>
      <c r="H4" s="94">
        <f>IF(AND(M4&gt;0,M4&lt;=STATS!$C$22),1,"")</f>
        <v>1</v>
      </c>
      <c r="I4" s="95">
        <v>985100</v>
      </c>
      <c r="J4" s="51">
        <v>3</v>
      </c>
      <c r="K4">
        <v>43.28957748</v>
      </c>
      <c r="L4">
        <v>-89.65935788</v>
      </c>
      <c r="M4" s="15">
        <v>7</v>
      </c>
      <c r="N4" s="15" t="s">
        <v>257</v>
      </c>
      <c r="O4" s="15" t="s">
        <v>259</v>
      </c>
      <c r="Q4" s="22">
        <v>3</v>
      </c>
      <c r="R4" s="22"/>
      <c r="S4" s="54"/>
      <c r="V4" s="15">
        <v>1</v>
      </c>
    </row>
    <row r="5" spans="1:19" ht="12.75">
      <c r="A5" s="96" t="s">
        <v>211</v>
      </c>
      <c r="B5" s="94">
        <f t="shared" si="0"/>
        <v>1</v>
      </c>
      <c r="C5" s="94">
        <f>IF(COUNT(Q5:EC5)&gt;0,COUNT(Q5:EC5),"")</f>
        <v>1</v>
      </c>
      <c r="D5" s="94">
        <f>IF(COUNT(S5:EC5)&gt;0,COUNT(S5:EC5),"")</f>
      </c>
      <c r="E5" s="94">
        <f t="shared" si="1"/>
        <v>1</v>
      </c>
      <c r="F5" s="94">
        <f t="shared" si="3"/>
        <v>0</v>
      </c>
      <c r="G5" s="94">
        <f t="shared" si="2"/>
        <v>5</v>
      </c>
      <c r="H5" s="94">
        <f>IF(AND(M5&gt;0,M5&lt;=STATS!$C$22),1,"")</f>
        <v>1</v>
      </c>
      <c r="I5" s="97"/>
      <c r="J5" s="51">
        <v>4</v>
      </c>
      <c r="K5">
        <v>43.28552547</v>
      </c>
      <c r="L5">
        <v>-89.65938049</v>
      </c>
      <c r="M5" s="15">
        <v>5</v>
      </c>
      <c r="N5" s="15" t="s">
        <v>257</v>
      </c>
      <c r="O5" s="15" t="s">
        <v>259</v>
      </c>
      <c r="Q5" s="22">
        <v>3</v>
      </c>
      <c r="R5" s="22"/>
      <c r="S5" s="54"/>
    </row>
    <row r="6" spans="1:22" ht="12.75">
      <c r="A6" s="96" t="s">
        <v>239</v>
      </c>
      <c r="B6" s="94">
        <f t="shared" si="0"/>
        <v>2</v>
      </c>
      <c r="C6" s="94">
        <f>IF(COUNT(Q6:EC6)&gt;0,COUNT(Q6:EC6),"")</f>
        <v>2</v>
      </c>
      <c r="D6" s="94">
        <f>IF(COUNT(S6:EC6)&gt;0,COUNT(S6:EC6),"")</f>
        <v>1</v>
      </c>
      <c r="E6" s="94">
        <f t="shared" si="1"/>
        <v>2</v>
      </c>
      <c r="F6" s="94">
        <f t="shared" si="3"/>
        <v>1</v>
      </c>
      <c r="G6" s="94">
        <f t="shared" si="2"/>
        <v>8</v>
      </c>
      <c r="H6" s="94">
        <f>IF(AND(M6&gt;0,M6&lt;=STATS!$C$22),1,"")</f>
        <v>1</v>
      </c>
      <c r="I6" s="95" t="s">
        <v>256</v>
      </c>
      <c r="J6" s="51">
        <v>5</v>
      </c>
      <c r="K6">
        <v>43.29079143</v>
      </c>
      <c r="L6">
        <v>-89.65879639</v>
      </c>
      <c r="M6" s="15">
        <v>8</v>
      </c>
      <c r="N6" s="15" t="s">
        <v>257</v>
      </c>
      <c r="O6" s="15" t="s">
        <v>259</v>
      </c>
      <c r="Q6" s="22">
        <v>3</v>
      </c>
      <c r="R6" s="22"/>
      <c r="S6" s="54"/>
      <c r="V6" s="15">
        <v>1</v>
      </c>
    </row>
    <row r="7" spans="1:22" ht="12.75">
      <c r="A7" s="93" t="s">
        <v>243</v>
      </c>
      <c r="B7" s="94">
        <f t="shared" si="0"/>
        <v>2</v>
      </c>
      <c r="C7" s="94">
        <f>IF(COUNT(Q7:EC7)&gt;0,COUNT(Q7:EC7),"")</f>
        <v>2</v>
      </c>
      <c r="D7" s="94">
        <f>IF(COUNT(S7:EC7)&gt;0,COUNT(S7:EC7),"")</f>
        <v>1</v>
      </c>
      <c r="E7" s="94">
        <f t="shared" si="1"/>
        <v>2</v>
      </c>
      <c r="F7" s="94">
        <f t="shared" si="3"/>
        <v>1</v>
      </c>
      <c r="G7" s="94">
        <f t="shared" si="2"/>
        <v>9</v>
      </c>
      <c r="H7" s="94">
        <f>IF(AND(M7&gt;0,M7&lt;=STATS!$C$22),1,"")</f>
        <v>1</v>
      </c>
      <c r="I7" s="15" t="s">
        <v>255</v>
      </c>
      <c r="J7" s="51">
        <v>6</v>
      </c>
      <c r="K7">
        <v>43.29038623</v>
      </c>
      <c r="L7">
        <v>-89.65879866</v>
      </c>
      <c r="M7" s="15">
        <v>9</v>
      </c>
      <c r="N7" s="15" t="s">
        <v>257</v>
      </c>
      <c r="O7" s="15" t="s">
        <v>259</v>
      </c>
      <c r="Q7" s="22">
        <v>3</v>
      </c>
      <c r="R7" s="22"/>
      <c r="S7" s="54"/>
      <c r="V7" s="15">
        <v>1</v>
      </c>
    </row>
    <row r="8" spans="2:19" ht="12.75">
      <c r="B8" s="94">
        <f t="shared" si="0"/>
        <v>1</v>
      </c>
      <c r="C8" s="94">
        <f>IF(COUNT(Q8:EC8)&gt;0,COUNT(Q8:EC8),"")</f>
        <v>1</v>
      </c>
      <c r="D8" s="94">
        <f>IF(COUNT(S8:EC8)&gt;0,COUNT(S8:EC8),"")</f>
      </c>
      <c r="E8" s="94">
        <f t="shared" si="1"/>
        <v>1</v>
      </c>
      <c r="F8" s="94">
        <f t="shared" si="3"/>
        <v>0</v>
      </c>
      <c r="G8" s="94">
        <f t="shared" si="2"/>
        <v>9</v>
      </c>
      <c r="H8" s="94">
        <f>IF(AND(M8&gt;0,M8&lt;=STATS!$C$22),1,"")</f>
        <v>1</v>
      </c>
      <c r="J8" s="51">
        <v>7</v>
      </c>
      <c r="K8">
        <v>43.28998103</v>
      </c>
      <c r="L8">
        <v>-89.65880092</v>
      </c>
      <c r="M8" s="15">
        <v>9</v>
      </c>
      <c r="N8" s="15" t="s">
        <v>257</v>
      </c>
      <c r="O8" s="15" t="s">
        <v>259</v>
      </c>
      <c r="Q8" s="22">
        <v>3</v>
      </c>
      <c r="R8" s="22"/>
      <c r="S8" s="54"/>
    </row>
    <row r="9" spans="2:19" ht="12.75">
      <c r="B9" s="94">
        <f t="shared" si="0"/>
        <v>1</v>
      </c>
      <c r="C9" s="94">
        <f>IF(COUNT(Q9:EC9)&gt;0,COUNT(Q9:EC9),"")</f>
        <v>1</v>
      </c>
      <c r="D9" s="94">
        <f>IF(COUNT(S9:EC9)&gt;0,COUNT(S9:EC9),"")</f>
      </c>
      <c r="E9" s="94">
        <f t="shared" si="1"/>
        <v>1</v>
      </c>
      <c r="F9" s="94">
        <f t="shared" si="3"/>
        <v>0</v>
      </c>
      <c r="G9" s="94">
        <f t="shared" si="2"/>
        <v>8</v>
      </c>
      <c r="H9" s="94">
        <f>IF(AND(M9&gt;0,M9&lt;=STATS!$C$22),1,"")</f>
        <v>1</v>
      </c>
      <c r="J9" s="51">
        <v>8</v>
      </c>
      <c r="K9">
        <v>43.28714462</v>
      </c>
      <c r="L9">
        <v>-89.65881678</v>
      </c>
      <c r="M9" s="15">
        <v>8</v>
      </c>
      <c r="N9" s="15" t="s">
        <v>257</v>
      </c>
      <c r="O9" s="15" t="s">
        <v>259</v>
      </c>
      <c r="Q9" s="22">
        <v>2</v>
      </c>
      <c r="R9" s="22"/>
      <c r="S9" s="54"/>
    </row>
    <row r="10" spans="2:22" ht="12.75">
      <c r="B10" s="94">
        <f t="shared" si="0"/>
        <v>2</v>
      </c>
      <c r="C10" s="94">
        <f>IF(COUNT(Q10:EC10)&gt;0,COUNT(Q10:EC10),"")</f>
        <v>2</v>
      </c>
      <c r="D10" s="94">
        <f>IF(COUNT(S10:EC10)&gt;0,COUNT(S10:EC10),"")</f>
        <v>1</v>
      </c>
      <c r="E10" s="94">
        <f t="shared" si="1"/>
        <v>2</v>
      </c>
      <c r="F10" s="94">
        <f t="shared" si="3"/>
        <v>1</v>
      </c>
      <c r="G10" s="94">
        <f t="shared" si="2"/>
        <v>8</v>
      </c>
      <c r="H10" s="94">
        <f>IF(AND(M10&gt;0,M10&lt;=STATS!$C$22),1,"")</f>
        <v>1</v>
      </c>
      <c r="J10" s="51">
        <v>9</v>
      </c>
      <c r="K10">
        <v>43.28673942</v>
      </c>
      <c r="L10">
        <v>-89.65881904</v>
      </c>
      <c r="M10" s="15">
        <v>8</v>
      </c>
      <c r="N10" s="15" t="s">
        <v>257</v>
      </c>
      <c r="O10" s="15" t="s">
        <v>259</v>
      </c>
      <c r="Q10" s="22">
        <v>3</v>
      </c>
      <c r="R10" s="22"/>
      <c r="S10" s="54"/>
      <c r="V10" s="15">
        <v>1</v>
      </c>
    </row>
    <row r="11" spans="2:22" ht="12.75">
      <c r="B11" s="94">
        <f t="shared" si="0"/>
        <v>2</v>
      </c>
      <c r="C11" s="94">
        <f>IF(COUNT(Q11:EC11)&gt;0,COUNT(Q11:EC11),"")</f>
        <v>2</v>
      </c>
      <c r="D11" s="94">
        <f>IF(COUNT(S11:EC11)&gt;0,COUNT(S11:EC11),"")</f>
        <v>1</v>
      </c>
      <c r="E11" s="94">
        <f t="shared" si="1"/>
        <v>2</v>
      </c>
      <c r="F11" s="94">
        <f t="shared" si="3"/>
        <v>1</v>
      </c>
      <c r="G11" s="94">
        <f t="shared" si="2"/>
        <v>9</v>
      </c>
      <c r="H11" s="94">
        <f>IF(AND(M11&gt;0,M11&lt;=STATS!$C$22),1,"")</f>
        <v>1</v>
      </c>
      <c r="J11" s="51">
        <v>10</v>
      </c>
      <c r="K11">
        <v>43.28633422</v>
      </c>
      <c r="L11">
        <v>-89.65882131</v>
      </c>
      <c r="M11" s="15">
        <v>9</v>
      </c>
      <c r="N11" s="15" t="s">
        <v>257</v>
      </c>
      <c r="O11" s="15" t="s">
        <v>259</v>
      </c>
      <c r="Q11" s="22">
        <v>3</v>
      </c>
      <c r="R11" s="22"/>
      <c r="S11" s="54"/>
      <c r="V11" s="15">
        <v>2</v>
      </c>
    </row>
    <row r="12" spans="2:22" ht="12.75">
      <c r="B12" s="94">
        <f t="shared" si="0"/>
        <v>2</v>
      </c>
      <c r="C12" s="94">
        <f>IF(COUNT(Q12:EC12)&gt;0,COUNT(Q12:EC12),"")</f>
        <v>2</v>
      </c>
      <c r="D12" s="94">
        <f>IF(COUNT(S12:EC12)&gt;0,COUNT(S12:EC12),"")</f>
        <v>1</v>
      </c>
      <c r="E12" s="94">
        <f t="shared" si="1"/>
        <v>2</v>
      </c>
      <c r="F12" s="94">
        <f t="shared" si="3"/>
        <v>1</v>
      </c>
      <c r="G12" s="94">
        <f t="shared" si="2"/>
        <v>9</v>
      </c>
      <c r="H12" s="94">
        <f>IF(AND(M12&gt;0,M12&lt;=STATS!$C$22),1,"")</f>
        <v>1</v>
      </c>
      <c r="J12" s="51">
        <v>11</v>
      </c>
      <c r="K12">
        <v>43.28592901</v>
      </c>
      <c r="L12">
        <v>-89.65882357</v>
      </c>
      <c r="M12" s="15">
        <v>9</v>
      </c>
      <c r="N12" s="15" t="s">
        <v>257</v>
      </c>
      <c r="O12" s="15" t="s">
        <v>259</v>
      </c>
      <c r="Q12" s="22">
        <v>3</v>
      </c>
      <c r="R12" s="22"/>
      <c r="S12" s="54"/>
      <c r="V12" s="15">
        <v>1</v>
      </c>
    </row>
    <row r="13" spans="2:22" ht="12.75">
      <c r="B13" s="94">
        <f t="shared" si="0"/>
        <v>2</v>
      </c>
      <c r="C13" s="94">
        <f>IF(COUNT(Q13:EC13)&gt;0,COUNT(Q13:EC13),"")</f>
        <v>2</v>
      </c>
      <c r="D13" s="94">
        <f>IF(COUNT(S13:EC13)&gt;0,COUNT(S13:EC13),"")</f>
        <v>1</v>
      </c>
      <c r="E13" s="94">
        <f t="shared" si="1"/>
        <v>2</v>
      </c>
      <c r="F13" s="94">
        <f t="shared" si="3"/>
        <v>1</v>
      </c>
      <c r="G13" s="94">
        <f t="shared" si="2"/>
        <v>9.5</v>
      </c>
      <c r="H13" s="94">
        <f>IF(AND(M13&gt;0,M13&lt;=STATS!$C$22),1,"")</f>
        <v>1</v>
      </c>
      <c r="J13" s="51">
        <v>12</v>
      </c>
      <c r="K13">
        <v>43.28552381</v>
      </c>
      <c r="L13">
        <v>-89.65882584</v>
      </c>
      <c r="M13" s="15">
        <v>9.5</v>
      </c>
      <c r="N13" s="15" t="s">
        <v>257</v>
      </c>
      <c r="O13" s="15" t="s">
        <v>259</v>
      </c>
      <c r="Q13" s="22">
        <v>3</v>
      </c>
      <c r="R13" s="22"/>
      <c r="S13" s="54"/>
      <c r="V13" s="15">
        <v>1</v>
      </c>
    </row>
    <row r="14" spans="2:19" ht="12.75">
      <c r="B14" s="94">
        <f t="shared" si="0"/>
        <v>1</v>
      </c>
      <c r="C14" s="94">
        <f>IF(COUNT(Q14:EC14)&gt;0,COUNT(Q14:EC14),"")</f>
        <v>1</v>
      </c>
      <c r="D14" s="94">
        <f>IF(COUNT(S14:EC14)&gt;0,COUNT(S14:EC14),"")</f>
      </c>
      <c r="E14" s="94">
        <f t="shared" si="1"/>
        <v>1</v>
      </c>
      <c r="F14" s="94">
        <f t="shared" si="3"/>
        <v>0</v>
      </c>
      <c r="G14" s="94">
        <f t="shared" si="2"/>
        <v>9</v>
      </c>
      <c r="H14" s="94">
        <f>IF(AND(M14&gt;0,M14&lt;=STATS!$C$22),1,"")</f>
        <v>1</v>
      </c>
      <c r="J14" s="51">
        <v>13</v>
      </c>
      <c r="K14">
        <v>43.28511861</v>
      </c>
      <c r="L14">
        <v>-89.6588281</v>
      </c>
      <c r="M14" s="15">
        <v>9</v>
      </c>
      <c r="N14" s="15" t="s">
        <v>257</v>
      </c>
      <c r="O14" s="15" t="s">
        <v>259</v>
      </c>
      <c r="Q14" s="22">
        <v>3</v>
      </c>
      <c r="R14" s="22"/>
      <c r="S14" s="54"/>
    </row>
    <row r="15" spans="2:22" ht="12.75">
      <c r="B15" s="94">
        <f t="shared" si="0"/>
        <v>2</v>
      </c>
      <c r="C15" s="94">
        <f>IF(COUNT(Q15:EC15)&gt;0,COUNT(Q15:EC15),"")</f>
        <v>2</v>
      </c>
      <c r="D15" s="94">
        <f>IF(COUNT(S15:EC15)&gt;0,COUNT(S15:EC15),"")</f>
        <v>1</v>
      </c>
      <c r="E15" s="94">
        <f t="shared" si="1"/>
        <v>2</v>
      </c>
      <c r="F15" s="94">
        <f t="shared" si="3"/>
        <v>1</v>
      </c>
      <c r="G15" s="94">
        <f t="shared" si="2"/>
        <v>9.5</v>
      </c>
      <c r="H15" s="94">
        <f>IF(AND(M15&gt;0,M15&lt;=STATS!$C$22),1,"")</f>
        <v>1</v>
      </c>
      <c r="J15" s="51">
        <v>14</v>
      </c>
      <c r="K15">
        <v>43.29038457</v>
      </c>
      <c r="L15">
        <v>-89.65824396</v>
      </c>
      <c r="M15" s="15">
        <v>9.5</v>
      </c>
      <c r="N15" s="15" t="s">
        <v>257</v>
      </c>
      <c r="O15" s="15" t="s">
        <v>259</v>
      </c>
      <c r="Q15" s="22">
        <v>3</v>
      </c>
      <c r="R15" s="22"/>
      <c r="S15" s="54"/>
      <c r="V15" s="15">
        <v>1</v>
      </c>
    </row>
    <row r="16" spans="2:22" ht="12.75">
      <c r="B16" s="94">
        <f t="shared" si="0"/>
        <v>2</v>
      </c>
      <c r="C16" s="94">
        <f>IF(COUNT(Q16:EC16)&gt;0,COUNT(Q16:EC16),"")</f>
        <v>2</v>
      </c>
      <c r="D16" s="94">
        <f>IF(COUNT(S16:EC16)&gt;0,COUNT(S16:EC16),"")</f>
        <v>1</v>
      </c>
      <c r="E16" s="94">
        <f t="shared" si="1"/>
        <v>2</v>
      </c>
      <c r="F16" s="94">
        <f t="shared" si="3"/>
        <v>1</v>
      </c>
      <c r="G16" s="94">
        <f t="shared" si="2"/>
        <v>9</v>
      </c>
      <c r="H16" s="94">
        <f>IF(AND(M16&gt;0,M16&lt;=STATS!$C$22),1,"")</f>
        <v>1</v>
      </c>
      <c r="J16" s="51">
        <v>15</v>
      </c>
      <c r="K16">
        <v>43.28997937</v>
      </c>
      <c r="L16">
        <v>-89.65824623</v>
      </c>
      <c r="M16" s="15">
        <v>9</v>
      </c>
      <c r="N16" s="15" t="s">
        <v>257</v>
      </c>
      <c r="O16" s="15" t="s">
        <v>259</v>
      </c>
      <c r="Q16" s="22">
        <v>3</v>
      </c>
      <c r="R16" s="22"/>
      <c r="S16" s="54"/>
      <c r="V16" s="15">
        <v>1</v>
      </c>
    </row>
    <row r="17" spans="2:19" ht="12.75">
      <c r="B17" s="94">
        <f t="shared" si="0"/>
        <v>1</v>
      </c>
      <c r="C17" s="94">
        <f>IF(COUNT(Q17:EC17)&gt;0,COUNT(Q17:EC17),"")</f>
        <v>1</v>
      </c>
      <c r="D17" s="94">
        <f>IF(COUNT(S17:EC17)&gt;0,COUNT(S17:EC17),"")</f>
      </c>
      <c r="E17" s="94">
        <f t="shared" si="1"/>
        <v>1</v>
      </c>
      <c r="F17" s="94">
        <f t="shared" si="3"/>
        <v>0</v>
      </c>
      <c r="G17" s="94">
        <f t="shared" si="2"/>
        <v>8</v>
      </c>
      <c r="H17" s="94">
        <f>IF(AND(M17&gt;0,M17&lt;=STATS!$C$22),1,"")</f>
        <v>1</v>
      </c>
      <c r="J17" s="51">
        <v>16</v>
      </c>
      <c r="K17">
        <v>43.28957417</v>
      </c>
      <c r="L17">
        <v>-89.6582485</v>
      </c>
      <c r="M17" s="15">
        <v>8</v>
      </c>
      <c r="N17" s="15" t="s">
        <v>257</v>
      </c>
      <c r="O17" s="15" t="s">
        <v>259</v>
      </c>
      <c r="Q17" s="22">
        <v>3</v>
      </c>
      <c r="R17" s="22"/>
      <c r="S17" s="54"/>
    </row>
    <row r="18" spans="2:19" ht="12.75">
      <c r="B18" s="94">
        <f t="shared" si="0"/>
        <v>1</v>
      </c>
      <c r="C18" s="94">
        <f>IF(COUNT(Q18:EC18)&gt;0,COUNT(Q18:EC18),"")</f>
        <v>1</v>
      </c>
      <c r="D18" s="94">
        <f>IF(COUNT(S18:EC18)&gt;0,COUNT(S18:EC18),"")</f>
      </c>
      <c r="E18" s="94">
        <f t="shared" si="1"/>
        <v>1</v>
      </c>
      <c r="F18" s="94">
        <f t="shared" si="3"/>
        <v>0</v>
      </c>
      <c r="G18" s="94">
        <f t="shared" si="2"/>
        <v>8.5</v>
      </c>
      <c r="H18" s="94">
        <f>IF(AND(M18&gt;0,M18&lt;=STATS!$C$22),1,"")</f>
        <v>1</v>
      </c>
      <c r="J18" s="51">
        <v>17</v>
      </c>
      <c r="K18">
        <v>43.28916897</v>
      </c>
      <c r="L18">
        <v>-89.65825077</v>
      </c>
      <c r="M18" s="15">
        <v>8.5</v>
      </c>
      <c r="N18" s="15" t="s">
        <v>257</v>
      </c>
      <c r="O18" s="15" t="s">
        <v>259</v>
      </c>
      <c r="Q18" s="22">
        <v>3</v>
      </c>
      <c r="R18" s="22"/>
      <c r="S18" s="54"/>
    </row>
    <row r="19" spans="2:19" ht="12.75">
      <c r="B19" s="94">
        <f t="shared" si="0"/>
        <v>1</v>
      </c>
      <c r="C19" s="94">
        <f>IF(COUNT(Q19:EC19)&gt;0,COUNT(Q19:EC19),"")</f>
        <v>1</v>
      </c>
      <c r="D19" s="94">
        <f>IF(COUNT(S19:EC19)&gt;0,COUNT(S19:EC19),"")</f>
      </c>
      <c r="E19" s="94">
        <f t="shared" si="1"/>
        <v>1</v>
      </c>
      <c r="F19" s="94">
        <f t="shared" si="3"/>
        <v>0</v>
      </c>
      <c r="G19" s="94">
        <f t="shared" si="2"/>
        <v>8.5</v>
      </c>
      <c r="H19" s="94">
        <f>IF(AND(M19&gt;0,M19&lt;=STATS!$C$22),1,"")</f>
        <v>1</v>
      </c>
      <c r="J19" s="51">
        <v>18</v>
      </c>
      <c r="K19">
        <v>43.28876377</v>
      </c>
      <c r="L19">
        <v>-89.65825303</v>
      </c>
      <c r="M19" s="15">
        <v>8.5</v>
      </c>
      <c r="N19" s="15" t="s">
        <v>257</v>
      </c>
      <c r="O19" s="15" t="s">
        <v>259</v>
      </c>
      <c r="Q19" s="22">
        <v>3</v>
      </c>
      <c r="R19" s="22"/>
      <c r="S19" s="54"/>
    </row>
    <row r="20" spans="2:19" ht="12.75">
      <c r="B20" s="94">
        <f t="shared" si="0"/>
        <v>1</v>
      </c>
      <c r="C20" s="94">
        <f>IF(COUNT(Q20:EC20)&gt;0,COUNT(Q20:EC20),"")</f>
        <v>1</v>
      </c>
      <c r="D20" s="94">
        <f>IF(COUNT(S20:EC20)&gt;0,COUNT(S20:EC20),"")</f>
      </c>
      <c r="E20" s="94">
        <f t="shared" si="1"/>
        <v>1</v>
      </c>
      <c r="F20" s="94">
        <f t="shared" si="3"/>
        <v>0</v>
      </c>
      <c r="G20" s="94">
        <f t="shared" si="2"/>
        <v>8</v>
      </c>
      <c r="H20" s="94">
        <f>IF(AND(M20&gt;0,M20&lt;=STATS!$C$22),1,"")</f>
        <v>1</v>
      </c>
      <c r="J20" s="51">
        <v>19</v>
      </c>
      <c r="K20">
        <v>43.28835857</v>
      </c>
      <c r="L20">
        <v>-89.6582553</v>
      </c>
      <c r="M20" s="15">
        <v>8</v>
      </c>
      <c r="N20" s="15" t="s">
        <v>257</v>
      </c>
      <c r="O20" s="15" t="s">
        <v>259</v>
      </c>
      <c r="Q20" s="22">
        <v>3</v>
      </c>
      <c r="R20" s="22"/>
      <c r="S20" s="54"/>
    </row>
    <row r="21" spans="2:19" ht="12.75">
      <c r="B21" s="94">
        <f t="shared" si="0"/>
        <v>1</v>
      </c>
      <c r="C21" s="94">
        <f>IF(COUNT(Q21:EC21)&gt;0,COUNT(Q21:EC21),"")</f>
        <v>1</v>
      </c>
      <c r="D21" s="94">
        <f>IF(COUNT(S21:EC21)&gt;0,COUNT(S21:EC21),"")</f>
      </c>
      <c r="E21" s="94">
        <f t="shared" si="1"/>
        <v>1</v>
      </c>
      <c r="F21" s="94">
        <f t="shared" si="3"/>
        <v>0</v>
      </c>
      <c r="G21" s="94">
        <f t="shared" si="2"/>
        <v>9</v>
      </c>
      <c r="H21" s="94">
        <f>IF(AND(M21&gt;0,M21&lt;=STATS!$C$22),1,"")</f>
        <v>1</v>
      </c>
      <c r="J21" s="51">
        <v>20</v>
      </c>
      <c r="K21">
        <v>43.28795337</v>
      </c>
      <c r="L21">
        <v>-89.65825757</v>
      </c>
      <c r="M21" s="15">
        <v>9</v>
      </c>
      <c r="N21" s="15" t="s">
        <v>257</v>
      </c>
      <c r="O21" s="15" t="s">
        <v>259</v>
      </c>
      <c r="Q21" s="22">
        <v>3</v>
      </c>
      <c r="R21" s="22"/>
      <c r="S21" s="54"/>
    </row>
    <row r="22" spans="2:19" ht="12.75">
      <c r="B22" s="94">
        <f t="shared" si="0"/>
        <v>1</v>
      </c>
      <c r="C22" s="94">
        <f>IF(COUNT(Q22:EC22)&gt;0,COUNT(Q22:EC22),"")</f>
        <v>1</v>
      </c>
      <c r="D22" s="94">
        <f>IF(COUNT(S22:EC22)&gt;0,COUNT(S22:EC22),"")</f>
      </c>
      <c r="E22" s="94">
        <f t="shared" si="1"/>
        <v>1</v>
      </c>
      <c r="F22" s="94">
        <f t="shared" si="3"/>
        <v>0</v>
      </c>
      <c r="G22" s="94">
        <f t="shared" si="2"/>
        <v>10</v>
      </c>
      <c r="H22" s="94">
        <f>IF(AND(M22&gt;0,M22&lt;=STATS!$C$22),1,"")</f>
        <v>1</v>
      </c>
      <c r="J22" s="51">
        <v>21</v>
      </c>
      <c r="K22">
        <v>43.28754817</v>
      </c>
      <c r="L22">
        <v>-89.65825984</v>
      </c>
      <c r="M22" s="15">
        <v>10</v>
      </c>
      <c r="N22" s="15" t="s">
        <v>257</v>
      </c>
      <c r="O22" s="15" t="s">
        <v>259</v>
      </c>
      <c r="Q22" s="22">
        <v>2</v>
      </c>
      <c r="R22" s="22"/>
      <c r="S22" s="54"/>
    </row>
    <row r="23" spans="2:22" ht="12.75">
      <c r="B23" s="94">
        <f t="shared" si="0"/>
        <v>2</v>
      </c>
      <c r="C23" s="94">
        <f>IF(COUNT(Q23:EC23)&gt;0,COUNT(Q23:EC23),"")</f>
        <v>2</v>
      </c>
      <c r="D23" s="94">
        <f>IF(COUNT(S23:EC23)&gt;0,COUNT(S23:EC23),"")</f>
        <v>1</v>
      </c>
      <c r="E23" s="94">
        <f t="shared" si="1"/>
        <v>2</v>
      </c>
      <c r="F23" s="94">
        <f t="shared" si="3"/>
        <v>1</v>
      </c>
      <c r="G23" s="94">
        <f t="shared" si="2"/>
        <v>10</v>
      </c>
      <c r="H23" s="94">
        <f>IF(AND(M23&gt;0,M23&lt;=STATS!$C$22),1,"")</f>
        <v>1</v>
      </c>
      <c r="J23" s="51">
        <v>22</v>
      </c>
      <c r="K23">
        <v>43.28714296</v>
      </c>
      <c r="L23">
        <v>-89.65826211</v>
      </c>
      <c r="M23" s="15">
        <v>10</v>
      </c>
      <c r="N23" s="15" t="s">
        <v>257</v>
      </c>
      <c r="O23" s="15" t="s">
        <v>259</v>
      </c>
      <c r="Q23" s="22">
        <v>1</v>
      </c>
      <c r="R23" s="22"/>
      <c r="S23" s="54"/>
      <c r="V23" s="15">
        <v>1</v>
      </c>
    </row>
    <row r="24" spans="2:22" ht="12.75">
      <c r="B24" s="94">
        <f t="shared" si="0"/>
        <v>2</v>
      </c>
      <c r="C24" s="94">
        <f>IF(COUNT(Q24:EC24)&gt;0,COUNT(Q24:EC24),"")</f>
        <v>2</v>
      </c>
      <c r="D24" s="94">
        <f>IF(COUNT(S24:EC24)&gt;0,COUNT(S24:EC24),"")</f>
        <v>1</v>
      </c>
      <c r="E24" s="94">
        <f t="shared" si="1"/>
        <v>2</v>
      </c>
      <c r="F24" s="94">
        <f t="shared" si="3"/>
        <v>1</v>
      </c>
      <c r="G24" s="94">
        <f t="shared" si="2"/>
        <v>10</v>
      </c>
      <c r="H24" s="94">
        <f>IF(AND(M24&gt;0,M24&lt;=STATS!$C$22),1,"")</f>
        <v>1</v>
      </c>
      <c r="J24" s="51">
        <v>23</v>
      </c>
      <c r="K24">
        <v>43.28673776</v>
      </c>
      <c r="L24">
        <v>-89.65826438</v>
      </c>
      <c r="M24" s="15">
        <v>10</v>
      </c>
      <c r="N24" s="15" t="s">
        <v>257</v>
      </c>
      <c r="O24" s="15" t="s">
        <v>259</v>
      </c>
      <c r="Q24" s="22">
        <v>1</v>
      </c>
      <c r="R24" s="22"/>
      <c r="S24" s="54"/>
      <c r="V24" s="15">
        <v>2</v>
      </c>
    </row>
    <row r="25" spans="2:22" ht="12.75">
      <c r="B25" s="94">
        <f t="shared" si="0"/>
        <v>2</v>
      </c>
      <c r="C25" s="94">
        <f>IF(COUNT(Q25:EC25)&gt;0,COUNT(Q25:EC25),"")</f>
        <v>2</v>
      </c>
      <c r="D25" s="94">
        <f>IF(COUNT(S25:EC25)&gt;0,COUNT(S25:EC25),"")</f>
        <v>1</v>
      </c>
      <c r="E25" s="94">
        <f t="shared" si="1"/>
        <v>2</v>
      </c>
      <c r="F25" s="94">
        <f t="shared" si="3"/>
        <v>1</v>
      </c>
      <c r="G25" s="94">
        <f t="shared" si="2"/>
        <v>10</v>
      </c>
      <c r="H25" s="94">
        <f>IF(AND(M25&gt;0,M25&lt;=STATS!$C$22),1,"")</f>
        <v>1</v>
      </c>
      <c r="J25" s="51">
        <v>24</v>
      </c>
      <c r="K25">
        <v>43.28633256</v>
      </c>
      <c r="L25">
        <v>-89.65826664</v>
      </c>
      <c r="M25" s="15">
        <v>10</v>
      </c>
      <c r="N25" s="15" t="s">
        <v>257</v>
      </c>
      <c r="O25" s="15" t="s">
        <v>259</v>
      </c>
      <c r="Q25" s="22">
        <v>1</v>
      </c>
      <c r="R25" s="22"/>
      <c r="S25" s="54"/>
      <c r="V25" s="15">
        <v>3</v>
      </c>
    </row>
    <row r="26" spans="2:22" ht="12.75">
      <c r="B26" s="94">
        <f t="shared" si="0"/>
        <v>2</v>
      </c>
      <c r="C26" s="94">
        <f>IF(COUNT(Q26:EC26)&gt;0,COUNT(Q26:EC26),"")</f>
        <v>2</v>
      </c>
      <c r="D26" s="94">
        <f>IF(COUNT(S26:EC26)&gt;0,COUNT(S26:EC26),"")</f>
        <v>1</v>
      </c>
      <c r="E26" s="94">
        <f t="shared" si="1"/>
        <v>2</v>
      </c>
      <c r="F26" s="94">
        <f t="shared" si="3"/>
        <v>1</v>
      </c>
      <c r="G26" s="94">
        <f aca="true" t="shared" si="4" ref="G26:G89">IF($B26&gt;=1,$M26,"")</f>
        <v>11</v>
      </c>
      <c r="H26" s="94">
        <f>IF(AND(M26&gt;0,M26&lt;=STATS!$C$22),1,"")</f>
        <v>1</v>
      </c>
      <c r="J26" s="51">
        <v>25</v>
      </c>
      <c r="K26">
        <v>43.28592736</v>
      </c>
      <c r="L26">
        <v>-89.65826891</v>
      </c>
      <c r="M26" s="15">
        <v>11</v>
      </c>
      <c r="N26" s="15" t="s">
        <v>257</v>
      </c>
      <c r="O26" s="15" t="s">
        <v>259</v>
      </c>
      <c r="Q26" s="22">
        <v>3</v>
      </c>
      <c r="R26" s="22"/>
      <c r="S26" s="54"/>
      <c r="V26" s="15">
        <v>2</v>
      </c>
    </row>
    <row r="27" spans="2:22" ht="12.75">
      <c r="B27" s="94">
        <f t="shared" si="0"/>
        <v>2</v>
      </c>
      <c r="C27" s="94">
        <f>IF(COUNT(Q27:EC27)&gt;0,COUNT(Q27:EC27),"")</f>
        <v>2</v>
      </c>
      <c r="D27" s="94">
        <f>IF(COUNT(S27:EC27)&gt;0,COUNT(S27:EC27),"")</f>
        <v>1</v>
      </c>
      <c r="E27" s="94">
        <f t="shared" si="1"/>
        <v>2</v>
      </c>
      <c r="F27" s="94">
        <f t="shared" si="3"/>
        <v>1</v>
      </c>
      <c r="G27" s="94">
        <f t="shared" si="4"/>
        <v>9</v>
      </c>
      <c r="H27" s="94">
        <f>IF(AND(M27&gt;0,M27&lt;=STATS!$C$22),1,"")</f>
        <v>1</v>
      </c>
      <c r="J27" s="51">
        <v>26</v>
      </c>
      <c r="K27">
        <v>43.28552216</v>
      </c>
      <c r="L27">
        <v>-89.65827118</v>
      </c>
      <c r="M27" s="15">
        <v>9</v>
      </c>
      <c r="N27" s="15" t="s">
        <v>257</v>
      </c>
      <c r="O27" s="15" t="s">
        <v>259</v>
      </c>
      <c r="Q27" s="22">
        <v>3</v>
      </c>
      <c r="R27" s="22"/>
      <c r="S27" s="54"/>
      <c r="V27" s="15">
        <v>1</v>
      </c>
    </row>
    <row r="28" spans="2:22" ht="12.75">
      <c r="B28" s="94">
        <f t="shared" si="0"/>
        <v>2</v>
      </c>
      <c r="C28" s="94">
        <f>IF(COUNT(Q28:EC28)&gt;0,COUNT(Q28:EC28),"")</f>
        <v>2</v>
      </c>
      <c r="D28" s="94">
        <f>IF(COUNT(S28:EC28)&gt;0,COUNT(S28:EC28),"")</f>
        <v>1</v>
      </c>
      <c r="E28" s="94">
        <f t="shared" si="1"/>
        <v>2</v>
      </c>
      <c r="F28" s="94">
        <f t="shared" si="3"/>
        <v>1</v>
      </c>
      <c r="G28" s="94">
        <f t="shared" si="4"/>
        <v>8</v>
      </c>
      <c r="H28" s="94">
        <f>IF(AND(M28&gt;0,M28&lt;=STATS!$C$22),1,"")</f>
        <v>1</v>
      </c>
      <c r="J28" s="51">
        <v>27</v>
      </c>
      <c r="K28">
        <v>43.28511696</v>
      </c>
      <c r="L28">
        <v>-89.65827345</v>
      </c>
      <c r="M28" s="15">
        <v>8</v>
      </c>
      <c r="N28" s="15" t="s">
        <v>257</v>
      </c>
      <c r="O28" s="15" t="s">
        <v>259</v>
      </c>
      <c r="Q28" s="22">
        <v>3</v>
      </c>
      <c r="R28" s="22"/>
      <c r="S28" s="54"/>
      <c r="V28" s="15">
        <v>1</v>
      </c>
    </row>
    <row r="29" spans="2:22" ht="12.75">
      <c r="B29" s="94">
        <f t="shared" si="0"/>
        <v>2</v>
      </c>
      <c r="C29" s="94">
        <f>IF(COUNT(Q29:EC29)&gt;0,COUNT(Q29:EC29),"")</f>
        <v>2</v>
      </c>
      <c r="D29" s="94">
        <f>IF(COUNT(S29:EC29)&gt;0,COUNT(S29:EC29),"")</f>
        <v>1</v>
      </c>
      <c r="E29" s="94">
        <f t="shared" si="1"/>
        <v>2</v>
      </c>
      <c r="F29" s="94">
        <f t="shared" si="3"/>
        <v>1</v>
      </c>
      <c r="G29" s="94">
        <f t="shared" si="4"/>
        <v>9</v>
      </c>
      <c r="H29" s="94">
        <f>IF(AND(M29&gt;0,M29&lt;=STATS!$C$22),1,"")</f>
        <v>1</v>
      </c>
      <c r="J29" s="51">
        <v>28</v>
      </c>
      <c r="K29">
        <v>43.29038292</v>
      </c>
      <c r="L29">
        <v>-89.65768926</v>
      </c>
      <c r="M29" s="15">
        <v>9</v>
      </c>
      <c r="N29" s="15" t="s">
        <v>257</v>
      </c>
      <c r="O29" s="15" t="s">
        <v>259</v>
      </c>
      <c r="Q29" s="22">
        <v>3</v>
      </c>
      <c r="R29" s="22"/>
      <c r="S29" s="54"/>
      <c r="V29" s="15">
        <v>1</v>
      </c>
    </row>
    <row r="30" spans="2:22" ht="12.75">
      <c r="B30" s="94">
        <f t="shared" si="0"/>
        <v>2</v>
      </c>
      <c r="C30" s="94">
        <f>IF(COUNT(Q30:EC30)&gt;0,COUNT(Q30:EC30),"")</f>
        <v>2</v>
      </c>
      <c r="D30" s="94">
        <f>IF(COUNT(S30:EC30)&gt;0,COUNT(S30:EC30),"")</f>
        <v>1</v>
      </c>
      <c r="E30" s="94">
        <f t="shared" si="1"/>
        <v>2</v>
      </c>
      <c r="F30" s="94">
        <f t="shared" si="3"/>
        <v>1</v>
      </c>
      <c r="G30" s="94">
        <f t="shared" si="4"/>
        <v>9</v>
      </c>
      <c r="H30" s="94">
        <f>IF(AND(M30&gt;0,M30&lt;=STATS!$C$22),1,"")</f>
        <v>1</v>
      </c>
      <c r="J30" s="51">
        <v>29</v>
      </c>
      <c r="K30">
        <v>43.28997771</v>
      </c>
      <c r="L30">
        <v>-89.65769153</v>
      </c>
      <c r="M30" s="15">
        <v>9</v>
      </c>
      <c r="N30" s="15" t="s">
        <v>257</v>
      </c>
      <c r="O30" s="15" t="s">
        <v>259</v>
      </c>
      <c r="Q30" s="22">
        <v>3</v>
      </c>
      <c r="R30" s="22"/>
      <c r="S30" s="54"/>
      <c r="V30" s="15">
        <v>1</v>
      </c>
    </row>
    <row r="31" spans="2:19" ht="12.75">
      <c r="B31" s="94">
        <f t="shared" si="0"/>
        <v>1</v>
      </c>
      <c r="C31" s="94">
        <f>IF(COUNT(Q31:EC31)&gt;0,COUNT(Q31:EC31),"")</f>
        <v>1</v>
      </c>
      <c r="D31" s="94">
        <f>IF(COUNT(S31:EC31)&gt;0,COUNT(S31:EC31),"")</f>
      </c>
      <c r="E31" s="94">
        <f t="shared" si="1"/>
        <v>1</v>
      </c>
      <c r="F31" s="94">
        <f t="shared" si="3"/>
        <v>0</v>
      </c>
      <c r="G31" s="94">
        <f t="shared" si="4"/>
        <v>9</v>
      </c>
      <c r="H31" s="94">
        <f>IF(AND(M31&gt;0,M31&lt;=STATS!$C$22),1,"")</f>
        <v>1</v>
      </c>
      <c r="J31" s="51">
        <v>30</v>
      </c>
      <c r="K31">
        <v>43.28957251</v>
      </c>
      <c r="L31">
        <v>-89.6576938</v>
      </c>
      <c r="M31" s="15">
        <v>9</v>
      </c>
      <c r="N31" s="15" t="s">
        <v>257</v>
      </c>
      <c r="O31" s="15" t="s">
        <v>259</v>
      </c>
      <c r="Q31" s="22">
        <v>2</v>
      </c>
      <c r="R31" s="22"/>
      <c r="S31" s="54"/>
    </row>
    <row r="32" spans="2:22" ht="12.75">
      <c r="B32" s="94">
        <f t="shared" si="0"/>
        <v>2</v>
      </c>
      <c r="C32" s="94">
        <f>IF(COUNT(Q32:EC32)&gt;0,COUNT(Q32:EC32),"")</f>
        <v>2</v>
      </c>
      <c r="D32" s="94">
        <f>IF(COUNT(S32:EC32)&gt;0,COUNT(S32:EC32),"")</f>
        <v>1</v>
      </c>
      <c r="E32" s="94">
        <f t="shared" si="1"/>
        <v>2</v>
      </c>
      <c r="F32" s="94">
        <f t="shared" si="3"/>
        <v>1</v>
      </c>
      <c r="G32" s="94">
        <f t="shared" si="4"/>
        <v>10</v>
      </c>
      <c r="H32" s="94">
        <f>IF(AND(M32&gt;0,M32&lt;=STATS!$C$22),1,"")</f>
        <v>1</v>
      </c>
      <c r="J32" s="51">
        <v>31</v>
      </c>
      <c r="K32">
        <v>43.28916731</v>
      </c>
      <c r="L32">
        <v>-89.65769608</v>
      </c>
      <c r="M32" s="15">
        <v>10</v>
      </c>
      <c r="N32" s="15" t="s">
        <v>257</v>
      </c>
      <c r="O32" s="15" t="s">
        <v>259</v>
      </c>
      <c r="Q32" s="22">
        <v>2</v>
      </c>
      <c r="R32" s="22"/>
      <c r="S32" s="54"/>
      <c r="V32" s="15">
        <v>2</v>
      </c>
    </row>
    <row r="33" spans="2:22" ht="12.75">
      <c r="B33" s="94">
        <f t="shared" si="0"/>
        <v>2</v>
      </c>
      <c r="C33" s="94">
        <f>IF(COUNT(Q33:EC33)&gt;0,COUNT(Q33:EC33),"")</f>
        <v>2</v>
      </c>
      <c r="D33" s="94">
        <f>IF(COUNT(S33:EC33)&gt;0,COUNT(S33:EC33),"")</f>
        <v>1</v>
      </c>
      <c r="E33" s="94">
        <f t="shared" si="1"/>
        <v>2</v>
      </c>
      <c r="F33" s="94">
        <f t="shared" si="3"/>
        <v>1</v>
      </c>
      <c r="G33" s="94">
        <f t="shared" si="4"/>
        <v>10</v>
      </c>
      <c r="H33" s="94">
        <f>IF(AND(M33&gt;0,M33&lt;=STATS!$C$22),1,"")</f>
        <v>1</v>
      </c>
      <c r="J33" s="51">
        <v>32</v>
      </c>
      <c r="K33">
        <v>43.28876211</v>
      </c>
      <c r="L33">
        <v>-89.65769835</v>
      </c>
      <c r="M33" s="15">
        <v>10</v>
      </c>
      <c r="N33" s="15" t="s">
        <v>257</v>
      </c>
      <c r="O33" s="15" t="s">
        <v>259</v>
      </c>
      <c r="Q33" s="22">
        <v>1</v>
      </c>
      <c r="R33" s="22"/>
      <c r="S33" s="54"/>
      <c r="V33" s="15">
        <v>2</v>
      </c>
    </row>
    <row r="34" spans="2:20" ht="12.75">
      <c r="B34" s="94">
        <f t="shared" si="0"/>
        <v>2</v>
      </c>
      <c r="C34" s="94">
        <f>IF(COUNT(Q34:EC34)&gt;0,COUNT(Q34:EC34),"")</f>
        <v>2</v>
      </c>
      <c r="D34" s="94">
        <f>IF(COUNT(S34:EC34)&gt;0,COUNT(S34:EC34),"")</f>
        <v>1</v>
      </c>
      <c r="E34" s="94">
        <f t="shared" si="1"/>
        <v>2</v>
      </c>
      <c r="F34" s="94">
        <f t="shared" si="3"/>
        <v>1</v>
      </c>
      <c r="G34" s="94">
        <f t="shared" si="4"/>
        <v>10</v>
      </c>
      <c r="H34" s="94">
        <f>IF(AND(M34&gt;0,M34&lt;=STATS!$C$22),1,"")</f>
        <v>1</v>
      </c>
      <c r="J34" s="51">
        <v>33</v>
      </c>
      <c r="K34">
        <v>43.28835691</v>
      </c>
      <c r="L34">
        <v>-89.65770062</v>
      </c>
      <c r="M34" s="15">
        <v>10</v>
      </c>
      <c r="N34" s="15" t="s">
        <v>257</v>
      </c>
      <c r="O34" s="15" t="s">
        <v>259</v>
      </c>
      <c r="Q34" s="22">
        <v>2</v>
      </c>
      <c r="R34" s="22"/>
      <c r="S34" s="54"/>
      <c r="T34" s="15">
        <v>1</v>
      </c>
    </row>
    <row r="35" spans="2:22" ht="12.75">
      <c r="B35" s="94">
        <f t="shared" si="0"/>
        <v>2</v>
      </c>
      <c r="C35" s="94">
        <f>IF(COUNT(Q35:EC35)&gt;0,COUNT(Q35:EC35),"")</f>
        <v>2</v>
      </c>
      <c r="D35" s="94">
        <f>IF(COUNT(S35:EC35)&gt;0,COUNT(S35:EC35),"")</f>
        <v>1</v>
      </c>
      <c r="E35" s="94">
        <f t="shared" si="1"/>
        <v>2</v>
      </c>
      <c r="F35" s="94">
        <f t="shared" si="3"/>
        <v>1</v>
      </c>
      <c r="G35" s="94">
        <f t="shared" si="4"/>
        <v>10.5</v>
      </c>
      <c r="H35" s="94">
        <f>IF(AND(M35&gt;0,M35&lt;=STATS!$C$22),1,"")</f>
        <v>1</v>
      </c>
      <c r="J35" s="51">
        <v>34</v>
      </c>
      <c r="K35">
        <v>43.28795171</v>
      </c>
      <c r="L35">
        <v>-89.65770289</v>
      </c>
      <c r="M35" s="15">
        <v>10.5</v>
      </c>
      <c r="N35" s="15" t="s">
        <v>257</v>
      </c>
      <c r="O35" s="15" t="s">
        <v>259</v>
      </c>
      <c r="Q35" s="22">
        <v>1</v>
      </c>
      <c r="R35" s="22"/>
      <c r="S35" s="54"/>
      <c r="V35" s="15">
        <v>1</v>
      </c>
    </row>
    <row r="36" spans="2:22" ht="12.75">
      <c r="B36" s="94">
        <f t="shared" si="0"/>
        <v>2</v>
      </c>
      <c r="C36" s="94">
        <f>IF(COUNT(Q36:EC36)&gt;0,COUNT(Q36:EC36),"")</f>
        <v>2</v>
      </c>
      <c r="D36" s="94">
        <f>IF(COUNT(S36:EC36)&gt;0,COUNT(S36:EC36),"")</f>
        <v>1</v>
      </c>
      <c r="E36" s="94">
        <f t="shared" si="1"/>
        <v>2</v>
      </c>
      <c r="F36" s="94">
        <f t="shared" si="3"/>
        <v>1</v>
      </c>
      <c r="G36" s="94">
        <f t="shared" si="4"/>
        <v>10</v>
      </c>
      <c r="H36" s="94">
        <f>IF(AND(M36&gt;0,M36&lt;=STATS!$C$22),1,"")</f>
        <v>1</v>
      </c>
      <c r="J36" s="51">
        <v>35</v>
      </c>
      <c r="K36">
        <v>43.28754651</v>
      </c>
      <c r="L36">
        <v>-89.65770516</v>
      </c>
      <c r="M36" s="15">
        <v>10</v>
      </c>
      <c r="N36" s="15" t="s">
        <v>257</v>
      </c>
      <c r="O36" s="15" t="s">
        <v>259</v>
      </c>
      <c r="Q36" s="22">
        <v>1</v>
      </c>
      <c r="R36" s="22"/>
      <c r="S36" s="54"/>
      <c r="V36" s="15">
        <v>2</v>
      </c>
    </row>
    <row r="37" spans="2:22" ht="12.75">
      <c r="B37" s="94">
        <f t="shared" si="0"/>
        <v>2</v>
      </c>
      <c r="C37" s="94">
        <f>IF(COUNT(Q37:EC37)&gt;0,COUNT(Q37:EC37),"")</f>
        <v>2</v>
      </c>
      <c r="D37" s="94">
        <f>IF(COUNT(S37:EC37)&gt;0,COUNT(S37:EC37),"")</f>
        <v>1</v>
      </c>
      <c r="E37" s="94">
        <f t="shared" si="1"/>
        <v>2</v>
      </c>
      <c r="F37" s="94">
        <f t="shared" si="3"/>
        <v>1</v>
      </c>
      <c r="G37" s="94">
        <f t="shared" si="4"/>
        <v>10</v>
      </c>
      <c r="H37" s="94">
        <f>IF(AND(M37&gt;0,M37&lt;=STATS!$C$22),1,"")</f>
        <v>1</v>
      </c>
      <c r="J37" s="51">
        <v>36</v>
      </c>
      <c r="K37">
        <v>43.28714131</v>
      </c>
      <c r="L37">
        <v>-89.65770744</v>
      </c>
      <c r="M37" s="15">
        <v>10</v>
      </c>
      <c r="N37" s="15" t="s">
        <v>257</v>
      </c>
      <c r="O37" s="15" t="s">
        <v>259</v>
      </c>
      <c r="Q37" s="22">
        <v>3</v>
      </c>
      <c r="R37" s="22"/>
      <c r="S37" s="54"/>
      <c r="V37" s="15">
        <v>1</v>
      </c>
    </row>
    <row r="38" spans="2:22" ht="12.75">
      <c r="B38" s="94">
        <f t="shared" si="0"/>
        <v>2</v>
      </c>
      <c r="C38" s="94">
        <f>IF(COUNT(Q38:EC38)&gt;0,COUNT(Q38:EC38),"")</f>
        <v>2</v>
      </c>
      <c r="D38" s="94">
        <f>IF(COUNT(S38:EC38)&gt;0,COUNT(S38:EC38),"")</f>
        <v>1</v>
      </c>
      <c r="E38" s="94">
        <f t="shared" si="1"/>
        <v>2</v>
      </c>
      <c r="F38" s="94">
        <f t="shared" si="3"/>
        <v>1</v>
      </c>
      <c r="G38" s="94">
        <f t="shared" si="4"/>
        <v>11</v>
      </c>
      <c r="H38" s="94">
        <f>IF(AND(M38&gt;0,M38&lt;=STATS!$C$22),1,"")</f>
        <v>1</v>
      </c>
      <c r="J38" s="51">
        <v>37</v>
      </c>
      <c r="K38">
        <v>43.2867361</v>
      </c>
      <c r="L38">
        <v>-89.65770971</v>
      </c>
      <c r="M38" s="15">
        <v>11</v>
      </c>
      <c r="N38" s="15" t="s">
        <v>257</v>
      </c>
      <c r="O38" s="15" t="s">
        <v>259</v>
      </c>
      <c r="Q38" s="22">
        <v>2</v>
      </c>
      <c r="R38" s="22"/>
      <c r="S38" s="54"/>
      <c r="V38" s="15">
        <v>2</v>
      </c>
    </row>
    <row r="39" spans="2:22" ht="12.75">
      <c r="B39" s="94">
        <f t="shared" si="0"/>
        <v>2</v>
      </c>
      <c r="C39" s="94">
        <f>IF(COUNT(Q39:EC39)&gt;0,COUNT(Q39:EC39),"")</f>
        <v>2</v>
      </c>
      <c r="D39" s="94">
        <f>IF(COUNT(S39:EC39)&gt;0,COUNT(S39:EC39),"")</f>
        <v>1</v>
      </c>
      <c r="E39" s="94">
        <f t="shared" si="1"/>
        <v>2</v>
      </c>
      <c r="F39" s="94">
        <f t="shared" si="3"/>
        <v>1</v>
      </c>
      <c r="G39" s="94">
        <f t="shared" si="4"/>
        <v>11</v>
      </c>
      <c r="H39" s="94">
        <f>IF(AND(M39&gt;0,M39&lt;=STATS!$C$22),1,"")</f>
        <v>1</v>
      </c>
      <c r="J39" s="51">
        <v>38</v>
      </c>
      <c r="K39">
        <v>43.2863309</v>
      </c>
      <c r="L39">
        <v>-89.65771198</v>
      </c>
      <c r="M39" s="15">
        <v>11</v>
      </c>
      <c r="N39" s="15" t="s">
        <v>257</v>
      </c>
      <c r="O39" s="15" t="s">
        <v>259</v>
      </c>
      <c r="Q39" s="22">
        <v>2</v>
      </c>
      <c r="R39" s="22"/>
      <c r="S39" s="54"/>
      <c r="V39" s="15">
        <v>2</v>
      </c>
    </row>
    <row r="40" spans="2:19" ht="12.75">
      <c r="B40" s="94">
        <f t="shared" si="0"/>
        <v>1</v>
      </c>
      <c r="C40" s="94">
        <f>IF(COUNT(Q40:EC40)&gt;0,COUNT(Q40:EC40),"")</f>
        <v>1</v>
      </c>
      <c r="D40" s="94">
        <f>IF(COUNT(S40:EC40)&gt;0,COUNT(S40:EC40),"")</f>
      </c>
      <c r="E40" s="94">
        <f t="shared" si="1"/>
        <v>1</v>
      </c>
      <c r="F40" s="94">
        <f t="shared" si="3"/>
        <v>0</v>
      </c>
      <c r="G40" s="94">
        <f t="shared" si="4"/>
        <v>11</v>
      </c>
      <c r="H40" s="94">
        <f>IF(AND(M40&gt;0,M40&lt;=STATS!$C$22),1,"")</f>
        <v>1</v>
      </c>
      <c r="J40" s="51">
        <v>39</v>
      </c>
      <c r="K40">
        <v>43.2859257</v>
      </c>
      <c r="L40">
        <v>-89.65771425</v>
      </c>
      <c r="M40" s="15">
        <v>11</v>
      </c>
      <c r="N40" s="15" t="s">
        <v>257</v>
      </c>
      <c r="O40" s="15" t="s">
        <v>259</v>
      </c>
      <c r="Q40" s="22">
        <v>1</v>
      </c>
      <c r="R40" s="22"/>
      <c r="S40" s="54"/>
    </row>
    <row r="41" spans="2:22" ht="12.75">
      <c r="B41" s="94">
        <f t="shared" si="0"/>
        <v>2</v>
      </c>
      <c r="C41" s="94">
        <f>IF(COUNT(Q41:EC41)&gt;0,COUNT(Q41:EC41),"")</f>
        <v>2</v>
      </c>
      <c r="D41" s="94">
        <f>IF(COUNT(S41:EC41)&gt;0,COUNT(S41:EC41),"")</f>
        <v>1</v>
      </c>
      <c r="E41" s="94">
        <f t="shared" si="1"/>
        <v>2</v>
      </c>
      <c r="F41" s="94">
        <f t="shared" si="3"/>
        <v>1</v>
      </c>
      <c r="G41" s="94">
        <f t="shared" si="4"/>
        <v>10</v>
      </c>
      <c r="H41" s="94">
        <f>IF(AND(M41&gt;0,M41&lt;=STATS!$C$22),1,"")</f>
        <v>1</v>
      </c>
      <c r="J41" s="51">
        <v>40</v>
      </c>
      <c r="K41">
        <v>43.2855205</v>
      </c>
      <c r="L41">
        <v>-89.65771652</v>
      </c>
      <c r="M41" s="15">
        <v>10</v>
      </c>
      <c r="N41" s="15" t="s">
        <v>257</v>
      </c>
      <c r="O41" s="15" t="s">
        <v>259</v>
      </c>
      <c r="Q41" s="22">
        <v>3</v>
      </c>
      <c r="R41" s="22"/>
      <c r="S41" s="54"/>
      <c r="V41" s="15">
        <v>1</v>
      </c>
    </row>
    <row r="42" spans="2:22" ht="12.75">
      <c r="B42" s="94">
        <f t="shared" si="0"/>
        <v>2</v>
      </c>
      <c r="C42" s="94">
        <f>IF(COUNT(Q42:EC42)&gt;0,COUNT(Q42:EC42),"")</f>
        <v>2</v>
      </c>
      <c r="D42" s="94">
        <f>IF(COUNT(S42:EC42)&gt;0,COUNT(S42:EC42),"")</f>
        <v>1</v>
      </c>
      <c r="E42" s="94">
        <f t="shared" si="1"/>
        <v>2</v>
      </c>
      <c r="F42" s="94">
        <f t="shared" si="3"/>
        <v>1</v>
      </c>
      <c r="G42" s="94">
        <f t="shared" si="4"/>
        <v>9</v>
      </c>
      <c r="H42" s="94">
        <f>IF(AND(M42&gt;0,M42&lt;=STATS!$C$22),1,"")</f>
        <v>1</v>
      </c>
      <c r="J42" s="51">
        <v>41</v>
      </c>
      <c r="K42">
        <v>43.2851153</v>
      </c>
      <c r="L42">
        <v>-89.6577188</v>
      </c>
      <c r="M42" s="15">
        <v>9</v>
      </c>
      <c r="N42" s="15" t="s">
        <v>257</v>
      </c>
      <c r="O42" s="15" t="s">
        <v>259</v>
      </c>
      <c r="Q42" s="22">
        <v>3</v>
      </c>
      <c r="R42" s="22"/>
      <c r="S42" s="54"/>
      <c r="V42" s="15">
        <v>1</v>
      </c>
    </row>
    <row r="43" spans="2:22" ht="12.75">
      <c r="B43" s="94">
        <f t="shared" si="0"/>
        <v>2</v>
      </c>
      <c r="C43" s="94">
        <f>IF(COUNT(Q43:EC43)&gt;0,COUNT(Q43:EC43),"")</f>
        <v>2</v>
      </c>
      <c r="D43" s="94">
        <f>IF(COUNT(S43:EC43)&gt;0,COUNT(S43:EC43),"")</f>
        <v>1</v>
      </c>
      <c r="E43" s="94">
        <f t="shared" si="1"/>
        <v>2</v>
      </c>
      <c r="F43" s="94">
        <f t="shared" si="3"/>
        <v>1</v>
      </c>
      <c r="G43" s="94">
        <f t="shared" si="4"/>
        <v>9</v>
      </c>
      <c r="H43" s="94">
        <f>IF(AND(M43&gt;0,M43&lt;=STATS!$C$22),1,"")</f>
        <v>1</v>
      </c>
      <c r="J43" s="51">
        <v>42</v>
      </c>
      <c r="K43">
        <v>43.29038125</v>
      </c>
      <c r="L43">
        <v>-89.65713456</v>
      </c>
      <c r="M43" s="15">
        <v>9</v>
      </c>
      <c r="N43" s="15" t="s">
        <v>257</v>
      </c>
      <c r="O43" s="15" t="s">
        <v>259</v>
      </c>
      <c r="Q43" s="22">
        <v>3</v>
      </c>
      <c r="R43" s="22"/>
      <c r="S43" s="54"/>
      <c r="V43" s="15">
        <v>2</v>
      </c>
    </row>
    <row r="44" spans="2:22" ht="12.75">
      <c r="B44" s="94">
        <f t="shared" si="0"/>
        <v>2</v>
      </c>
      <c r="C44" s="94">
        <f>IF(COUNT(Q44:EC44)&gt;0,COUNT(Q44:EC44),"")</f>
        <v>2</v>
      </c>
      <c r="D44" s="94">
        <f>IF(COUNT(S44:EC44)&gt;0,COUNT(S44:EC44),"")</f>
        <v>1</v>
      </c>
      <c r="E44" s="94">
        <f t="shared" si="1"/>
        <v>2</v>
      </c>
      <c r="F44" s="94">
        <f t="shared" si="3"/>
        <v>1</v>
      </c>
      <c r="G44" s="94">
        <f t="shared" si="4"/>
        <v>9.5</v>
      </c>
      <c r="H44" s="94">
        <f>IF(AND(M44&gt;0,M44&lt;=STATS!$C$22),1,"")</f>
        <v>1</v>
      </c>
      <c r="J44" s="51">
        <v>43</v>
      </c>
      <c r="K44">
        <v>43.28997605</v>
      </c>
      <c r="L44">
        <v>-89.65713684</v>
      </c>
      <c r="M44" s="15">
        <v>9.5</v>
      </c>
      <c r="N44" s="15" t="s">
        <v>257</v>
      </c>
      <c r="O44" s="15" t="s">
        <v>259</v>
      </c>
      <c r="Q44" s="22">
        <v>3</v>
      </c>
      <c r="R44" s="22"/>
      <c r="S44" s="54"/>
      <c r="V44" s="15">
        <v>2</v>
      </c>
    </row>
    <row r="45" spans="2:22" ht="12.75">
      <c r="B45" s="94">
        <f t="shared" si="0"/>
        <v>2</v>
      </c>
      <c r="C45" s="94">
        <f>IF(COUNT(Q45:EC45)&gt;0,COUNT(Q45:EC45),"")</f>
        <v>2</v>
      </c>
      <c r="D45" s="94">
        <f>IF(COUNT(S45:EC45)&gt;0,COUNT(S45:EC45),"")</f>
        <v>1</v>
      </c>
      <c r="E45" s="94">
        <f t="shared" si="1"/>
        <v>2</v>
      </c>
      <c r="F45" s="94">
        <f t="shared" si="3"/>
        <v>1</v>
      </c>
      <c r="G45" s="94">
        <f t="shared" si="4"/>
        <v>10</v>
      </c>
      <c r="H45" s="94">
        <f>IF(AND(M45&gt;0,M45&lt;=STATS!$C$22),1,"")</f>
        <v>1</v>
      </c>
      <c r="J45" s="51">
        <v>44</v>
      </c>
      <c r="K45">
        <v>43.28957085</v>
      </c>
      <c r="L45">
        <v>-89.65713911</v>
      </c>
      <c r="M45" s="15">
        <v>10</v>
      </c>
      <c r="N45" s="15" t="s">
        <v>257</v>
      </c>
      <c r="O45" s="15" t="s">
        <v>259</v>
      </c>
      <c r="Q45" s="22">
        <v>3</v>
      </c>
      <c r="R45" s="22"/>
      <c r="S45" s="54"/>
      <c r="V45" s="15">
        <v>2</v>
      </c>
    </row>
    <row r="46" spans="2:22" ht="12.75">
      <c r="B46" s="94">
        <f t="shared" si="0"/>
        <v>2</v>
      </c>
      <c r="C46" s="94">
        <f>IF(COUNT(Q46:EC46)&gt;0,COUNT(Q46:EC46),"")</f>
        <v>2</v>
      </c>
      <c r="D46" s="94">
        <f>IF(COUNT(S46:EC46)&gt;0,COUNT(S46:EC46),"")</f>
        <v>1</v>
      </c>
      <c r="E46" s="94">
        <f t="shared" si="1"/>
        <v>2</v>
      </c>
      <c r="F46" s="94">
        <f t="shared" si="3"/>
        <v>1</v>
      </c>
      <c r="G46" s="94">
        <f t="shared" si="4"/>
        <v>10.5</v>
      </c>
      <c r="H46" s="94">
        <f>IF(AND(M46&gt;0,M46&lt;=STATS!$C$22),1,"")</f>
        <v>1</v>
      </c>
      <c r="J46" s="51">
        <v>45</v>
      </c>
      <c r="K46">
        <v>43.28916565</v>
      </c>
      <c r="L46">
        <v>-89.65714139</v>
      </c>
      <c r="M46" s="15">
        <v>10.5</v>
      </c>
      <c r="N46" s="15" t="s">
        <v>257</v>
      </c>
      <c r="O46" s="15" t="s">
        <v>259</v>
      </c>
      <c r="Q46" s="22">
        <v>2</v>
      </c>
      <c r="R46" s="22"/>
      <c r="S46" s="54"/>
      <c r="V46" s="15">
        <v>1</v>
      </c>
    </row>
    <row r="47" spans="2:22" ht="12.75">
      <c r="B47" s="94">
        <f t="shared" si="0"/>
        <v>2</v>
      </c>
      <c r="C47" s="94">
        <f>IF(COUNT(Q47:EC47)&gt;0,COUNT(Q47:EC47),"")</f>
        <v>2</v>
      </c>
      <c r="D47" s="94">
        <f>IF(COUNT(S47:EC47)&gt;0,COUNT(S47:EC47),"")</f>
        <v>1</v>
      </c>
      <c r="E47" s="94">
        <f t="shared" si="1"/>
        <v>2</v>
      </c>
      <c r="F47" s="94">
        <f t="shared" si="3"/>
        <v>1</v>
      </c>
      <c r="G47" s="94">
        <f t="shared" si="4"/>
        <v>11</v>
      </c>
      <c r="H47" s="94">
        <f>IF(AND(M47&gt;0,M47&lt;=STATS!$C$22),1,"")</f>
        <v>1</v>
      </c>
      <c r="J47" s="51">
        <v>46</v>
      </c>
      <c r="K47">
        <v>43.28876045</v>
      </c>
      <c r="L47">
        <v>-89.65714366</v>
      </c>
      <c r="M47" s="15">
        <v>11</v>
      </c>
      <c r="N47" s="15" t="s">
        <v>257</v>
      </c>
      <c r="O47" s="15" t="s">
        <v>259</v>
      </c>
      <c r="Q47" s="22">
        <v>3</v>
      </c>
      <c r="R47" s="22"/>
      <c r="S47" s="54"/>
      <c r="V47" s="15">
        <v>1</v>
      </c>
    </row>
    <row r="48" spans="2:22" ht="12.75">
      <c r="B48" s="94">
        <f t="shared" si="0"/>
        <v>2</v>
      </c>
      <c r="C48" s="94">
        <f>IF(COUNT(Q48:EC48)&gt;0,COUNT(Q48:EC48),"")</f>
        <v>2</v>
      </c>
      <c r="D48" s="94">
        <f>IF(COUNT(S48:EC48)&gt;0,COUNT(S48:EC48),"")</f>
        <v>1</v>
      </c>
      <c r="E48" s="94">
        <f t="shared" si="1"/>
        <v>2</v>
      </c>
      <c r="F48" s="94">
        <f t="shared" si="3"/>
        <v>1</v>
      </c>
      <c r="G48" s="94">
        <f t="shared" si="4"/>
        <v>11</v>
      </c>
      <c r="H48" s="94">
        <f>IF(AND(M48&gt;0,M48&lt;=STATS!$C$22),1,"")</f>
        <v>1</v>
      </c>
      <c r="J48" s="51">
        <v>47</v>
      </c>
      <c r="K48">
        <v>43.28835525</v>
      </c>
      <c r="L48">
        <v>-89.65714594</v>
      </c>
      <c r="M48" s="15">
        <v>11</v>
      </c>
      <c r="N48" s="15" t="s">
        <v>257</v>
      </c>
      <c r="O48" s="15" t="s">
        <v>259</v>
      </c>
      <c r="Q48" s="22">
        <v>3</v>
      </c>
      <c r="R48" s="22"/>
      <c r="S48" s="54"/>
      <c r="V48" s="15">
        <v>3</v>
      </c>
    </row>
    <row r="49" spans="2:22" ht="12.75">
      <c r="B49" s="94">
        <f t="shared" si="0"/>
        <v>2</v>
      </c>
      <c r="C49" s="94">
        <f>IF(COUNT(Q49:EC49)&gt;0,COUNT(Q49:EC49),"")</f>
        <v>2</v>
      </c>
      <c r="D49" s="94">
        <f>IF(COUNT(S49:EC49)&gt;0,COUNT(S49:EC49),"")</f>
        <v>1</v>
      </c>
      <c r="E49" s="94">
        <f t="shared" si="1"/>
        <v>2</v>
      </c>
      <c r="F49" s="94">
        <f t="shared" si="3"/>
        <v>1</v>
      </c>
      <c r="G49" s="94">
        <f t="shared" si="4"/>
        <v>13</v>
      </c>
      <c r="H49" s="94">
        <f>IF(AND(M49&gt;0,M49&lt;=STATS!$C$22),1,"")</f>
        <v>1</v>
      </c>
      <c r="J49" s="51">
        <v>48</v>
      </c>
      <c r="K49">
        <v>43.28795005</v>
      </c>
      <c r="L49">
        <v>-89.65714821</v>
      </c>
      <c r="M49" s="15">
        <v>13</v>
      </c>
      <c r="N49" s="15" t="s">
        <v>257</v>
      </c>
      <c r="O49" s="15" t="s">
        <v>259</v>
      </c>
      <c r="Q49" s="22">
        <v>3</v>
      </c>
      <c r="R49" s="22"/>
      <c r="S49" s="54"/>
      <c r="V49" s="15">
        <v>2</v>
      </c>
    </row>
    <row r="50" spans="2:22" ht="12.75">
      <c r="B50" s="94">
        <f t="shared" si="0"/>
        <v>2</v>
      </c>
      <c r="C50" s="94">
        <f>IF(COUNT(Q50:EC50)&gt;0,COUNT(Q50:EC50),"")</f>
        <v>2</v>
      </c>
      <c r="D50" s="94">
        <f>IF(COUNT(S50:EC50)&gt;0,COUNT(S50:EC50),"")</f>
        <v>1</v>
      </c>
      <c r="E50" s="94">
        <f t="shared" si="1"/>
        <v>2</v>
      </c>
      <c r="F50" s="94">
        <f t="shared" si="3"/>
        <v>1</v>
      </c>
      <c r="G50" s="94">
        <f t="shared" si="4"/>
        <v>11.5</v>
      </c>
      <c r="H50" s="94">
        <f>IF(AND(M50&gt;0,M50&lt;=STATS!$C$22),1,"")</f>
        <v>1</v>
      </c>
      <c r="J50" s="51">
        <v>49</v>
      </c>
      <c r="K50">
        <v>43.28754485</v>
      </c>
      <c r="L50">
        <v>-89.65715049</v>
      </c>
      <c r="M50" s="15">
        <v>11.5</v>
      </c>
      <c r="N50" s="15" t="s">
        <v>257</v>
      </c>
      <c r="O50" s="15" t="s">
        <v>259</v>
      </c>
      <c r="Q50" s="22">
        <v>2</v>
      </c>
      <c r="R50" s="22"/>
      <c r="S50" s="54"/>
      <c r="V50" s="15">
        <v>2</v>
      </c>
    </row>
    <row r="51" spans="2:22" ht="12.75">
      <c r="B51" s="94">
        <f t="shared" si="0"/>
        <v>2</v>
      </c>
      <c r="C51" s="94">
        <f>IF(COUNT(Q51:EC51)&gt;0,COUNT(Q51:EC51),"")</f>
        <v>2</v>
      </c>
      <c r="D51" s="94">
        <f>IF(COUNT(S51:EC51)&gt;0,COUNT(S51:EC51),"")</f>
        <v>1</v>
      </c>
      <c r="E51" s="94">
        <f t="shared" si="1"/>
        <v>2</v>
      </c>
      <c r="F51" s="94">
        <f t="shared" si="3"/>
        <v>1</v>
      </c>
      <c r="G51" s="94">
        <f t="shared" si="4"/>
        <v>12</v>
      </c>
      <c r="H51" s="94">
        <f>IF(AND(M51&gt;0,M51&lt;=STATS!$C$22),1,"")</f>
        <v>1</v>
      </c>
      <c r="J51" s="51">
        <v>50</v>
      </c>
      <c r="K51">
        <v>43.28713964</v>
      </c>
      <c r="L51">
        <v>-89.65715277</v>
      </c>
      <c r="M51" s="15">
        <v>12</v>
      </c>
      <c r="N51" s="15" t="s">
        <v>257</v>
      </c>
      <c r="O51" s="15" t="s">
        <v>259</v>
      </c>
      <c r="Q51" s="22">
        <v>1</v>
      </c>
      <c r="R51" s="22"/>
      <c r="S51" s="54"/>
      <c r="V51" s="15">
        <v>3</v>
      </c>
    </row>
    <row r="52" spans="2:22" ht="12.75">
      <c r="B52" s="94">
        <f t="shared" si="0"/>
        <v>1</v>
      </c>
      <c r="C52" s="94">
        <f>IF(COUNT(Q52:EC52)&gt;0,COUNT(Q52:EC52),"")</f>
        <v>1</v>
      </c>
      <c r="D52" s="94">
        <f>IF(COUNT(S52:EC52)&gt;0,COUNT(S52:EC52),"")</f>
        <v>1</v>
      </c>
      <c r="E52" s="94">
        <f t="shared" si="1"/>
        <v>1</v>
      </c>
      <c r="F52" s="94">
        <f t="shared" si="3"/>
        <v>1</v>
      </c>
      <c r="G52" s="94">
        <f t="shared" si="4"/>
        <v>17</v>
      </c>
      <c r="H52" s="94">
        <f>IF(AND(M52&gt;0,M52&lt;=STATS!$C$22),1,"")</f>
        <v>1</v>
      </c>
      <c r="J52" s="51">
        <v>51</v>
      </c>
      <c r="K52">
        <v>43.28673444</v>
      </c>
      <c r="L52">
        <v>-89.65715504</v>
      </c>
      <c r="M52" s="15">
        <v>17</v>
      </c>
      <c r="N52" s="15" t="s">
        <v>257</v>
      </c>
      <c r="O52" s="15" t="s">
        <v>258</v>
      </c>
      <c r="Q52" s="22"/>
      <c r="R52" s="22"/>
      <c r="S52" s="54"/>
      <c r="V52" s="15">
        <v>1</v>
      </c>
    </row>
    <row r="53" spans="2:46" ht="12.75">
      <c r="B53" s="94">
        <f t="shared" si="0"/>
        <v>1</v>
      </c>
      <c r="C53" s="94">
        <f>IF(COUNT(Q53:EC53)&gt;0,COUNT(Q53:EC53),"")</f>
        <v>1</v>
      </c>
      <c r="D53" s="94">
        <f>IF(COUNT(S53:EC53)&gt;0,COUNT(S53:EC53),"")</f>
        <v>1</v>
      </c>
      <c r="E53" s="94">
        <f t="shared" si="1"/>
        <v>1</v>
      </c>
      <c r="F53" s="94">
        <f t="shared" si="3"/>
        <v>1</v>
      </c>
      <c r="G53" s="94">
        <f t="shared" si="4"/>
        <v>22</v>
      </c>
      <c r="H53" s="94">
        <f>IF(AND(M53&gt;0,M53&lt;=STATS!$C$22),1,"")</f>
        <v>1</v>
      </c>
      <c r="J53" s="51">
        <v>52</v>
      </c>
      <c r="K53">
        <v>43.28632924</v>
      </c>
      <c r="L53">
        <v>-89.65715732</v>
      </c>
      <c r="M53" s="15">
        <v>22</v>
      </c>
      <c r="N53" s="15" t="s">
        <v>257</v>
      </c>
      <c r="O53" s="15" t="s">
        <v>258</v>
      </c>
      <c r="Q53" s="22"/>
      <c r="R53" s="22"/>
      <c r="S53" s="54"/>
      <c r="AT53" s="15">
        <v>1</v>
      </c>
    </row>
    <row r="54" spans="2:46" ht="12.75">
      <c r="B54" s="94">
        <f t="shared" si="0"/>
        <v>1</v>
      </c>
      <c r="C54" s="94">
        <f>IF(COUNT(Q54:EC54)&gt;0,COUNT(Q54:EC54),"")</f>
        <v>1</v>
      </c>
      <c r="D54" s="94">
        <f>IF(COUNT(S54:EC54)&gt;0,COUNT(S54:EC54),"")</f>
        <v>1</v>
      </c>
      <c r="E54" s="94">
        <f t="shared" si="1"/>
        <v>1</v>
      </c>
      <c r="F54" s="94">
        <f t="shared" si="3"/>
        <v>1</v>
      </c>
      <c r="G54" s="94">
        <f t="shared" si="4"/>
        <v>22</v>
      </c>
      <c r="H54" s="94">
        <f>IF(AND(M54&gt;0,M54&lt;=STATS!$C$22),1,"")</f>
        <v>1</v>
      </c>
      <c r="J54" s="51">
        <v>53</v>
      </c>
      <c r="K54">
        <v>43.28592404</v>
      </c>
      <c r="L54">
        <v>-89.65715959</v>
      </c>
      <c r="M54" s="15">
        <v>22</v>
      </c>
      <c r="N54" s="15" t="s">
        <v>257</v>
      </c>
      <c r="O54" s="15" t="s">
        <v>258</v>
      </c>
      <c r="Q54" s="22"/>
      <c r="R54" s="22"/>
      <c r="S54" s="54"/>
      <c r="AT54" s="15">
        <v>1</v>
      </c>
    </row>
    <row r="55" spans="2:46" ht="12.75">
      <c r="B55" s="94">
        <f t="shared" si="0"/>
        <v>1</v>
      </c>
      <c r="C55" s="94">
        <f>IF(COUNT(Q55:EC55)&gt;0,COUNT(Q55:EC55),"")</f>
        <v>1</v>
      </c>
      <c r="D55" s="94">
        <f>IF(COUNT(S55:EC55)&gt;0,COUNT(S55:EC55),"")</f>
        <v>1</v>
      </c>
      <c r="E55" s="94">
        <f t="shared" si="1"/>
        <v>1</v>
      </c>
      <c r="F55" s="94">
        <f t="shared" si="3"/>
        <v>1</v>
      </c>
      <c r="G55" s="94">
        <f t="shared" si="4"/>
        <v>17</v>
      </c>
      <c r="H55" s="94">
        <f>IF(AND(M55&gt;0,M55&lt;=STATS!$C$22),1,"")</f>
        <v>1</v>
      </c>
      <c r="J55" s="51">
        <v>54</v>
      </c>
      <c r="K55">
        <v>43.28551884</v>
      </c>
      <c r="L55">
        <v>-89.65716187</v>
      </c>
      <c r="M55" s="15">
        <v>17</v>
      </c>
      <c r="N55" s="15" t="s">
        <v>257</v>
      </c>
      <c r="O55" s="15" t="s">
        <v>258</v>
      </c>
      <c r="Q55" s="22"/>
      <c r="R55" s="22"/>
      <c r="S55" s="54"/>
      <c r="AT55" s="15">
        <v>1</v>
      </c>
    </row>
    <row r="56" spans="2:22" ht="12.75">
      <c r="B56" s="94">
        <f t="shared" si="0"/>
        <v>2</v>
      </c>
      <c r="C56" s="94">
        <f>IF(COUNT(Q56:EC56)&gt;0,COUNT(Q56:EC56),"")</f>
        <v>2</v>
      </c>
      <c r="D56" s="94">
        <f>IF(COUNT(S56:EC56)&gt;0,COUNT(S56:EC56),"")</f>
        <v>1</v>
      </c>
      <c r="E56" s="94">
        <f t="shared" si="1"/>
        <v>2</v>
      </c>
      <c r="F56" s="94">
        <f t="shared" si="3"/>
        <v>1</v>
      </c>
      <c r="G56" s="94">
        <f t="shared" si="4"/>
        <v>11</v>
      </c>
      <c r="H56" s="94">
        <f>IF(AND(M56&gt;0,M56&lt;=STATS!$C$22),1,"")</f>
        <v>1</v>
      </c>
      <c r="J56" s="51">
        <v>55</v>
      </c>
      <c r="K56">
        <v>43.28511364</v>
      </c>
      <c r="L56">
        <v>-89.65716414</v>
      </c>
      <c r="M56" s="15">
        <v>11</v>
      </c>
      <c r="N56" s="15" t="s">
        <v>257</v>
      </c>
      <c r="O56" s="15" t="s">
        <v>259</v>
      </c>
      <c r="Q56" s="22">
        <v>3</v>
      </c>
      <c r="R56" s="22"/>
      <c r="S56" s="54"/>
      <c r="V56" s="15">
        <v>2</v>
      </c>
    </row>
    <row r="57" spans="2:22" ht="12.75">
      <c r="B57" s="94">
        <f t="shared" si="0"/>
        <v>2</v>
      </c>
      <c r="C57" s="94">
        <f>IF(COUNT(Q57:EC57)&gt;0,COUNT(Q57:EC57),"")</f>
        <v>2</v>
      </c>
      <c r="D57" s="94">
        <f>IF(COUNT(S57:EC57)&gt;0,COUNT(S57:EC57),"")</f>
        <v>1</v>
      </c>
      <c r="E57" s="94">
        <f t="shared" si="1"/>
        <v>2</v>
      </c>
      <c r="F57" s="94">
        <f t="shared" si="3"/>
        <v>1</v>
      </c>
      <c r="G57" s="94">
        <f t="shared" si="4"/>
        <v>10</v>
      </c>
      <c r="H57" s="94">
        <f>IF(AND(M57&gt;0,M57&lt;=STATS!$C$22),1,"")</f>
        <v>1</v>
      </c>
      <c r="J57" s="51">
        <v>56</v>
      </c>
      <c r="K57">
        <v>43.28470844</v>
      </c>
      <c r="L57">
        <v>-89.65716642</v>
      </c>
      <c r="M57" s="15">
        <v>10</v>
      </c>
      <c r="N57" s="15" t="s">
        <v>257</v>
      </c>
      <c r="O57" s="15" t="s">
        <v>259</v>
      </c>
      <c r="Q57" s="22">
        <v>3</v>
      </c>
      <c r="R57" s="22"/>
      <c r="S57" s="54"/>
      <c r="V57" s="15">
        <v>2</v>
      </c>
    </row>
    <row r="58" spans="2:22" ht="12.75">
      <c r="B58" s="94">
        <f t="shared" si="0"/>
        <v>2</v>
      </c>
      <c r="C58" s="94">
        <f>IF(COUNT(Q58:EC58)&gt;0,COUNT(Q58:EC58),"")</f>
        <v>2</v>
      </c>
      <c r="D58" s="94">
        <f>IF(COUNT(S58:EC58)&gt;0,COUNT(S58:EC58),"")</f>
        <v>1</v>
      </c>
      <c r="E58" s="94">
        <f t="shared" si="1"/>
        <v>2</v>
      </c>
      <c r="F58" s="94">
        <f t="shared" si="3"/>
        <v>1</v>
      </c>
      <c r="G58" s="94">
        <f t="shared" si="4"/>
        <v>9</v>
      </c>
      <c r="H58" s="94">
        <f>IF(AND(M58&gt;0,M58&lt;=STATS!$C$22),1,"")</f>
        <v>1</v>
      </c>
      <c r="J58" s="51">
        <v>57</v>
      </c>
      <c r="K58">
        <v>43.28430323</v>
      </c>
      <c r="L58">
        <v>-89.6571687</v>
      </c>
      <c r="M58" s="15">
        <v>9</v>
      </c>
      <c r="N58" s="15" t="s">
        <v>257</v>
      </c>
      <c r="O58" s="15" t="s">
        <v>259</v>
      </c>
      <c r="Q58" s="22">
        <v>3</v>
      </c>
      <c r="R58" s="22"/>
      <c r="S58" s="54"/>
      <c r="V58" s="15">
        <v>1</v>
      </c>
    </row>
    <row r="59" spans="2:19" ht="12.75">
      <c r="B59" s="94">
        <f t="shared" si="0"/>
        <v>1</v>
      </c>
      <c r="C59" s="94">
        <f>IF(COUNT(Q59:EC59)&gt;0,COUNT(Q59:EC59),"")</f>
        <v>1</v>
      </c>
      <c r="D59" s="94">
        <f>IF(COUNT(S59:EC59)&gt;0,COUNT(S59:EC59),"")</f>
      </c>
      <c r="E59" s="94">
        <f t="shared" si="1"/>
        <v>1</v>
      </c>
      <c r="F59" s="94">
        <f t="shared" si="3"/>
        <v>0</v>
      </c>
      <c r="G59" s="94">
        <f t="shared" si="4"/>
        <v>10</v>
      </c>
      <c r="H59" s="94">
        <f>IF(AND(M59&gt;0,M59&lt;=STATS!$C$22),1,"")</f>
        <v>1</v>
      </c>
      <c r="J59" s="51">
        <v>58</v>
      </c>
      <c r="K59">
        <v>43.29037959</v>
      </c>
      <c r="L59">
        <v>-89.65657986</v>
      </c>
      <c r="M59" s="15">
        <v>10</v>
      </c>
      <c r="N59" s="15" t="s">
        <v>257</v>
      </c>
      <c r="O59" s="15" t="s">
        <v>259</v>
      </c>
      <c r="Q59" s="22">
        <v>3</v>
      </c>
      <c r="R59" s="22"/>
      <c r="S59" s="54"/>
    </row>
    <row r="60" spans="2:22" ht="12.75">
      <c r="B60" s="94">
        <f t="shared" si="0"/>
        <v>2</v>
      </c>
      <c r="C60" s="94">
        <f>IF(COUNT(Q60:EC60)&gt;0,COUNT(Q60:EC60),"")</f>
        <v>2</v>
      </c>
      <c r="D60" s="94">
        <f>IF(COUNT(S60:EC60)&gt;0,COUNT(S60:EC60),"")</f>
        <v>1</v>
      </c>
      <c r="E60" s="94">
        <f t="shared" si="1"/>
        <v>2</v>
      </c>
      <c r="F60" s="94">
        <f t="shared" si="3"/>
        <v>1</v>
      </c>
      <c r="G60" s="94">
        <f t="shared" si="4"/>
        <v>10</v>
      </c>
      <c r="H60" s="94">
        <f>IF(AND(M60&gt;0,M60&lt;=STATS!$C$22),1,"")</f>
        <v>1</v>
      </c>
      <c r="J60" s="51">
        <v>59</v>
      </c>
      <c r="K60">
        <v>43.28997439</v>
      </c>
      <c r="L60">
        <v>-89.65658214</v>
      </c>
      <c r="M60" s="15">
        <v>10</v>
      </c>
      <c r="N60" s="15" t="s">
        <v>257</v>
      </c>
      <c r="O60" s="15" t="s">
        <v>259</v>
      </c>
      <c r="Q60" s="22">
        <v>2</v>
      </c>
      <c r="R60" s="22"/>
      <c r="S60" s="54"/>
      <c r="V60" s="15">
        <v>1</v>
      </c>
    </row>
    <row r="61" spans="2:22" ht="12.75">
      <c r="B61" s="94">
        <f t="shared" si="0"/>
        <v>2</v>
      </c>
      <c r="C61" s="94">
        <f>IF(COUNT(Q61:EC61)&gt;0,COUNT(Q61:EC61),"")</f>
        <v>2</v>
      </c>
      <c r="D61" s="94">
        <f>IF(COUNT(S61:EC61)&gt;0,COUNT(S61:EC61),"")</f>
        <v>1</v>
      </c>
      <c r="E61" s="94">
        <f t="shared" si="1"/>
        <v>2</v>
      </c>
      <c r="F61" s="94">
        <f t="shared" si="3"/>
        <v>1</v>
      </c>
      <c r="G61" s="94">
        <f t="shared" si="4"/>
        <v>11.5</v>
      </c>
      <c r="H61" s="94">
        <f>IF(AND(M61&gt;0,M61&lt;=STATS!$C$22),1,"")</f>
        <v>1</v>
      </c>
      <c r="J61" s="51">
        <v>60</v>
      </c>
      <c r="K61">
        <v>43.28956919</v>
      </c>
      <c r="L61">
        <v>-89.65658442</v>
      </c>
      <c r="M61" s="15">
        <v>11.5</v>
      </c>
      <c r="N61" s="15" t="s">
        <v>257</v>
      </c>
      <c r="O61" s="15" t="s">
        <v>259</v>
      </c>
      <c r="Q61" s="22">
        <v>1</v>
      </c>
      <c r="R61" s="22"/>
      <c r="S61" s="54"/>
      <c r="V61" s="15">
        <v>2</v>
      </c>
    </row>
    <row r="62" spans="2:22" ht="12.75">
      <c r="B62" s="94">
        <f t="shared" si="0"/>
        <v>2</v>
      </c>
      <c r="C62" s="94">
        <f>IF(COUNT(Q62:EC62)&gt;0,COUNT(Q62:EC62),"")</f>
        <v>2</v>
      </c>
      <c r="D62" s="94">
        <f>IF(COUNT(S62:EC62)&gt;0,COUNT(S62:EC62),"")</f>
        <v>1</v>
      </c>
      <c r="E62" s="94">
        <f t="shared" si="1"/>
        <v>2</v>
      </c>
      <c r="F62" s="94">
        <f t="shared" si="3"/>
        <v>1</v>
      </c>
      <c r="G62" s="94">
        <f t="shared" si="4"/>
        <v>11</v>
      </c>
      <c r="H62" s="94">
        <f>IF(AND(M62&gt;0,M62&lt;=STATS!$C$22),1,"")</f>
        <v>1</v>
      </c>
      <c r="J62" s="51">
        <v>61</v>
      </c>
      <c r="K62">
        <v>43.28916399</v>
      </c>
      <c r="L62">
        <v>-89.6565867</v>
      </c>
      <c r="M62" s="15">
        <v>11</v>
      </c>
      <c r="N62" s="15" t="s">
        <v>257</v>
      </c>
      <c r="O62" s="15" t="s">
        <v>259</v>
      </c>
      <c r="Q62" s="22">
        <v>3</v>
      </c>
      <c r="R62" s="22"/>
      <c r="S62" s="54"/>
      <c r="V62" s="15">
        <v>1</v>
      </c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  <v>0</v>
      </c>
      <c r="F63" s="94">
        <f t="shared" si="3"/>
        <v>0</v>
      </c>
      <c r="G63" s="94">
        <f t="shared" si="4"/>
      </c>
      <c r="H63" s="94">
        <f>IF(AND(M63&gt;0,M63&lt;=STATS!$C$22),1,"")</f>
        <v>1</v>
      </c>
      <c r="J63" s="51">
        <v>62</v>
      </c>
      <c r="K63">
        <v>43.28875879</v>
      </c>
      <c r="L63">
        <v>-89.65658898</v>
      </c>
      <c r="M63" s="15">
        <v>12</v>
      </c>
      <c r="N63" s="15" t="s">
        <v>257</v>
      </c>
      <c r="O63" s="15" t="s">
        <v>259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  <v>0</v>
      </c>
      <c r="F64" s="94">
        <f t="shared" si="3"/>
        <v>0</v>
      </c>
      <c r="G64" s="94">
        <f t="shared" si="4"/>
      </c>
      <c r="H64" s="94">
        <f>IF(AND(M64&gt;0,M64&lt;=STATS!$C$22),1,"")</f>
        <v>1</v>
      </c>
      <c r="J64" s="51">
        <v>63</v>
      </c>
      <c r="K64">
        <v>43.28835358</v>
      </c>
      <c r="L64">
        <v>-89.65659126</v>
      </c>
      <c r="M64" s="15">
        <v>14</v>
      </c>
      <c r="N64" s="15" t="s">
        <v>257</v>
      </c>
      <c r="O64" s="15" t="s">
        <v>259</v>
      </c>
      <c r="Q64" s="22"/>
      <c r="R64" s="22"/>
      <c r="S64" s="54"/>
    </row>
    <row r="65" spans="2:19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  <v>0</v>
      </c>
      <c r="F65" s="94">
        <f t="shared" si="3"/>
        <v>0</v>
      </c>
      <c r="G65" s="94">
        <f t="shared" si="4"/>
      </c>
      <c r="H65" s="94">
        <f>IF(AND(M65&gt;0,M65&lt;=STATS!$C$22),1,"")</f>
        <v>1</v>
      </c>
      <c r="J65" s="51">
        <v>64</v>
      </c>
      <c r="K65">
        <v>43.28794838</v>
      </c>
      <c r="L65">
        <v>-89.65659354</v>
      </c>
      <c r="M65" s="15">
        <v>15</v>
      </c>
      <c r="N65" s="15" t="s">
        <v>257</v>
      </c>
      <c r="O65" s="15" t="s">
        <v>258</v>
      </c>
      <c r="Q65" s="22"/>
      <c r="R65" s="22"/>
      <c r="S65" s="54"/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  <v>0</v>
      </c>
      <c r="F66" s="94">
        <f aca="true" t="shared" si="7" ref="F66:F129">IF(H66=1,COUNT(T66:EA66),"")</f>
        <v>0</v>
      </c>
      <c r="G66" s="94">
        <f t="shared" si="4"/>
      </c>
      <c r="H66" s="94">
        <f>IF(AND(M66&gt;0,M66&lt;=STATS!$C$22),1,"")</f>
        <v>1</v>
      </c>
      <c r="J66" s="51">
        <v>65</v>
      </c>
      <c r="K66">
        <v>43.28754318</v>
      </c>
      <c r="L66">
        <v>-89.65659582</v>
      </c>
      <c r="M66" s="15">
        <v>17</v>
      </c>
      <c r="N66" s="15" t="s">
        <v>257</v>
      </c>
      <c r="O66" s="15" t="s">
        <v>258</v>
      </c>
      <c r="Q66" s="22"/>
      <c r="R66" s="22"/>
      <c r="S66" s="54"/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  <v>0</v>
      </c>
      <c r="F67" s="94">
        <f t="shared" si="7"/>
        <v>0</v>
      </c>
      <c r="G67" s="94">
        <f t="shared" si="4"/>
      </c>
      <c r="H67" s="94">
        <f>IF(AND(M67&gt;0,M67&lt;=STATS!$C$22),1,"")</f>
        <v>1</v>
      </c>
      <c r="J67" s="51">
        <v>66</v>
      </c>
      <c r="K67">
        <v>43.28713798</v>
      </c>
      <c r="L67">
        <v>-89.6565981</v>
      </c>
      <c r="M67" s="15">
        <v>30</v>
      </c>
      <c r="N67" s="15" t="s">
        <v>257</v>
      </c>
      <c r="O67" s="15" t="s">
        <v>258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</c>
      <c r="F68" s="94">
        <f t="shared" si="7"/>
      </c>
      <c r="G68" s="94">
        <f t="shared" si="4"/>
      </c>
      <c r="H68" s="94">
        <f>IF(AND(M68&gt;0,M68&lt;=STATS!$C$22),1,"")</f>
      </c>
      <c r="J68" s="51">
        <v>67</v>
      </c>
      <c r="K68">
        <v>43.28673278</v>
      </c>
      <c r="L68">
        <v>-89.65660038</v>
      </c>
      <c r="M68" s="15">
        <v>35</v>
      </c>
      <c r="N68" s="15" t="s">
        <v>257</v>
      </c>
      <c r="O68" s="15" t="s">
        <v>258</v>
      </c>
      <c r="Q68" s="22"/>
      <c r="R68" s="22"/>
      <c r="S68" s="54"/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</c>
      <c r="F69" s="94">
        <f t="shared" si="7"/>
      </c>
      <c r="G69" s="94">
        <f t="shared" si="4"/>
      </c>
      <c r="H69" s="94">
        <f>IF(AND(M69&gt;0,M69&lt;=STATS!$C$22),1,"")</f>
      </c>
      <c r="J69" s="51">
        <v>68</v>
      </c>
      <c r="K69">
        <v>43.28632758</v>
      </c>
      <c r="L69">
        <v>-89.65660265</v>
      </c>
      <c r="M69" s="15">
        <v>36</v>
      </c>
      <c r="N69" s="15" t="s">
        <v>257</v>
      </c>
      <c r="O69" s="15" t="s">
        <v>258</v>
      </c>
      <c r="Q69" s="22"/>
      <c r="R69" s="22"/>
      <c r="S69" s="54"/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</c>
      <c r="F70" s="94">
        <f t="shared" si="7"/>
      </c>
      <c r="G70" s="94">
        <f t="shared" si="4"/>
      </c>
      <c r="H70" s="94">
        <f>IF(AND(M70&gt;0,M70&lt;=STATS!$C$22),1,"")</f>
      </c>
      <c r="J70" s="51">
        <v>69</v>
      </c>
      <c r="K70">
        <v>43.28592238</v>
      </c>
      <c r="L70">
        <v>-89.65660493</v>
      </c>
      <c r="M70" s="15">
        <v>36</v>
      </c>
      <c r="N70" s="15" t="s">
        <v>257</v>
      </c>
      <c r="O70" s="15" t="s">
        <v>258</v>
      </c>
      <c r="Q70" s="22"/>
      <c r="R70" s="22"/>
      <c r="S70" s="54"/>
    </row>
    <row r="71" spans="2:19" ht="12.75">
      <c r="B71" s="94">
        <f t="shared" si="5"/>
        <v>0</v>
      </c>
      <c r="C71" s="94">
        <f>IF(COUNT(Q71:EC71)&gt;0,COUNT(Q71:EC71),"")</f>
      </c>
      <c r="D71" s="94">
        <f>IF(COUNT(S71:EC71)&gt;0,COUNT(S71:EC71),"")</f>
      </c>
      <c r="E71" s="94">
        <f t="shared" si="6"/>
        <v>0</v>
      </c>
      <c r="F71" s="94">
        <f t="shared" si="7"/>
        <v>0</v>
      </c>
      <c r="G71" s="94">
        <f t="shared" si="4"/>
      </c>
      <c r="H71" s="94">
        <f>IF(AND(M71&gt;0,M71&lt;=STATS!$C$22),1,"")</f>
        <v>1</v>
      </c>
      <c r="J71" s="51">
        <v>70</v>
      </c>
      <c r="K71">
        <v>43.28551717</v>
      </c>
      <c r="L71">
        <v>-89.65660721</v>
      </c>
      <c r="M71" s="15">
        <v>30</v>
      </c>
      <c r="N71" s="15" t="s">
        <v>257</v>
      </c>
      <c r="O71" s="15" t="s">
        <v>258</v>
      </c>
      <c r="Q71" s="22"/>
      <c r="R71" s="22"/>
      <c r="S71" s="54"/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  <v>0</v>
      </c>
      <c r="F72" s="94">
        <f t="shared" si="7"/>
        <v>0</v>
      </c>
      <c r="G72" s="94">
        <f t="shared" si="4"/>
      </c>
      <c r="H72" s="94">
        <f>IF(AND(M72&gt;0,M72&lt;=STATS!$C$22),1,"")</f>
        <v>1</v>
      </c>
      <c r="J72" s="51">
        <v>71</v>
      </c>
      <c r="K72">
        <v>43.28511197</v>
      </c>
      <c r="L72">
        <v>-89.65660949</v>
      </c>
      <c r="M72" s="15">
        <v>13</v>
      </c>
      <c r="N72" s="15" t="s">
        <v>257</v>
      </c>
      <c r="O72" s="15" t="s">
        <v>259</v>
      </c>
      <c r="Q72" s="22"/>
      <c r="R72" s="22"/>
      <c r="S72" s="54"/>
    </row>
    <row r="73" spans="2:22" ht="12.75">
      <c r="B73" s="94">
        <f t="shared" si="5"/>
        <v>2</v>
      </c>
      <c r="C73" s="94">
        <f>IF(COUNT(Q73:EC73)&gt;0,COUNT(Q73:EC73),"")</f>
        <v>2</v>
      </c>
      <c r="D73" s="94">
        <f>IF(COUNT(S73:EC73)&gt;0,COUNT(S73:EC73),"")</f>
        <v>1</v>
      </c>
      <c r="E73" s="94">
        <f t="shared" si="6"/>
        <v>2</v>
      </c>
      <c r="F73" s="94">
        <f t="shared" si="7"/>
        <v>1</v>
      </c>
      <c r="G73" s="94">
        <f t="shared" si="4"/>
        <v>10</v>
      </c>
      <c r="H73" s="94">
        <f>IF(AND(M73&gt;0,M73&lt;=STATS!$C$22),1,"")</f>
        <v>1</v>
      </c>
      <c r="J73" s="51">
        <v>72</v>
      </c>
      <c r="K73">
        <v>43.28470677</v>
      </c>
      <c r="L73">
        <v>-89.65661177</v>
      </c>
      <c r="M73" s="15">
        <v>10</v>
      </c>
      <c r="N73" s="15" t="s">
        <v>257</v>
      </c>
      <c r="O73" s="15" t="s">
        <v>259</v>
      </c>
      <c r="Q73" s="22">
        <v>3</v>
      </c>
      <c r="R73" s="22"/>
      <c r="S73" s="54"/>
      <c r="V73" s="15">
        <v>2</v>
      </c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K74">
        <v>43.28430157</v>
      </c>
      <c r="L74">
        <v>-89.65661405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</c>
      <c r="F75" s="94">
        <f t="shared" si="7"/>
      </c>
      <c r="G75" s="94">
        <f t="shared" si="4"/>
      </c>
      <c r="H75" s="94">
        <f>IF(AND(M75&gt;0,M75&lt;=STATS!$C$22),1,"")</f>
      </c>
      <c r="J75" s="51">
        <v>74</v>
      </c>
      <c r="K75">
        <v>43.28389637</v>
      </c>
      <c r="L75">
        <v>-89.65661633</v>
      </c>
      <c r="Q75" s="22"/>
      <c r="R75" s="22"/>
      <c r="S75" s="54"/>
    </row>
    <row r="76" spans="2:22" ht="12.75">
      <c r="B76" s="94">
        <f t="shared" si="5"/>
        <v>2</v>
      </c>
      <c r="C76" s="94">
        <f>IF(COUNT(Q76:EC76)&gt;0,COUNT(Q76:EC76),"")</f>
        <v>2</v>
      </c>
      <c r="D76" s="94">
        <f>IF(COUNT(S76:EC76)&gt;0,COUNT(S76:EC76),"")</f>
        <v>1</v>
      </c>
      <c r="E76" s="94">
        <f t="shared" si="6"/>
        <v>2</v>
      </c>
      <c r="F76" s="94">
        <f t="shared" si="7"/>
        <v>1</v>
      </c>
      <c r="G76" s="94">
        <f t="shared" si="4"/>
        <v>9</v>
      </c>
      <c r="H76" s="94">
        <f>IF(AND(M76&gt;0,M76&lt;=STATS!$C$22),1,"")</f>
        <v>1</v>
      </c>
      <c r="J76" s="51">
        <v>75</v>
      </c>
      <c r="K76">
        <v>43.28349117</v>
      </c>
      <c r="L76">
        <v>-89.65661861</v>
      </c>
      <c r="M76" s="15">
        <v>9</v>
      </c>
      <c r="N76" s="15" t="s">
        <v>257</v>
      </c>
      <c r="O76" s="15" t="s">
        <v>259</v>
      </c>
      <c r="Q76" s="22">
        <v>3</v>
      </c>
      <c r="R76" s="22"/>
      <c r="S76" s="54"/>
      <c r="V76" s="15">
        <v>2</v>
      </c>
    </row>
    <row r="77" spans="2:22" ht="12.75">
      <c r="B77" s="94">
        <f t="shared" si="5"/>
        <v>2</v>
      </c>
      <c r="C77" s="94">
        <f>IF(COUNT(Q77:EC77)&gt;0,COUNT(Q77:EC77),"")</f>
        <v>2</v>
      </c>
      <c r="D77" s="94">
        <f>IF(COUNT(S77:EC77)&gt;0,COUNT(S77:EC77),"")</f>
        <v>1</v>
      </c>
      <c r="E77" s="94">
        <f t="shared" si="6"/>
        <v>2</v>
      </c>
      <c r="F77" s="94">
        <f t="shared" si="7"/>
        <v>1</v>
      </c>
      <c r="G77" s="94">
        <f t="shared" si="4"/>
        <v>9</v>
      </c>
      <c r="H77" s="94">
        <f>IF(AND(M77&gt;0,M77&lt;=STATS!$C$22),1,"")</f>
        <v>1</v>
      </c>
      <c r="J77" s="51">
        <v>76</v>
      </c>
      <c r="K77">
        <v>43.29037792</v>
      </c>
      <c r="L77">
        <v>-89.65602516</v>
      </c>
      <c r="M77" s="15">
        <v>9</v>
      </c>
      <c r="N77" s="15" t="s">
        <v>257</v>
      </c>
      <c r="O77" s="15" t="s">
        <v>259</v>
      </c>
      <c r="Q77" s="22">
        <v>3</v>
      </c>
      <c r="R77" s="22"/>
      <c r="S77" s="54"/>
      <c r="V77" s="15">
        <v>1</v>
      </c>
    </row>
    <row r="78" spans="2:22" ht="12.75">
      <c r="B78" s="94">
        <f t="shared" si="5"/>
        <v>2</v>
      </c>
      <c r="C78" s="94">
        <f>IF(COUNT(Q78:EC78)&gt;0,COUNT(Q78:EC78),"")</f>
        <v>2</v>
      </c>
      <c r="D78" s="94">
        <f>IF(COUNT(S78:EC78)&gt;0,COUNT(S78:EC78),"")</f>
        <v>1</v>
      </c>
      <c r="E78" s="94">
        <f t="shared" si="6"/>
        <v>2</v>
      </c>
      <c r="F78" s="94">
        <f t="shared" si="7"/>
        <v>1</v>
      </c>
      <c r="G78" s="94">
        <f t="shared" si="4"/>
        <v>8</v>
      </c>
      <c r="H78" s="94">
        <f>IF(AND(M78&gt;0,M78&lt;=STATS!$C$22),1,"")</f>
        <v>1</v>
      </c>
      <c r="J78" s="51">
        <v>77</v>
      </c>
      <c r="K78">
        <v>43.28997272</v>
      </c>
      <c r="L78">
        <v>-89.65602744</v>
      </c>
      <c r="M78" s="15">
        <v>8</v>
      </c>
      <c r="N78" s="15" t="s">
        <v>257</v>
      </c>
      <c r="O78" s="15" t="s">
        <v>259</v>
      </c>
      <c r="Q78" s="22">
        <v>3</v>
      </c>
      <c r="R78" s="22"/>
      <c r="S78" s="54"/>
      <c r="V78" s="15">
        <v>1</v>
      </c>
    </row>
    <row r="79" spans="2:22" ht="12.75">
      <c r="B79" s="94">
        <f t="shared" si="5"/>
        <v>2</v>
      </c>
      <c r="C79" s="94">
        <f>IF(COUNT(Q79:EC79)&gt;0,COUNT(Q79:EC79),"")</f>
        <v>2</v>
      </c>
      <c r="D79" s="94">
        <f>IF(COUNT(S79:EC79)&gt;0,COUNT(S79:EC79),"")</f>
        <v>1</v>
      </c>
      <c r="E79" s="94">
        <f t="shared" si="6"/>
        <v>2</v>
      </c>
      <c r="F79" s="94">
        <f t="shared" si="7"/>
        <v>1</v>
      </c>
      <c r="G79" s="94">
        <f t="shared" si="4"/>
        <v>10</v>
      </c>
      <c r="H79" s="94">
        <f>IF(AND(M79&gt;0,M79&lt;=STATS!$C$22),1,"")</f>
        <v>1</v>
      </c>
      <c r="J79" s="51">
        <v>78</v>
      </c>
      <c r="K79">
        <v>43.28956752</v>
      </c>
      <c r="L79">
        <v>-89.65602973</v>
      </c>
      <c r="M79" s="15">
        <v>10</v>
      </c>
      <c r="N79" s="15" t="s">
        <v>257</v>
      </c>
      <c r="O79" s="15" t="s">
        <v>259</v>
      </c>
      <c r="Q79" s="22">
        <v>3</v>
      </c>
      <c r="R79" s="22"/>
      <c r="S79" s="54"/>
      <c r="V79" s="15">
        <v>2</v>
      </c>
    </row>
    <row r="80" spans="2:46" ht="12.75">
      <c r="B80" s="94">
        <f t="shared" si="5"/>
        <v>1</v>
      </c>
      <c r="C80" s="94">
        <f>IF(COUNT(Q80:EC80)&gt;0,COUNT(Q80:EC80),"")</f>
        <v>1</v>
      </c>
      <c r="D80" s="94">
        <f>IF(COUNT(S80:EC80)&gt;0,COUNT(S80:EC80),"")</f>
        <v>1</v>
      </c>
      <c r="E80" s="94">
        <f t="shared" si="6"/>
        <v>1</v>
      </c>
      <c r="F80" s="94">
        <f t="shared" si="7"/>
        <v>1</v>
      </c>
      <c r="G80" s="94">
        <f t="shared" si="4"/>
        <v>17</v>
      </c>
      <c r="H80" s="94">
        <f>IF(AND(M80&gt;0,M80&lt;=STATS!$C$22),1,"")</f>
        <v>1</v>
      </c>
      <c r="J80" s="51">
        <v>79</v>
      </c>
      <c r="K80">
        <v>43.28916232</v>
      </c>
      <c r="L80">
        <v>-89.65603201</v>
      </c>
      <c r="M80" s="15">
        <v>17</v>
      </c>
      <c r="N80" s="15" t="s">
        <v>257</v>
      </c>
      <c r="O80" s="15" t="s">
        <v>258</v>
      </c>
      <c r="Q80" s="22"/>
      <c r="R80" s="22"/>
      <c r="S80" s="54"/>
      <c r="AT80" s="15">
        <v>1</v>
      </c>
    </row>
    <row r="81" spans="2:46" ht="12.75">
      <c r="B81" s="94">
        <f t="shared" si="5"/>
        <v>1</v>
      </c>
      <c r="C81" s="94">
        <f>IF(COUNT(Q81:EC81)&gt;0,COUNT(Q81:EC81),"")</f>
        <v>1</v>
      </c>
      <c r="D81" s="94">
        <f>IF(COUNT(S81:EC81)&gt;0,COUNT(S81:EC81),"")</f>
        <v>1</v>
      </c>
      <c r="E81" s="94">
        <f t="shared" si="6"/>
        <v>1</v>
      </c>
      <c r="F81" s="94">
        <f t="shared" si="7"/>
        <v>1</v>
      </c>
      <c r="G81" s="94">
        <f t="shared" si="4"/>
        <v>20</v>
      </c>
      <c r="H81" s="94">
        <f>IF(AND(M81&gt;0,M81&lt;=STATS!$C$22),1,"")</f>
        <v>1</v>
      </c>
      <c r="J81" s="51">
        <v>80</v>
      </c>
      <c r="K81">
        <v>43.28875712</v>
      </c>
      <c r="L81">
        <v>-89.65603429</v>
      </c>
      <c r="M81" s="15">
        <v>20</v>
      </c>
      <c r="N81" s="15" t="s">
        <v>257</v>
      </c>
      <c r="O81" s="15" t="s">
        <v>258</v>
      </c>
      <c r="Q81" s="22"/>
      <c r="R81" s="22"/>
      <c r="S81" s="54"/>
      <c r="AT81" s="15">
        <v>1</v>
      </c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</c>
      <c r="F82" s="94">
        <f t="shared" si="7"/>
      </c>
      <c r="G82" s="94">
        <f t="shared" si="4"/>
      </c>
      <c r="H82" s="94">
        <f>IF(AND(M82&gt;0,M82&lt;=STATS!$C$22),1,"")</f>
      </c>
      <c r="J82" s="51">
        <v>81</v>
      </c>
      <c r="K82">
        <v>43.28835192</v>
      </c>
      <c r="L82">
        <v>-89.65603658</v>
      </c>
      <c r="M82" s="15">
        <v>36</v>
      </c>
      <c r="N82" s="15" t="s">
        <v>257</v>
      </c>
      <c r="Q82" s="22"/>
      <c r="R82" s="22"/>
      <c r="S82" s="54"/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</c>
      <c r="F83" s="94">
        <f t="shared" si="7"/>
      </c>
      <c r="G83" s="94">
        <f t="shared" si="4"/>
      </c>
      <c r="H83" s="94">
        <f>IF(AND(M83&gt;0,M83&lt;=STATS!$C$22),1,"")</f>
      </c>
      <c r="J83" s="51">
        <v>82</v>
      </c>
      <c r="K83">
        <v>43.28794672</v>
      </c>
      <c r="L83">
        <v>-89.65603886</v>
      </c>
      <c r="M83" s="15">
        <v>37</v>
      </c>
      <c r="N83" s="15" t="s">
        <v>257</v>
      </c>
      <c r="O83" s="15" t="s">
        <v>258</v>
      </c>
      <c r="Q83" s="22"/>
      <c r="R83" s="22"/>
      <c r="S83" s="54"/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K84">
        <v>43.28754152</v>
      </c>
      <c r="L84">
        <v>-89.65604114</v>
      </c>
      <c r="M84" s="15">
        <v>36</v>
      </c>
      <c r="N84" s="15" t="s">
        <v>257</v>
      </c>
      <c r="O84" s="15" t="s">
        <v>258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</c>
      <c r="F85" s="94">
        <f t="shared" si="7"/>
      </c>
      <c r="G85" s="94">
        <f t="shared" si="4"/>
      </c>
      <c r="H85" s="94">
        <f>IF(AND(M85&gt;0,M85&lt;=STATS!$C$22),1,"")</f>
      </c>
      <c r="J85" s="51">
        <v>84</v>
      </c>
      <c r="K85">
        <v>43.28713631</v>
      </c>
      <c r="L85">
        <v>-89.65604343</v>
      </c>
      <c r="M85" s="15">
        <v>39</v>
      </c>
      <c r="N85" s="15" t="s">
        <v>257</v>
      </c>
      <c r="O85" s="15" t="s">
        <v>258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K86">
        <v>43.28673111</v>
      </c>
      <c r="L86">
        <v>-89.65604571</v>
      </c>
      <c r="M86" s="15">
        <v>41</v>
      </c>
      <c r="N86" s="15" t="s">
        <v>257</v>
      </c>
      <c r="O86" s="15" t="s">
        <v>258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K87">
        <v>43.28632591</v>
      </c>
      <c r="L87">
        <v>-89.65604799</v>
      </c>
      <c r="M87" s="15">
        <v>39</v>
      </c>
      <c r="N87" s="15" t="s">
        <v>257</v>
      </c>
      <c r="O87" s="15" t="s">
        <v>258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</c>
      <c r="F88" s="94">
        <f t="shared" si="7"/>
      </c>
      <c r="G88" s="94">
        <f t="shared" si="4"/>
      </c>
      <c r="H88" s="94">
        <f>IF(AND(M88&gt;0,M88&lt;=STATS!$C$22),1,"")</f>
      </c>
      <c r="J88" s="51">
        <v>87</v>
      </c>
      <c r="K88">
        <v>43.28592071</v>
      </c>
      <c r="L88">
        <v>-89.65605027</v>
      </c>
      <c r="M88" s="15">
        <v>39</v>
      </c>
      <c r="N88" s="15" t="s">
        <v>257</v>
      </c>
      <c r="O88" s="15" t="s">
        <v>258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</c>
      <c r="F89" s="94">
        <f t="shared" si="7"/>
      </c>
      <c r="G89" s="94">
        <f t="shared" si="4"/>
      </c>
      <c r="H89" s="94">
        <f>IF(AND(M89&gt;0,M89&lt;=STATS!$C$22),1,"")</f>
      </c>
      <c r="J89" s="51">
        <v>88</v>
      </c>
      <c r="K89">
        <v>43.28551551</v>
      </c>
      <c r="L89">
        <v>-89.65605256</v>
      </c>
      <c r="M89" s="15">
        <v>34</v>
      </c>
      <c r="N89" s="15" t="s">
        <v>257</v>
      </c>
      <c r="O89" s="15" t="s">
        <v>258</v>
      </c>
      <c r="Q89" s="22"/>
      <c r="R89" s="22"/>
      <c r="S89" s="54"/>
    </row>
    <row r="90" spans="2:46" ht="12.75">
      <c r="B90" s="94">
        <f t="shared" si="5"/>
        <v>1</v>
      </c>
      <c r="C90" s="94">
        <f>IF(COUNT(Q90:EC90)&gt;0,COUNT(Q90:EC90),"")</f>
        <v>1</v>
      </c>
      <c r="D90" s="94">
        <f>IF(COUNT(S90:EC90)&gt;0,COUNT(S90:EC90),"")</f>
        <v>1</v>
      </c>
      <c r="E90" s="94">
        <f t="shared" si="6"/>
        <v>1</v>
      </c>
      <c r="F90" s="94">
        <f t="shared" si="7"/>
        <v>1</v>
      </c>
      <c r="G90" s="94">
        <f aca="true" t="shared" si="8" ref="G90:G153">IF($B90&gt;=1,$M90,"")</f>
        <v>17</v>
      </c>
      <c r="H90" s="94">
        <f>IF(AND(M90&gt;0,M90&lt;=STATS!$C$22),1,"")</f>
        <v>1</v>
      </c>
      <c r="J90" s="51">
        <v>89</v>
      </c>
      <c r="K90">
        <v>43.28511031</v>
      </c>
      <c r="L90">
        <v>-89.65605484</v>
      </c>
      <c r="M90" s="15">
        <v>17</v>
      </c>
      <c r="N90" s="15" t="s">
        <v>257</v>
      </c>
      <c r="O90" s="15" t="s">
        <v>258</v>
      </c>
      <c r="Q90" s="22"/>
      <c r="R90" s="22"/>
      <c r="S90" s="54"/>
      <c r="AT90" s="15">
        <v>1</v>
      </c>
    </row>
    <row r="91" spans="2:22" ht="12.75">
      <c r="B91" s="94">
        <f t="shared" si="5"/>
        <v>2</v>
      </c>
      <c r="C91" s="94">
        <f>IF(COUNT(Q91:EC91)&gt;0,COUNT(Q91:EC91),"")</f>
        <v>2</v>
      </c>
      <c r="D91" s="94">
        <f>IF(COUNT(S91:EC91)&gt;0,COUNT(S91:EC91),"")</f>
        <v>1</v>
      </c>
      <c r="E91" s="94">
        <f t="shared" si="6"/>
        <v>2</v>
      </c>
      <c r="F91" s="94">
        <f t="shared" si="7"/>
        <v>1</v>
      </c>
      <c r="G91" s="94">
        <f t="shared" si="8"/>
        <v>11</v>
      </c>
      <c r="H91" s="94">
        <f>IF(AND(M91&gt;0,M91&lt;=STATS!$C$22),1,"")</f>
        <v>1</v>
      </c>
      <c r="J91" s="51">
        <v>90</v>
      </c>
      <c r="K91">
        <v>43.28470511</v>
      </c>
      <c r="L91">
        <v>-89.65605712</v>
      </c>
      <c r="M91" s="15">
        <v>11</v>
      </c>
      <c r="N91" s="15" t="s">
        <v>257</v>
      </c>
      <c r="O91" s="15" t="s">
        <v>259</v>
      </c>
      <c r="Q91" s="22">
        <v>2</v>
      </c>
      <c r="R91" s="22"/>
      <c r="S91" s="54"/>
      <c r="V91" s="15">
        <v>2</v>
      </c>
    </row>
    <row r="92" spans="2:22" ht="12.75">
      <c r="B92" s="94">
        <f t="shared" si="5"/>
        <v>2</v>
      </c>
      <c r="C92" s="94">
        <f>IF(COUNT(Q92:EC92)&gt;0,COUNT(Q92:EC92),"")</f>
        <v>2</v>
      </c>
      <c r="D92" s="94">
        <f>IF(COUNT(S92:EC92)&gt;0,COUNT(S92:EC92),"")</f>
        <v>1</v>
      </c>
      <c r="E92" s="94">
        <f t="shared" si="6"/>
        <v>2</v>
      </c>
      <c r="F92" s="94">
        <f t="shared" si="7"/>
        <v>1</v>
      </c>
      <c r="G92" s="94">
        <f t="shared" si="8"/>
        <v>9</v>
      </c>
      <c r="H92" s="94">
        <f>IF(AND(M92&gt;0,M92&lt;=STATS!$C$22),1,"")</f>
        <v>1</v>
      </c>
      <c r="J92" s="51">
        <v>91</v>
      </c>
      <c r="K92">
        <v>43.2842999</v>
      </c>
      <c r="L92">
        <v>-89.65605941</v>
      </c>
      <c r="M92" s="15">
        <v>9</v>
      </c>
      <c r="N92" s="15" t="s">
        <v>257</v>
      </c>
      <c r="O92" s="15" t="s">
        <v>259</v>
      </c>
      <c r="Q92" s="22">
        <v>3</v>
      </c>
      <c r="R92" s="22"/>
      <c r="S92" s="54"/>
      <c r="V92" s="15">
        <v>1</v>
      </c>
    </row>
    <row r="93" spans="2:22" ht="12.75">
      <c r="B93" s="94">
        <f t="shared" si="5"/>
        <v>2</v>
      </c>
      <c r="C93" s="94">
        <f>IF(COUNT(Q93:EC93)&gt;0,COUNT(Q93:EC93),"")</f>
        <v>2</v>
      </c>
      <c r="D93" s="94">
        <f>IF(COUNT(S93:EC93)&gt;0,COUNT(S93:EC93),"")</f>
        <v>1</v>
      </c>
      <c r="E93" s="94">
        <f t="shared" si="6"/>
        <v>2</v>
      </c>
      <c r="F93" s="94">
        <f t="shared" si="7"/>
        <v>1</v>
      </c>
      <c r="G93" s="94">
        <f t="shared" si="8"/>
        <v>9</v>
      </c>
      <c r="H93" s="94">
        <f>IF(AND(M93&gt;0,M93&lt;=STATS!$C$22),1,"")</f>
        <v>1</v>
      </c>
      <c r="J93" s="51">
        <v>92</v>
      </c>
      <c r="K93">
        <v>43.2838947</v>
      </c>
      <c r="L93">
        <v>-89.65606169</v>
      </c>
      <c r="M93" s="15">
        <v>9</v>
      </c>
      <c r="N93" s="15" t="s">
        <v>257</v>
      </c>
      <c r="O93" s="15" t="s">
        <v>259</v>
      </c>
      <c r="Q93" s="22">
        <v>3</v>
      </c>
      <c r="R93" s="22"/>
      <c r="S93" s="54"/>
      <c r="V93" s="15">
        <v>1</v>
      </c>
    </row>
    <row r="94" spans="2:22" ht="12.75">
      <c r="B94" s="94">
        <f t="shared" si="5"/>
        <v>1</v>
      </c>
      <c r="C94" s="94">
        <f>IF(COUNT(Q94:EC94)&gt;0,COUNT(Q94:EC94),"")</f>
        <v>1</v>
      </c>
      <c r="D94" s="94">
        <f>IF(COUNT(S94:EC94)&gt;0,COUNT(S94:EC94),"")</f>
      </c>
      <c r="E94" s="94">
        <f t="shared" si="6"/>
        <v>1</v>
      </c>
      <c r="F94" s="94">
        <f t="shared" si="7"/>
        <v>0</v>
      </c>
      <c r="G94" s="94">
        <f t="shared" si="8"/>
        <v>9</v>
      </c>
      <c r="H94" s="94">
        <f>IF(AND(M94&gt;0,M94&lt;=STATS!$C$22),1,"")</f>
        <v>1</v>
      </c>
      <c r="J94" s="51">
        <v>93</v>
      </c>
      <c r="K94">
        <v>43.29037625</v>
      </c>
      <c r="L94">
        <v>-89.65547046</v>
      </c>
      <c r="M94" s="15">
        <v>9</v>
      </c>
      <c r="N94" s="15" t="s">
        <v>257</v>
      </c>
      <c r="O94" s="15" t="s">
        <v>259</v>
      </c>
      <c r="Q94" s="22">
        <v>3</v>
      </c>
      <c r="R94" s="22"/>
      <c r="S94" s="54"/>
      <c r="V94" s="15" t="s">
        <v>260</v>
      </c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  <v>0</v>
      </c>
      <c r="F95" s="94">
        <f t="shared" si="7"/>
        <v>0</v>
      </c>
      <c r="G95" s="94">
        <f t="shared" si="8"/>
      </c>
      <c r="H95" s="94">
        <f>IF(AND(M95&gt;0,M95&lt;=STATS!$C$22),1,"")</f>
        <v>1</v>
      </c>
      <c r="J95" s="51">
        <v>94</v>
      </c>
      <c r="K95">
        <v>43.28997105</v>
      </c>
      <c r="L95">
        <v>-89.65547275</v>
      </c>
      <c r="M95" s="15">
        <v>12</v>
      </c>
      <c r="N95" s="15" t="s">
        <v>257</v>
      </c>
      <c r="O95" s="15" t="s">
        <v>259</v>
      </c>
      <c r="Q95" s="22"/>
      <c r="R95" s="22"/>
      <c r="S95" s="54"/>
    </row>
    <row r="96" spans="2:46" ht="12.75">
      <c r="B96" s="94">
        <f t="shared" si="5"/>
        <v>1</v>
      </c>
      <c r="C96" s="94">
        <f>IF(COUNT(Q96:EC96)&gt;0,COUNT(Q96:EC96),"")</f>
        <v>1</v>
      </c>
      <c r="D96" s="94">
        <f>IF(COUNT(S96:EC96)&gt;0,COUNT(S96:EC96),"")</f>
        <v>1</v>
      </c>
      <c r="E96" s="94">
        <f t="shared" si="6"/>
        <v>1</v>
      </c>
      <c r="F96" s="94">
        <f t="shared" si="7"/>
        <v>1</v>
      </c>
      <c r="G96" s="94">
        <f t="shared" si="8"/>
        <v>21</v>
      </c>
      <c r="H96" s="94">
        <f>IF(AND(M96&gt;0,M96&lt;=STATS!$C$22),1,"")</f>
        <v>1</v>
      </c>
      <c r="J96" s="51">
        <v>95</v>
      </c>
      <c r="K96">
        <v>43.28956585</v>
      </c>
      <c r="L96">
        <v>-89.65547503</v>
      </c>
      <c r="M96" s="15">
        <v>21</v>
      </c>
      <c r="N96" s="15" t="s">
        <v>257</v>
      </c>
      <c r="O96" s="15" t="s">
        <v>258</v>
      </c>
      <c r="Q96" s="22"/>
      <c r="R96" s="22"/>
      <c r="S96" s="54"/>
      <c r="AT96" s="15">
        <v>1</v>
      </c>
    </row>
    <row r="97" spans="2:46" ht="12.75">
      <c r="B97" s="94">
        <f t="shared" si="5"/>
        <v>1</v>
      </c>
      <c r="C97" s="94">
        <f>IF(COUNT(Q97:EC97)&gt;0,COUNT(Q97:EC97),"")</f>
        <v>1</v>
      </c>
      <c r="D97" s="94">
        <f>IF(COUNT(S97:EC97)&gt;0,COUNT(S97:EC97),"")</f>
        <v>1</v>
      </c>
      <c r="E97" s="94">
        <f t="shared" si="6"/>
        <v>1</v>
      </c>
      <c r="F97" s="94">
        <f t="shared" si="7"/>
        <v>1</v>
      </c>
      <c r="G97" s="94">
        <f t="shared" si="8"/>
        <v>31</v>
      </c>
      <c r="H97" s="94">
        <f>IF(AND(M97&gt;0,M97&lt;=STATS!$C$22),1,"")</f>
        <v>1</v>
      </c>
      <c r="J97" s="51">
        <v>96</v>
      </c>
      <c r="K97">
        <v>43.28916065</v>
      </c>
      <c r="L97">
        <v>-89.65547732</v>
      </c>
      <c r="M97" s="15">
        <v>31</v>
      </c>
      <c r="N97" s="15" t="s">
        <v>257</v>
      </c>
      <c r="O97" s="15" t="s">
        <v>258</v>
      </c>
      <c r="Q97" s="22"/>
      <c r="R97" s="22"/>
      <c r="S97" s="54"/>
      <c r="AT97" s="15">
        <v>1</v>
      </c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K98">
        <v>43.28875545</v>
      </c>
      <c r="L98">
        <v>-89.65547961</v>
      </c>
      <c r="Q98" s="22"/>
      <c r="R98" s="22"/>
      <c r="S98" s="54"/>
    </row>
    <row r="99" spans="2:19" ht="12.75">
      <c r="B99" s="94">
        <f t="shared" si="5"/>
        <v>0</v>
      </c>
      <c r="C99" s="94">
        <f>IF(COUNT(Q99:EC99)&gt;0,COUNT(Q99:EC99),"")</f>
      </c>
      <c r="D99" s="94">
        <f>IF(COUNT(S99:EC99)&gt;0,COUNT(S99:EC99),"")</f>
      </c>
      <c r="E99" s="94">
        <f t="shared" si="6"/>
      </c>
      <c r="F99" s="94">
        <f t="shared" si="7"/>
      </c>
      <c r="G99" s="94">
        <f t="shared" si="8"/>
      </c>
      <c r="H99" s="94">
        <f>IF(AND(M99&gt;0,M99&lt;=STATS!$C$22),1,"")</f>
      </c>
      <c r="J99" s="51">
        <v>98</v>
      </c>
      <c r="K99">
        <v>43.28835025</v>
      </c>
      <c r="L99">
        <v>-89.65548189</v>
      </c>
      <c r="Q99" s="22"/>
      <c r="R99" s="22"/>
      <c r="S99" s="54"/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</c>
      <c r="F100" s="94">
        <f t="shared" si="7"/>
      </c>
      <c r="G100" s="94">
        <f t="shared" si="8"/>
      </c>
      <c r="H100" s="94">
        <f>IF(AND(M100&gt;0,M100&lt;=STATS!$C$22),1,"")</f>
      </c>
      <c r="J100" s="51">
        <v>99</v>
      </c>
      <c r="K100">
        <v>43.28794505</v>
      </c>
      <c r="L100">
        <v>-89.65548418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K101">
        <v>43.28753985</v>
      </c>
      <c r="L101">
        <v>-89.65548647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K102">
        <v>43.28713464</v>
      </c>
      <c r="L102">
        <v>-89.65548875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K103">
        <v>43.28672944</v>
      </c>
      <c r="L103">
        <v>-89.65549104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K104">
        <v>43.28632424</v>
      </c>
      <c r="L104">
        <v>-89.65549333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K105">
        <v>43.28591904</v>
      </c>
      <c r="L105">
        <v>-89.65549561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K106">
        <v>43.28551384</v>
      </c>
      <c r="L106">
        <v>-89.6554979</v>
      </c>
      <c r="Q106" s="22"/>
      <c r="R106" s="22"/>
      <c r="S106" s="54"/>
    </row>
    <row r="107" spans="2:46" ht="12.75">
      <c r="B107" s="94">
        <f t="shared" si="5"/>
        <v>1</v>
      </c>
      <c r="C107" s="94">
        <f>IF(COUNT(Q107:EC107)&gt;0,COUNT(Q107:EC107),"")</f>
        <v>1</v>
      </c>
      <c r="D107" s="94">
        <f>IF(COUNT(S107:EC107)&gt;0,COUNT(S107:EC107),"")</f>
        <v>1</v>
      </c>
      <c r="E107" s="94">
        <f t="shared" si="6"/>
        <v>1</v>
      </c>
      <c r="F107" s="94">
        <f t="shared" si="7"/>
        <v>1</v>
      </c>
      <c r="G107" s="94">
        <f t="shared" si="8"/>
        <v>24</v>
      </c>
      <c r="H107" s="94">
        <f>IF(AND(M107&gt;0,M107&lt;=STATS!$C$22),1,"")</f>
        <v>1</v>
      </c>
      <c r="J107" s="51">
        <v>106</v>
      </c>
      <c r="K107">
        <v>43.28510864</v>
      </c>
      <c r="L107">
        <v>-89.65550019</v>
      </c>
      <c r="M107" s="15">
        <v>24</v>
      </c>
      <c r="N107" s="15" t="s">
        <v>257</v>
      </c>
      <c r="O107" s="15" t="s">
        <v>258</v>
      </c>
      <c r="Q107" s="22"/>
      <c r="R107" s="22"/>
      <c r="S107" s="54"/>
      <c r="AT107" s="15">
        <v>1</v>
      </c>
    </row>
    <row r="108" spans="2:22" ht="12.75">
      <c r="B108" s="94">
        <f t="shared" si="5"/>
        <v>2</v>
      </c>
      <c r="C108" s="94">
        <f>IF(COUNT(Q108:EC108)&gt;0,COUNT(Q108:EC108),"")</f>
        <v>2</v>
      </c>
      <c r="D108" s="94">
        <f>IF(COUNT(S108:EC108)&gt;0,COUNT(S108:EC108),"")</f>
        <v>1</v>
      </c>
      <c r="E108" s="94">
        <f t="shared" si="6"/>
        <v>2</v>
      </c>
      <c r="F108" s="94">
        <f t="shared" si="7"/>
        <v>1</v>
      </c>
      <c r="G108" s="94">
        <f t="shared" si="8"/>
        <v>11</v>
      </c>
      <c r="H108" s="94">
        <f>IF(AND(M108&gt;0,M108&lt;=STATS!$C$22),1,"")</f>
        <v>1</v>
      </c>
      <c r="J108" s="51">
        <v>107</v>
      </c>
      <c r="K108">
        <v>43.28470344</v>
      </c>
      <c r="L108">
        <v>-89.65550247</v>
      </c>
      <c r="M108" s="15">
        <v>11</v>
      </c>
      <c r="N108" s="15" t="s">
        <v>257</v>
      </c>
      <c r="O108" s="15" t="s">
        <v>259</v>
      </c>
      <c r="Q108" s="22">
        <v>2</v>
      </c>
      <c r="R108" s="22"/>
      <c r="S108" s="54"/>
      <c r="V108" s="15">
        <v>3</v>
      </c>
    </row>
    <row r="109" spans="2:19" ht="12.75">
      <c r="B109" s="94">
        <f t="shared" si="5"/>
        <v>1</v>
      </c>
      <c r="C109" s="94">
        <f>IF(COUNT(Q109:EC109)&gt;0,COUNT(Q109:EC109),"")</f>
        <v>1</v>
      </c>
      <c r="D109" s="94">
        <f>IF(COUNT(S109:EC109)&gt;0,COUNT(S109:EC109),"")</f>
      </c>
      <c r="E109" s="94">
        <f t="shared" si="6"/>
        <v>1</v>
      </c>
      <c r="F109" s="94">
        <f t="shared" si="7"/>
        <v>0</v>
      </c>
      <c r="G109" s="94">
        <f t="shared" si="8"/>
        <v>9</v>
      </c>
      <c r="H109" s="94">
        <f>IF(AND(M109&gt;0,M109&lt;=STATS!$C$22),1,"")</f>
        <v>1</v>
      </c>
      <c r="J109" s="51">
        <v>108</v>
      </c>
      <c r="K109">
        <v>43.28429823</v>
      </c>
      <c r="L109">
        <v>-89.65550476</v>
      </c>
      <c r="M109" s="15">
        <v>9</v>
      </c>
      <c r="N109" s="15" t="s">
        <v>257</v>
      </c>
      <c r="O109" s="15" t="s">
        <v>259</v>
      </c>
      <c r="Q109" s="22">
        <v>3</v>
      </c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  <v>0</v>
      </c>
      <c r="F110" s="94">
        <f t="shared" si="7"/>
        <v>0</v>
      </c>
      <c r="G110" s="94">
        <f t="shared" si="8"/>
      </c>
      <c r="H110" s="94">
        <f>IF(AND(M110&gt;0,M110&lt;=STATS!$C$22),1,"")</f>
        <v>1</v>
      </c>
      <c r="J110" s="51">
        <v>109</v>
      </c>
      <c r="K110">
        <v>43.29037458</v>
      </c>
      <c r="L110">
        <v>-89.65491576</v>
      </c>
      <c r="M110" s="15">
        <v>11</v>
      </c>
      <c r="N110" s="15" t="s">
        <v>257</v>
      </c>
      <c r="O110" s="15" t="s">
        <v>259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  <v>0</v>
      </c>
      <c r="F111" s="94">
        <f t="shared" si="7"/>
        <v>0</v>
      </c>
      <c r="G111" s="94">
        <f t="shared" si="8"/>
      </c>
      <c r="H111" s="94">
        <f>IF(AND(M111&gt;0,M111&lt;=STATS!$C$22),1,"")</f>
        <v>1</v>
      </c>
      <c r="J111" s="51">
        <v>110</v>
      </c>
      <c r="K111">
        <v>43.28996938</v>
      </c>
      <c r="L111">
        <v>-89.65491805</v>
      </c>
      <c r="M111" s="15">
        <v>14</v>
      </c>
      <c r="N111" s="15" t="s">
        <v>257</v>
      </c>
      <c r="O111" s="15" t="s">
        <v>259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  <v>0</v>
      </c>
      <c r="F112" s="94">
        <f t="shared" si="7"/>
        <v>0</v>
      </c>
      <c r="G112" s="94">
        <f t="shared" si="8"/>
      </c>
      <c r="H112" s="94">
        <f>IF(AND(M112&gt;0,M112&lt;=STATS!$C$22),1,"")</f>
        <v>1</v>
      </c>
      <c r="J112" s="51">
        <v>111</v>
      </c>
      <c r="K112">
        <v>43.28956418</v>
      </c>
      <c r="L112">
        <v>-89.65492034</v>
      </c>
      <c r="M112" s="15">
        <v>28</v>
      </c>
      <c r="N112" s="15" t="s">
        <v>257</v>
      </c>
      <c r="O112" s="15" t="s">
        <v>258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K113">
        <v>43.28915898</v>
      </c>
      <c r="L113">
        <v>-89.65492263</v>
      </c>
      <c r="M113" s="15">
        <v>36</v>
      </c>
      <c r="N113" s="15" t="s">
        <v>257</v>
      </c>
      <c r="O113" s="15" t="s">
        <v>258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K114">
        <v>43.28875378</v>
      </c>
      <c r="L114">
        <v>-89.65492492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K115">
        <v>43.28834858</v>
      </c>
      <c r="L115">
        <v>-89.65492721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K116">
        <v>43.28794338</v>
      </c>
      <c r="L116">
        <v>-89.6549295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K117">
        <v>43.28753817</v>
      </c>
      <c r="L117">
        <v>-89.65493179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K118">
        <v>43.28713297</v>
      </c>
      <c r="L118">
        <v>-89.65493408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</c>
      <c r="F119" s="94">
        <f t="shared" si="7"/>
      </c>
      <c r="G119" s="94">
        <f t="shared" si="8"/>
      </c>
      <c r="H119" s="94">
        <f>IF(AND(M119&gt;0,M119&lt;=STATS!$C$22),1,"")</f>
      </c>
      <c r="J119" s="51">
        <v>118</v>
      </c>
      <c r="K119">
        <v>43.28672777</v>
      </c>
      <c r="L119">
        <v>-89.65493637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K120">
        <v>43.28632257</v>
      </c>
      <c r="L120">
        <v>-89.65493867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K121">
        <v>43.28591737</v>
      </c>
      <c r="L121">
        <v>-89.65494096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K122">
        <v>43.28551217</v>
      </c>
      <c r="L122">
        <v>-89.65494325</v>
      </c>
      <c r="Q122" s="22"/>
      <c r="R122" s="22"/>
      <c r="S122" s="54"/>
    </row>
    <row r="123" spans="2:46" ht="12.75">
      <c r="B123" s="94">
        <f t="shared" si="5"/>
        <v>1</v>
      </c>
      <c r="C123" s="94">
        <f>IF(COUNT(Q123:EC123)&gt;0,COUNT(Q123:EC123),"")</f>
        <v>1</v>
      </c>
      <c r="D123" s="94">
        <f>IF(COUNT(S123:EC123)&gt;0,COUNT(S123:EC123),"")</f>
        <v>1</v>
      </c>
      <c r="E123" s="94">
        <f t="shared" si="6"/>
        <v>1</v>
      </c>
      <c r="F123" s="94">
        <f t="shared" si="7"/>
        <v>1</v>
      </c>
      <c r="G123" s="94">
        <f t="shared" si="8"/>
        <v>23</v>
      </c>
      <c r="H123" s="94">
        <f>IF(AND(M123&gt;0,M123&lt;=STATS!$C$22),1,"")</f>
        <v>1</v>
      </c>
      <c r="J123" s="51">
        <v>122</v>
      </c>
      <c r="K123">
        <v>43.28510697</v>
      </c>
      <c r="L123">
        <v>-89.65494554</v>
      </c>
      <c r="M123" s="15">
        <v>23</v>
      </c>
      <c r="N123" s="15" t="s">
        <v>257</v>
      </c>
      <c r="O123" s="15" t="s">
        <v>258</v>
      </c>
      <c r="Q123" s="22"/>
      <c r="R123" s="22"/>
      <c r="S123" s="54"/>
      <c r="AT123" s="15">
        <v>1</v>
      </c>
    </row>
    <row r="124" spans="2:22" ht="12.75">
      <c r="B124" s="94">
        <f t="shared" si="5"/>
        <v>1</v>
      </c>
      <c r="C124" s="94">
        <f>IF(COUNT(Q124:EC124)&gt;0,COUNT(Q124:EC124),"")</f>
        <v>1</v>
      </c>
      <c r="D124" s="94">
        <f>IF(COUNT(S124:EC124)&gt;0,COUNT(S124:EC124),"")</f>
        <v>1</v>
      </c>
      <c r="E124" s="94">
        <f t="shared" si="6"/>
        <v>1</v>
      </c>
      <c r="F124" s="94">
        <f t="shared" si="7"/>
        <v>1</v>
      </c>
      <c r="G124" s="94">
        <f t="shared" si="8"/>
        <v>12</v>
      </c>
      <c r="H124" s="94">
        <f>IF(AND(M124&gt;0,M124&lt;=STATS!$C$22),1,"")</f>
        <v>1</v>
      </c>
      <c r="J124" s="51">
        <v>123</v>
      </c>
      <c r="K124">
        <v>43.28470176</v>
      </c>
      <c r="L124">
        <v>-89.65494783</v>
      </c>
      <c r="M124" s="15">
        <v>12</v>
      </c>
      <c r="N124" s="15" t="s">
        <v>257</v>
      </c>
      <c r="O124" s="15" t="s">
        <v>259</v>
      </c>
      <c r="Q124" s="22"/>
      <c r="R124" s="22"/>
      <c r="S124" s="54"/>
      <c r="V124" s="15">
        <v>3</v>
      </c>
    </row>
    <row r="125" spans="2:22" ht="12.75">
      <c r="B125" s="94">
        <f t="shared" si="5"/>
        <v>2</v>
      </c>
      <c r="C125" s="94">
        <f>IF(COUNT(Q125:EC125)&gt;0,COUNT(Q125:EC125),"")</f>
        <v>2</v>
      </c>
      <c r="D125" s="94">
        <f>IF(COUNT(S125:EC125)&gt;0,COUNT(S125:EC125),"")</f>
        <v>1</v>
      </c>
      <c r="E125" s="94">
        <f t="shared" si="6"/>
        <v>2</v>
      </c>
      <c r="F125" s="94">
        <f t="shared" si="7"/>
        <v>1</v>
      </c>
      <c r="G125" s="94">
        <f t="shared" si="8"/>
        <v>10</v>
      </c>
      <c r="H125" s="94">
        <f>IF(AND(M125&gt;0,M125&lt;=STATS!$C$22),1,"")</f>
        <v>1</v>
      </c>
      <c r="J125" s="51">
        <v>124</v>
      </c>
      <c r="K125">
        <v>43.28429656</v>
      </c>
      <c r="L125">
        <v>-89.65495012</v>
      </c>
      <c r="M125" s="15">
        <v>10</v>
      </c>
      <c r="N125" s="15" t="s">
        <v>257</v>
      </c>
      <c r="O125" s="15" t="s">
        <v>259</v>
      </c>
      <c r="Q125" s="22">
        <v>1</v>
      </c>
      <c r="R125" s="22"/>
      <c r="S125" s="54"/>
      <c r="V125" s="15">
        <v>2</v>
      </c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  <v>0</v>
      </c>
      <c r="F126" s="94">
        <f t="shared" si="7"/>
        <v>0</v>
      </c>
      <c r="G126" s="94">
        <f t="shared" si="8"/>
      </c>
      <c r="H126" s="94">
        <f>IF(AND(M126&gt;0,M126&lt;=STATS!$C$22),1,"")</f>
        <v>1</v>
      </c>
      <c r="J126" s="51">
        <v>125</v>
      </c>
      <c r="K126">
        <v>43.29037291</v>
      </c>
      <c r="L126">
        <v>-89.65436106</v>
      </c>
      <c r="M126" s="15">
        <v>12</v>
      </c>
      <c r="N126" s="15" t="s">
        <v>257</v>
      </c>
      <c r="O126" s="15" t="s">
        <v>259</v>
      </c>
      <c r="Q126" s="22"/>
      <c r="R126" s="22"/>
      <c r="S126" s="54"/>
    </row>
    <row r="127" spans="2:46" ht="12.75">
      <c r="B127" s="94">
        <f t="shared" si="5"/>
        <v>1</v>
      </c>
      <c r="C127" s="94">
        <f>IF(COUNT(Q127:EC127)&gt;0,COUNT(Q127:EC127),"")</f>
        <v>1</v>
      </c>
      <c r="D127" s="94">
        <f>IF(COUNT(S127:EC127)&gt;0,COUNT(S127:EC127),"")</f>
        <v>1</v>
      </c>
      <c r="E127" s="94">
        <f t="shared" si="6"/>
        <v>1</v>
      </c>
      <c r="F127" s="94">
        <f t="shared" si="7"/>
        <v>1</v>
      </c>
      <c r="G127" s="94">
        <f t="shared" si="8"/>
        <v>17</v>
      </c>
      <c r="H127" s="94">
        <f>IF(AND(M127&gt;0,M127&lt;=STATS!$C$22),1,"")</f>
        <v>1</v>
      </c>
      <c r="J127" s="51">
        <v>126</v>
      </c>
      <c r="K127">
        <v>43.28996771</v>
      </c>
      <c r="L127">
        <v>-89.65436335</v>
      </c>
      <c r="M127" s="15">
        <v>17</v>
      </c>
      <c r="N127" s="15" t="s">
        <v>257</v>
      </c>
      <c r="O127" s="15" t="s">
        <v>258</v>
      </c>
      <c r="Q127" s="22"/>
      <c r="R127" s="22"/>
      <c r="S127" s="54"/>
      <c r="AT127" s="15">
        <v>1</v>
      </c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  <v>0</v>
      </c>
      <c r="F128" s="94">
        <f t="shared" si="7"/>
        <v>0</v>
      </c>
      <c r="G128" s="94">
        <f t="shared" si="8"/>
      </c>
      <c r="H128" s="94">
        <f>IF(AND(M128&gt;0,M128&lt;=STATS!$C$22),1,"")</f>
        <v>1</v>
      </c>
      <c r="J128" s="51">
        <v>127</v>
      </c>
      <c r="K128">
        <v>43.28956251</v>
      </c>
      <c r="L128">
        <v>-89.65436565</v>
      </c>
      <c r="M128" s="15">
        <v>31</v>
      </c>
      <c r="N128" s="15" t="s">
        <v>257</v>
      </c>
      <c r="O128" s="15" t="s">
        <v>258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K129">
        <v>43.2891573</v>
      </c>
      <c r="L129">
        <v>-89.65436794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K130">
        <v>43.2887521</v>
      </c>
      <c r="L130">
        <v>-89.65437024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K131">
        <v>43.2883469</v>
      </c>
      <c r="L131">
        <v>-89.65437253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K132">
        <v>43.2879417</v>
      </c>
      <c r="L132">
        <v>-89.65437483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K133">
        <v>43.2875365</v>
      </c>
      <c r="L133">
        <v>-89.65437712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K134">
        <v>43.2871313</v>
      </c>
      <c r="L134">
        <v>-89.65437941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K135">
        <v>43.2867261</v>
      </c>
      <c r="L135">
        <v>-89.65438171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K136">
        <v>43.2863209</v>
      </c>
      <c r="L136">
        <v>-89.654384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K137">
        <v>43.28591569</v>
      </c>
      <c r="L137">
        <v>-89.6543863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K138">
        <v>43.28551049</v>
      </c>
      <c r="L138">
        <v>-89.65438859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K139">
        <v>43.28510529</v>
      </c>
      <c r="L139">
        <v>-89.65439088</v>
      </c>
      <c r="Q139" s="22"/>
      <c r="R139" s="22"/>
      <c r="S139" s="54"/>
    </row>
    <row r="140" spans="2:22" ht="12.75">
      <c r="B140" s="94">
        <f t="shared" si="9"/>
        <v>1</v>
      </c>
      <c r="C140" s="94">
        <f>IF(COUNT(Q140:EC140)&gt;0,COUNT(Q140:EC140),"")</f>
        <v>1</v>
      </c>
      <c r="D140" s="94">
        <f>IF(COUNT(S140:EC140)&gt;0,COUNT(S140:EC140),"")</f>
        <v>1</v>
      </c>
      <c r="E140" s="94">
        <f t="shared" si="10"/>
        <v>1</v>
      </c>
      <c r="F140" s="94">
        <f t="shared" si="11"/>
        <v>1</v>
      </c>
      <c r="G140" s="94">
        <f t="shared" si="8"/>
        <v>13</v>
      </c>
      <c r="H140" s="94">
        <f>IF(AND(M140&gt;0,M140&lt;=STATS!$C$22),1,"")</f>
        <v>1</v>
      </c>
      <c r="J140" s="51">
        <v>139</v>
      </c>
      <c r="K140">
        <v>43.28470009</v>
      </c>
      <c r="L140">
        <v>-89.65439318</v>
      </c>
      <c r="M140" s="15">
        <v>13</v>
      </c>
      <c r="N140" s="15" t="s">
        <v>257</v>
      </c>
      <c r="O140" s="15" t="s">
        <v>259</v>
      </c>
      <c r="Q140" s="22"/>
      <c r="R140" s="22"/>
      <c r="S140" s="54"/>
      <c r="V140" s="15">
        <v>2</v>
      </c>
    </row>
    <row r="141" spans="2:22" ht="12.75">
      <c r="B141" s="94">
        <f t="shared" si="9"/>
        <v>2</v>
      </c>
      <c r="C141" s="94">
        <f>IF(COUNT(Q141:EC141)&gt;0,COUNT(Q141:EC141),"")</f>
        <v>2</v>
      </c>
      <c r="D141" s="94">
        <f>IF(COUNT(S141:EC141)&gt;0,COUNT(S141:EC141),"")</f>
        <v>1</v>
      </c>
      <c r="E141" s="94">
        <f t="shared" si="10"/>
        <v>2</v>
      </c>
      <c r="F141" s="94">
        <f t="shared" si="11"/>
        <v>1</v>
      </c>
      <c r="G141" s="94">
        <f t="shared" si="8"/>
        <v>11</v>
      </c>
      <c r="H141" s="94">
        <f>IF(AND(M141&gt;0,M141&lt;=STATS!$C$22),1,"")</f>
        <v>1</v>
      </c>
      <c r="J141" s="51">
        <v>140</v>
      </c>
      <c r="K141">
        <v>43.28429489</v>
      </c>
      <c r="L141">
        <v>-89.65439547</v>
      </c>
      <c r="M141" s="15">
        <v>11</v>
      </c>
      <c r="N141" s="15" t="s">
        <v>257</v>
      </c>
      <c r="O141" s="15" t="s">
        <v>259</v>
      </c>
      <c r="Q141" s="22">
        <v>1</v>
      </c>
      <c r="R141" s="22"/>
      <c r="S141" s="54"/>
      <c r="V141" s="15">
        <v>2</v>
      </c>
    </row>
    <row r="142" spans="2:22" ht="12.75">
      <c r="B142" s="94">
        <f t="shared" si="9"/>
        <v>1</v>
      </c>
      <c r="C142" s="94">
        <f>IF(COUNT(Q142:EC142)&gt;0,COUNT(Q142:EC142),"")</f>
        <v>1</v>
      </c>
      <c r="D142" s="94">
        <f>IF(COUNT(S142:EC142)&gt;0,COUNT(S142:EC142),"")</f>
        <v>1</v>
      </c>
      <c r="E142" s="94">
        <f t="shared" si="10"/>
        <v>1</v>
      </c>
      <c r="F142" s="94">
        <f t="shared" si="11"/>
        <v>1</v>
      </c>
      <c r="G142" s="94">
        <f t="shared" si="8"/>
        <v>7.5</v>
      </c>
      <c r="H142" s="94">
        <f>IF(AND(M142&gt;0,M142&lt;=STATS!$C$22),1,"")</f>
        <v>1</v>
      </c>
      <c r="J142" s="51">
        <v>141</v>
      </c>
      <c r="K142">
        <v>43.28388969</v>
      </c>
      <c r="L142">
        <v>-89.65439777</v>
      </c>
      <c r="M142" s="15">
        <v>7.5</v>
      </c>
      <c r="N142" s="15" t="s">
        <v>257</v>
      </c>
      <c r="O142" s="15" t="s">
        <v>259</v>
      </c>
      <c r="Q142" s="22"/>
      <c r="R142" s="22"/>
      <c r="S142" s="54"/>
      <c r="V142" s="15">
        <v>3</v>
      </c>
    </row>
    <row r="143" spans="2:19" ht="12.75">
      <c r="B143" s="94">
        <f t="shared" si="9"/>
        <v>1</v>
      </c>
      <c r="C143" s="94">
        <f>IF(COUNT(Q143:EC143)&gt;0,COUNT(Q143:EC143),"")</f>
        <v>1</v>
      </c>
      <c r="D143" s="94">
        <f>IF(COUNT(S143:EC143)&gt;0,COUNT(S143:EC143),"")</f>
      </c>
      <c r="E143" s="94">
        <f t="shared" si="10"/>
        <v>1</v>
      </c>
      <c r="F143" s="94">
        <f t="shared" si="11"/>
        <v>0</v>
      </c>
      <c r="G143" s="94">
        <f t="shared" si="8"/>
        <v>14</v>
      </c>
      <c r="H143" s="94">
        <f>IF(AND(M143&gt;0,M143&lt;=STATS!$C$22),1,"")</f>
        <v>1</v>
      </c>
      <c r="J143" s="51">
        <v>142</v>
      </c>
      <c r="K143">
        <v>43.29037123</v>
      </c>
      <c r="L143">
        <v>-89.65380636</v>
      </c>
      <c r="M143" s="15">
        <v>14</v>
      </c>
      <c r="N143" s="15" t="s">
        <v>257</v>
      </c>
      <c r="O143" s="15" t="s">
        <v>259</v>
      </c>
      <c r="Q143" s="22">
        <v>1</v>
      </c>
      <c r="R143" s="22"/>
      <c r="S143" s="54"/>
    </row>
    <row r="144" spans="2:46" ht="12.75">
      <c r="B144" s="94">
        <f t="shared" si="9"/>
        <v>1</v>
      </c>
      <c r="C144" s="94">
        <f>IF(COUNT(Q144:EC144)&gt;0,COUNT(Q144:EC144),"")</f>
        <v>1</v>
      </c>
      <c r="D144" s="94">
        <f>IF(COUNT(S144:EC144)&gt;0,COUNT(S144:EC144),"")</f>
        <v>1</v>
      </c>
      <c r="E144" s="94">
        <f t="shared" si="10"/>
        <v>1</v>
      </c>
      <c r="F144" s="94">
        <f t="shared" si="11"/>
        <v>1</v>
      </c>
      <c r="G144" s="94">
        <f t="shared" si="8"/>
        <v>27</v>
      </c>
      <c r="H144" s="94">
        <f>IF(AND(M144&gt;0,M144&lt;=STATS!$C$22),1,"")</f>
        <v>1</v>
      </c>
      <c r="J144" s="51">
        <v>143</v>
      </c>
      <c r="K144">
        <v>43.28996603</v>
      </c>
      <c r="L144">
        <v>-89.65380866</v>
      </c>
      <c r="M144" s="15">
        <v>27</v>
      </c>
      <c r="N144" s="15" t="s">
        <v>257</v>
      </c>
      <c r="O144" s="15" t="s">
        <v>258</v>
      </c>
      <c r="Q144" s="22"/>
      <c r="R144" s="22"/>
      <c r="S144" s="54"/>
      <c r="AT144" s="15">
        <v>1</v>
      </c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K145">
        <v>43.28956083</v>
      </c>
      <c r="L145">
        <v>-89.65381096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K146">
        <v>43.28915563</v>
      </c>
      <c r="L146">
        <v>-89.65381325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K147">
        <v>43.28875043</v>
      </c>
      <c r="L147">
        <v>-89.65381555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K148">
        <v>43.28834522</v>
      </c>
      <c r="L148">
        <v>-89.65381785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K149">
        <v>43.28794002</v>
      </c>
      <c r="L149">
        <v>-89.65382015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K150">
        <v>43.28753482</v>
      </c>
      <c r="L150">
        <v>-89.65382245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K151">
        <v>43.28712962</v>
      </c>
      <c r="L151">
        <v>-89.65382474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K152">
        <v>43.28672442</v>
      </c>
      <c r="L152">
        <v>-89.65382704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K153">
        <v>43.28631922</v>
      </c>
      <c r="L153">
        <v>-89.65382934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K154">
        <v>43.28591402</v>
      </c>
      <c r="L154">
        <v>-89.65383164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K155">
        <v>43.28550882</v>
      </c>
      <c r="L155">
        <v>-89.65383393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K156">
        <v>43.28510361</v>
      </c>
      <c r="L156">
        <v>-89.65383623</v>
      </c>
      <c r="Q156" s="22"/>
      <c r="R156" s="22"/>
      <c r="S156" s="54"/>
    </row>
    <row r="157" spans="2:22" ht="12.75">
      <c r="B157" s="94">
        <f t="shared" si="9"/>
        <v>1</v>
      </c>
      <c r="C157" s="94">
        <f>IF(COUNT(Q157:EC157)&gt;0,COUNT(Q157:EC157),"")</f>
        <v>1</v>
      </c>
      <c r="D157" s="94">
        <f>IF(COUNT(S157:EC157)&gt;0,COUNT(S157:EC157),"")</f>
        <v>1</v>
      </c>
      <c r="E157" s="94">
        <f t="shared" si="10"/>
        <v>1</v>
      </c>
      <c r="F157" s="94">
        <f t="shared" si="11"/>
        <v>1</v>
      </c>
      <c r="G157" s="94">
        <f t="shared" si="12"/>
        <v>13.5</v>
      </c>
      <c r="H157" s="94">
        <f>IF(AND(M157&gt;0,M157&lt;=STATS!$C$22),1,"")</f>
        <v>1</v>
      </c>
      <c r="J157" s="51">
        <v>156</v>
      </c>
      <c r="K157">
        <v>43.28469841</v>
      </c>
      <c r="L157">
        <v>-89.65383853</v>
      </c>
      <c r="M157" s="15">
        <v>13.5</v>
      </c>
      <c r="N157" s="15" t="s">
        <v>257</v>
      </c>
      <c r="O157" s="15" t="s">
        <v>259</v>
      </c>
      <c r="Q157" s="22"/>
      <c r="R157" s="22"/>
      <c r="S157" s="54"/>
      <c r="V157" s="15">
        <v>1</v>
      </c>
    </row>
    <row r="158" spans="2:46" ht="12.75">
      <c r="B158" s="94">
        <f t="shared" si="9"/>
        <v>1</v>
      </c>
      <c r="C158" s="94">
        <f>IF(COUNT(Q158:EC158)&gt;0,COUNT(Q158:EC158),"")</f>
        <v>1</v>
      </c>
      <c r="D158" s="94">
        <f>IF(COUNT(S158:EC158)&gt;0,COUNT(S158:EC158),"")</f>
        <v>1</v>
      </c>
      <c r="E158" s="94">
        <f t="shared" si="10"/>
        <v>1</v>
      </c>
      <c r="F158" s="94">
        <f t="shared" si="11"/>
        <v>1</v>
      </c>
      <c r="G158" s="94">
        <f t="shared" si="12"/>
        <v>11</v>
      </c>
      <c r="H158" s="94">
        <f>IF(AND(M158&gt;0,M158&lt;=STATS!$C$22),1,"")</f>
        <v>1</v>
      </c>
      <c r="J158" s="51">
        <v>157</v>
      </c>
      <c r="K158">
        <v>43.28429321</v>
      </c>
      <c r="L158">
        <v>-89.65384083</v>
      </c>
      <c r="M158" s="15">
        <v>11</v>
      </c>
      <c r="N158" s="15" t="s">
        <v>257</v>
      </c>
      <c r="O158" s="15" t="s">
        <v>259</v>
      </c>
      <c r="Q158" s="22"/>
      <c r="R158" s="22"/>
      <c r="S158" s="54"/>
      <c r="AT158" s="15">
        <v>1</v>
      </c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  <v>0</v>
      </c>
      <c r="F159" s="94">
        <f t="shared" si="11"/>
        <v>0</v>
      </c>
      <c r="G159" s="94">
        <f t="shared" si="12"/>
      </c>
      <c r="H159" s="94">
        <f>IF(AND(M159&gt;0,M159&lt;=STATS!$C$22),1,"")</f>
        <v>1</v>
      </c>
      <c r="J159" s="51">
        <v>158</v>
      </c>
      <c r="K159">
        <v>43.29077475</v>
      </c>
      <c r="L159">
        <v>-89.65324936</v>
      </c>
      <c r="M159" s="15">
        <v>11</v>
      </c>
      <c r="N159" s="15" t="s">
        <v>257</v>
      </c>
      <c r="O159" s="15" t="s">
        <v>259</v>
      </c>
      <c r="Q159" s="22"/>
      <c r="R159" s="22"/>
      <c r="S159" s="54"/>
    </row>
    <row r="160" spans="2:46" ht="12.75">
      <c r="B160" s="94">
        <f t="shared" si="9"/>
        <v>1</v>
      </c>
      <c r="C160" s="94">
        <f>IF(COUNT(Q160:EC160)&gt;0,COUNT(Q160:EC160),"")</f>
        <v>1</v>
      </c>
      <c r="D160" s="94">
        <f>IF(COUNT(S160:EC160)&gt;0,COUNT(S160:EC160),"")</f>
        <v>1</v>
      </c>
      <c r="E160" s="94">
        <f t="shared" si="10"/>
        <v>1</v>
      </c>
      <c r="F160" s="94">
        <f t="shared" si="11"/>
        <v>1</v>
      </c>
      <c r="G160" s="94">
        <f t="shared" si="12"/>
        <v>16</v>
      </c>
      <c r="H160" s="94">
        <f>IF(AND(M160&gt;0,M160&lt;=STATS!$C$22),1,"")</f>
        <v>1</v>
      </c>
      <c r="J160" s="51">
        <v>159</v>
      </c>
      <c r="K160">
        <v>43.29036955</v>
      </c>
      <c r="L160">
        <v>-89.65325166</v>
      </c>
      <c r="M160" s="15">
        <v>16</v>
      </c>
      <c r="N160" s="15" t="s">
        <v>257</v>
      </c>
      <c r="O160" s="15" t="s">
        <v>258</v>
      </c>
      <c r="Q160" s="22"/>
      <c r="R160" s="22"/>
      <c r="S160" s="54"/>
      <c r="AT160" s="15">
        <v>1</v>
      </c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  <v>0</v>
      </c>
      <c r="F161" s="94">
        <f t="shared" si="11"/>
        <v>0</v>
      </c>
      <c r="G161" s="94">
        <f t="shared" si="12"/>
      </c>
      <c r="H161" s="94">
        <f>IF(AND(M161&gt;0,M161&lt;=STATS!$C$22),1,"")</f>
        <v>1</v>
      </c>
      <c r="J161" s="51">
        <v>160</v>
      </c>
      <c r="K161">
        <v>43.28996435</v>
      </c>
      <c r="L161">
        <v>-89.65325396</v>
      </c>
      <c r="M161" s="15">
        <v>30</v>
      </c>
      <c r="N161" s="15" t="s">
        <v>257</v>
      </c>
      <c r="O161" s="15" t="s">
        <v>258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K162">
        <v>43.28955915</v>
      </c>
      <c r="L162">
        <v>-89.65325626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K163">
        <v>43.28915395</v>
      </c>
      <c r="L163">
        <v>-89.65325857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K164">
        <v>43.28874875</v>
      </c>
      <c r="L164">
        <v>-89.65326087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K165">
        <v>43.28834354</v>
      </c>
      <c r="L165">
        <v>-89.65326317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K166">
        <v>43.28793834</v>
      </c>
      <c r="L166">
        <v>-89.65326547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K167">
        <v>43.28753314</v>
      </c>
      <c r="L167">
        <v>-89.65326777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K168">
        <v>43.28712794</v>
      </c>
      <c r="L168">
        <v>-89.65327007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K169">
        <v>43.28672274</v>
      </c>
      <c r="L169">
        <v>-89.65327237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K170">
        <v>43.28631754</v>
      </c>
      <c r="L170">
        <v>-89.65327468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K171">
        <v>43.28591234</v>
      </c>
      <c r="L171">
        <v>-89.65327698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K172">
        <v>43.28550714</v>
      </c>
      <c r="L172">
        <v>-89.65327928</v>
      </c>
      <c r="Q172" s="22"/>
      <c r="R172" s="22"/>
      <c r="S172" s="54"/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K173">
        <v>43.28510193</v>
      </c>
      <c r="L173">
        <v>-89.65328158</v>
      </c>
      <c r="Q173" s="22"/>
      <c r="R173" s="22"/>
      <c r="S173" s="54"/>
    </row>
    <row r="174" spans="2:46" ht="12.75">
      <c r="B174" s="94">
        <f t="shared" si="9"/>
        <v>1</v>
      </c>
      <c r="C174" s="94">
        <f>IF(COUNT(Q174:EC174)&gt;0,COUNT(Q174:EC174),"")</f>
        <v>1</v>
      </c>
      <c r="D174" s="94">
        <f>IF(COUNT(S174:EC174)&gt;0,COUNT(S174:EC174),"")</f>
        <v>1</v>
      </c>
      <c r="E174" s="94">
        <f t="shared" si="10"/>
        <v>1</v>
      </c>
      <c r="F174" s="94">
        <f t="shared" si="11"/>
        <v>1</v>
      </c>
      <c r="G174" s="94">
        <f t="shared" si="12"/>
        <v>20</v>
      </c>
      <c r="H174" s="94">
        <f>IF(AND(M174&gt;0,M174&lt;=STATS!$C$22),1,"")</f>
        <v>1</v>
      </c>
      <c r="J174" s="51">
        <v>173</v>
      </c>
      <c r="K174">
        <v>43.28469673</v>
      </c>
      <c r="L174">
        <v>-89.65328388</v>
      </c>
      <c r="M174" s="15">
        <v>20</v>
      </c>
      <c r="N174" s="15" t="s">
        <v>257</v>
      </c>
      <c r="O174" s="15" t="s">
        <v>258</v>
      </c>
      <c r="Q174" s="22"/>
      <c r="R174" s="22"/>
      <c r="S174" s="54"/>
      <c r="AT174" s="15">
        <v>1</v>
      </c>
    </row>
    <row r="175" spans="2:22" ht="12.75">
      <c r="B175" s="94">
        <f t="shared" si="9"/>
        <v>1</v>
      </c>
      <c r="C175" s="94">
        <f>IF(COUNT(Q175:EC175)&gt;0,COUNT(Q175:EC175),"")</f>
        <v>1</v>
      </c>
      <c r="D175" s="94">
        <f>IF(COUNT(S175:EC175)&gt;0,COUNT(S175:EC175),"")</f>
        <v>1</v>
      </c>
      <c r="E175" s="94">
        <f t="shared" si="10"/>
        <v>1</v>
      </c>
      <c r="F175" s="94">
        <f t="shared" si="11"/>
        <v>1</v>
      </c>
      <c r="G175" s="94">
        <f t="shared" si="12"/>
        <v>11</v>
      </c>
      <c r="H175" s="94">
        <f>IF(AND(M175&gt;0,M175&lt;=STATS!$C$22),1,"")</f>
        <v>1</v>
      </c>
      <c r="J175" s="51">
        <v>174</v>
      </c>
      <c r="K175">
        <v>43.28429153</v>
      </c>
      <c r="L175">
        <v>-89.65328618</v>
      </c>
      <c r="M175" s="15">
        <v>11</v>
      </c>
      <c r="N175" s="15" t="s">
        <v>257</v>
      </c>
      <c r="O175" s="15" t="s">
        <v>259</v>
      </c>
      <c r="Q175" s="22"/>
      <c r="R175" s="22"/>
      <c r="S175" s="54"/>
      <c r="V175" s="15">
        <v>2</v>
      </c>
    </row>
    <row r="176" spans="2:22" ht="12.75">
      <c r="B176" s="94">
        <f t="shared" si="9"/>
        <v>2</v>
      </c>
      <c r="C176" s="94">
        <f>IF(COUNT(Q176:EC176)&gt;0,COUNT(Q176:EC176),"")</f>
        <v>2</v>
      </c>
      <c r="D176" s="94">
        <f>IF(COUNT(S176:EC176)&gt;0,COUNT(S176:EC176),"")</f>
        <v>1</v>
      </c>
      <c r="E176" s="94">
        <f t="shared" si="10"/>
        <v>2</v>
      </c>
      <c r="F176" s="94">
        <f t="shared" si="11"/>
        <v>1</v>
      </c>
      <c r="G176" s="94">
        <f t="shared" si="12"/>
        <v>11</v>
      </c>
      <c r="H176" s="94">
        <f>IF(AND(M176&gt;0,M176&lt;=STATS!$C$22),1,"")</f>
        <v>1</v>
      </c>
      <c r="J176" s="51">
        <v>175</v>
      </c>
      <c r="K176">
        <v>43.29077307</v>
      </c>
      <c r="L176">
        <v>-89.65269465</v>
      </c>
      <c r="M176" s="15">
        <v>11</v>
      </c>
      <c r="N176" s="15" t="s">
        <v>257</v>
      </c>
      <c r="O176" s="15" t="s">
        <v>259</v>
      </c>
      <c r="Q176" s="22">
        <v>1</v>
      </c>
      <c r="R176" s="22"/>
      <c r="S176" s="54"/>
      <c r="V176" s="15">
        <v>1</v>
      </c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  <v>0</v>
      </c>
      <c r="F177" s="94">
        <f t="shared" si="11"/>
        <v>0</v>
      </c>
      <c r="G177" s="94">
        <f t="shared" si="12"/>
      </c>
      <c r="H177" s="94">
        <f>IF(AND(M177&gt;0,M177&lt;=STATS!$C$22),1,"")</f>
        <v>1</v>
      </c>
      <c r="J177" s="51">
        <v>176</v>
      </c>
      <c r="K177">
        <v>43.29036787</v>
      </c>
      <c r="L177">
        <v>-89.65269696</v>
      </c>
      <c r="M177" s="15">
        <v>19</v>
      </c>
      <c r="N177" s="15" t="s">
        <v>257</v>
      </c>
      <c r="O177" s="15" t="s">
        <v>258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K178">
        <v>43.28996267</v>
      </c>
      <c r="L178">
        <v>-89.65269927</v>
      </c>
      <c r="M178" s="15">
        <v>35</v>
      </c>
      <c r="N178" s="15" t="s">
        <v>257</v>
      </c>
      <c r="O178" s="15" t="s">
        <v>258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K179">
        <v>43.28955746</v>
      </c>
      <c r="L179">
        <v>-89.65270157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K180">
        <v>43.28915226</v>
      </c>
      <c r="L180">
        <v>-89.65270388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K181">
        <v>43.28874706</v>
      </c>
      <c r="L181">
        <v>-89.65270618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K182">
        <v>43.28834186</v>
      </c>
      <c r="L182">
        <v>-89.65270849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</c>
      <c r="F183" s="94">
        <f t="shared" si="11"/>
      </c>
      <c r="G183" s="94">
        <f t="shared" si="12"/>
      </c>
      <c r="H183" s="94">
        <f>IF(AND(M183&gt;0,M183&lt;=STATS!$C$22),1,"")</f>
      </c>
      <c r="J183" s="51">
        <v>182</v>
      </c>
      <c r="K183">
        <v>43.28793666</v>
      </c>
      <c r="L183">
        <v>-89.65271079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K184">
        <v>43.28753146</v>
      </c>
      <c r="L184">
        <v>-89.6527131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K185">
        <v>43.28712626</v>
      </c>
      <c r="L185">
        <v>-89.6527154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K186">
        <v>43.28672106</v>
      </c>
      <c r="L186">
        <v>-89.65271771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K187">
        <v>43.28631586</v>
      </c>
      <c r="L187">
        <v>-89.65272001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K188">
        <v>43.28591065</v>
      </c>
      <c r="L188">
        <v>-89.65272232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</c>
      <c r="F189" s="94">
        <f t="shared" si="11"/>
      </c>
      <c r="G189" s="94">
        <f t="shared" si="12"/>
      </c>
      <c r="H189" s="94">
        <f>IF(AND(M189&gt;0,M189&lt;=STATS!$C$22),1,"")</f>
      </c>
      <c r="J189" s="51">
        <v>188</v>
      </c>
      <c r="K189">
        <v>43.28550545</v>
      </c>
      <c r="L189">
        <v>-89.65272462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K190">
        <v>43.28510025</v>
      </c>
      <c r="L190">
        <v>-89.65272693</v>
      </c>
      <c r="M190" s="15">
        <v>36</v>
      </c>
      <c r="N190" s="15" t="s">
        <v>257</v>
      </c>
      <c r="O190" s="15" t="s">
        <v>258</v>
      </c>
      <c r="Q190" s="22"/>
      <c r="R190" s="22"/>
      <c r="S190" s="54"/>
    </row>
    <row r="191" spans="2:46" ht="12.75">
      <c r="B191" s="94">
        <f t="shared" si="9"/>
        <v>1</v>
      </c>
      <c r="C191" s="94">
        <f>IF(COUNT(Q191:EC191)&gt;0,COUNT(Q191:EC191),"")</f>
        <v>1</v>
      </c>
      <c r="D191" s="94">
        <f>IF(COUNT(S191:EC191)&gt;0,COUNT(S191:EC191),"")</f>
        <v>1</v>
      </c>
      <c r="E191" s="94">
        <f t="shared" si="10"/>
        <v>1</v>
      </c>
      <c r="F191" s="94">
        <f t="shared" si="11"/>
        <v>1</v>
      </c>
      <c r="G191" s="94">
        <f t="shared" si="12"/>
        <v>13</v>
      </c>
      <c r="H191" s="94">
        <f>IF(AND(M191&gt;0,M191&lt;=STATS!$C$22),1,"")</f>
        <v>1</v>
      </c>
      <c r="J191" s="51">
        <v>190</v>
      </c>
      <c r="K191">
        <v>43.28469505</v>
      </c>
      <c r="L191">
        <v>-89.65272923</v>
      </c>
      <c r="M191" s="15">
        <v>13</v>
      </c>
      <c r="N191" s="15" t="s">
        <v>257</v>
      </c>
      <c r="O191" s="15" t="s">
        <v>259</v>
      </c>
      <c r="Q191" s="22"/>
      <c r="R191" s="22"/>
      <c r="S191" s="54"/>
      <c r="AT191" s="15">
        <v>1</v>
      </c>
    </row>
    <row r="192" spans="2:22" ht="12.75">
      <c r="B192" s="94">
        <f t="shared" si="9"/>
        <v>1</v>
      </c>
      <c r="C192" s="94">
        <f>IF(COUNT(Q192:EC192)&gt;0,COUNT(Q192:EC192),"")</f>
        <v>1</v>
      </c>
      <c r="D192" s="94">
        <f>IF(COUNT(S192:EC192)&gt;0,COUNT(S192:EC192),"")</f>
        <v>1</v>
      </c>
      <c r="E192" s="94">
        <f t="shared" si="10"/>
        <v>1</v>
      </c>
      <c r="F192" s="94">
        <f t="shared" si="11"/>
        <v>1</v>
      </c>
      <c r="G192" s="94">
        <f t="shared" si="12"/>
        <v>11</v>
      </c>
      <c r="H192" s="94">
        <f>IF(AND(M192&gt;0,M192&lt;=STATS!$C$22),1,"")</f>
        <v>1</v>
      </c>
      <c r="J192" s="51">
        <v>191</v>
      </c>
      <c r="K192">
        <v>43.28428985</v>
      </c>
      <c r="L192">
        <v>-89.65273154</v>
      </c>
      <c r="M192" s="15">
        <v>11</v>
      </c>
      <c r="N192" s="15" t="s">
        <v>257</v>
      </c>
      <c r="O192" s="15" t="s">
        <v>259</v>
      </c>
      <c r="Q192" s="22"/>
      <c r="R192" s="22"/>
      <c r="S192" s="54"/>
      <c r="V192" s="15">
        <v>1</v>
      </c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  <v>0</v>
      </c>
      <c r="F193" s="94">
        <f t="shared" si="11"/>
        <v>0</v>
      </c>
      <c r="G193" s="94">
        <f t="shared" si="12"/>
      </c>
      <c r="H193" s="94">
        <f>IF(AND(M193&gt;0,M193&lt;=STATS!$C$22),1,"")</f>
        <v>1</v>
      </c>
      <c r="J193" s="51">
        <v>192</v>
      </c>
      <c r="K193">
        <v>43.29077138</v>
      </c>
      <c r="L193">
        <v>-89.65213995</v>
      </c>
      <c r="M193" s="15">
        <v>13</v>
      </c>
      <c r="N193" s="15" t="s">
        <v>257</v>
      </c>
      <c r="O193" s="15" t="s">
        <v>259</v>
      </c>
      <c r="Q193" s="22"/>
      <c r="R193" s="22"/>
      <c r="S193" s="54"/>
    </row>
    <row r="194" spans="2:46" ht="12.75">
      <c r="B194" s="94">
        <f aca="true" t="shared" si="13" ref="B194:B257">COUNT(Q194:EA194)</f>
        <v>1</v>
      </c>
      <c r="C194" s="94">
        <f>IF(COUNT(Q194:EC194)&gt;0,COUNT(Q194:EC194),"")</f>
        <v>1</v>
      </c>
      <c r="D194" s="94">
        <f>IF(COUNT(S194:EC194)&gt;0,COUNT(S194:EC194),"")</f>
        <v>1</v>
      </c>
      <c r="E194" s="94">
        <f aca="true" t="shared" si="14" ref="E194:E257">IF(H194=1,COUNT(Q194:EA194),"")</f>
        <v>1</v>
      </c>
      <c r="F194" s="94">
        <f aca="true" t="shared" si="15" ref="F194:F257">IF(H194=1,COUNT(T194:EA194),"")</f>
        <v>1</v>
      </c>
      <c r="G194" s="94">
        <f t="shared" si="12"/>
        <v>19</v>
      </c>
      <c r="H194" s="94">
        <f>IF(AND(M194&gt;0,M194&lt;=STATS!$C$22),1,"")</f>
        <v>1</v>
      </c>
      <c r="J194" s="51">
        <v>193</v>
      </c>
      <c r="K194">
        <v>43.29036618</v>
      </c>
      <c r="L194">
        <v>-89.65214226</v>
      </c>
      <c r="M194" s="15">
        <v>19</v>
      </c>
      <c r="N194" s="15" t="s">
        <v>257</v>
      </c>
      <c r="O194" s="15" t="s">
        <v>258</v>
      </c>
      <c r="Q194" s="22"/>
      <c r="R194" s="22"/>
      <c r="S194" s="54"/>
      <c r="AT194" s="15">
        <v>1</v>
      </c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K195">
        <v>43.28996098</v>
      </c>
      <c r="L195">
        <v>-89.65214457</v>
      </c>
      <c r="M195" s="15">
        <v>36</v>
      </c>
      <c r="N195" s="15" t="s">
        <v>257</v>
      </c>
      <c r="O195" s="15" t="s">
        <v>258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K196">
        <v>43.28955578</v>
      </c>
      <c r="L196">
        <v>-89.65214688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K197">
        <v>43.28915058</v>
      </c>
      <c r="L197">
        <v>-89.65214919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K198">
        <v>43.28874538</v>
      </c>
      <c r="L198">
        <v>-89.6521515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K199">
        <v>43.28834018</v>
      </c>
      <c r="L199">
        <v>-89.65215381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K200">
        <v>43.28793498</v>
      </c>
      <c r="L200">
        <v>-89.65215612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K201">
        <v>43.28752977</v>
      </c>
      <c r="L201">
        <v>-89.65215842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K202">
        <v>43.28712457</v>
      </c>
      <c r="L202">
        <v>-89.65216073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K203">
        <v>43.28671937</v>
      </c>
      <c r="L203">
        <v>-89.65216304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K204">
        <v>43.28631417</v>
      </c>
      <c r="L204">
        <v>-89.65216535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K205">
        <v>43.28590897</v>
      </c>
      <c r="L205">
        <v>-89.65216766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K206">
        <v>43.28550377</v>
      </c>
      <c r="L206">
        <v>-89.65216997</v>
      </c>
      <c r="Q206" s="22"/>
      <c r="R206" s="22"/>
      <c r="S206" s="54"/>
    </row>
    <row r="207" spans="2:46" ht="12.75">
      <c r="B207" s="94">
        <f t="shared" si="13"/>
        <v>2</v>
      </c>
      <c r="C207" s="94">
        <f>IF(COUNT(Q207:EC207)&gt;0,COUNT(Q207:EC207),"")</f>
        <v>2</v>
      </c>
      <c r="D207" s="94">
        <f>IF(COUNT(S207:EC207)&gt;0,COUNT(S207:EC207),"")</f>
        <v>2</v>
      </c>
      <c r="E207" s="94">
        <f t="shared" si="14"/>
        <v>2</v>
      </c>
      <c r="F207" s="94">
        <f t="shared" si="15"/>
        <v>2</v>
      </c>
      <c r="G207" s="94">
        <f t="shared" si="12"/>
        <v>16</v>
      </c>
      <c r="H207" s="94">
        <f>IF(AND(M207&gt;0,M207&lt;=STATS!$C$22),1,"")</f>
        <v>1</v>
      </c>
      <c r="J207" s="51">
        <v>206</v>
      </c>
      <c r="K207">
        <v>43.28509857</v>
      </c>
      <c r="L207">
        <v>-89.65217228</v>
      </c>
      <c r="M207" s="15">
        <v>16</v>
      </c>
      <c r="N207" s="15" t="s">
        <v>257</v>
      </c>
      <c r="O207" s="15" t="s">
        <v>258</v>
      </c>
      <c r="Q207" s="22"/>
      <c r="R207" s="22"/>
      <c r="S207" s="54"/>
      <c r="V207" s="15">
        <v>1</v>
      </c>
      <c r="AT207" s="15">
        <v>1</v>
      </c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  <v>0</v>
      </c>
      <c r="F208" s="94">
        <f t="shared" si="15"/>
        <v>0</v>
      </c>
      <c r="G208" s="94">
        <f t="shared" si="12"/>
      </c>
      <c r="H208" s="94">
        <f>IF(AND(M208&gt;0,M208&lt;=STATS!$C$22),1,"")</f>
        <v>1</v>
      </c>
      <c r="J208" s="51">
        <v>207</v>
      </c>
      <c r="K208">
        <v>43.28469337</v>
      </c>
      <c r="L208">
        <v>-89.65217459</v>
      </c>
      <c r="M208" s="15">
        <v>12</v>
      </c>
      <c r="N208" s="15" t="s">
        <v>257</v>
      </c>
      <c r="O208" s="15" t="s">
        <v>259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  <v>0</v>
      </c>
      <c r="F209" s="94">
        <f t="shared" si="15"/>
        <v>0</v>
      </c>
      <c r="G209" s="94">
        <f t="shared" si="12"/>
      </c>
      <c r="H209" s="94">
        <f>IF(AND(M209&gt;0,M209&lt;=STATS!$C$22),1,"")</f>
        <v>1</v>
      </c>
      <c r="J209" s="51">
        <v>208</v>
      </c>
      <c r="K209">
        <v>43.28428816</v>
      </c>
      <c r="L209">
        <v>-89.65217689</v>
      </c>
      <c r="M209" s="15">
        <v>11</v>
      </c>
      <c r="N209" s="15" t="s">
        <v>257</v>
      </c>
      <c r="O209" s="15" t="s">
        <v>259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  <v>0</v>
      </c>
      <c r="F210" s="94">
        <f t="shared" si="15"/>
        <v>0</v>
      </c>
      <c r="G210" s="94">
        <f t="shared" si="12"/>
      </c>
      <c r="H210" s="94">
        <f>IF(AND(M210&gt;0,M210&lt;=STATS!$C$22),1,"")</f>
        <v>1</v>
      </c>
      <c r="J210" s="51">
        <v>209</v>
      </c>
      <c r="K210">
        <v>43.29076969</v>
      </c>
      <c r="L210">
        <v>-89.65158525</v>
      </c>
      <c r="M210" s="15">
        <v>14</v>
      </c>
      <c r="N210" s="15" t="s">
        <v>257</v>
      </c>
      <c r="O210" s="15" t="s">
        <v>259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  <v>0</v>
      </c>
      <c r="F211" s="94">
        <f t="shared" si="15"/>
        <v>0</v>
      </c>
      <c r="G211" s="94">
        <f t="shared" si="12"/>
      </c>
      <c r="H211" s="94">
        <f>IF(AND(M211&gt;0,M211&lt;=STATS!$C$22),1,"")</f>
        <v>1</v>
      </c>
      <c r="J211" s="51">
        <v>210</v>
      </c>
      <c r="K211">
        <v>43.29036449</v>
      </c>
      <c r="L211">
        <v>-89.65158756</v>
      </c>
      <c r="M211" s="15">
        <v>18</v>
      </c>
      <c r="N211" s="15" t="s">
        <v>257</v>
      </c>
      <c r="O211" s="15" t="s">
        <v>258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K212">
        <v>43.28995929</v>
      </c>
      <c r="L212">
        <v>-89.65158987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K213">
        <v>43.28955409</v>
      </c>
      <c r="L213">
        <v>-89.65159219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K214">
        <v>43.28914889</v>
      </c>
      <c r="L214">
        <v>-89.6515945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K215">
        <v>43.28874369</v>
      </c>
      <c r="L215">
        <v>-89.65159681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K216">
        <v>43.28833849</v>
      </c>
      <c r="L216">
        <v>-89.65159912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K217">
        <v>43.28793329</v>
      </c>
      <c r="L217">
        <v>-89.65160144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K218">
        <v>43.28752809</v>
      </c>
      <c r="L218">
        <v>-89.65160375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K219">
        <v>43.28712288</v>
      </c>
      <c r="L219">
        <v>-89.65160606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K220">
        <v>43.28671768</v>
      </c>
      <c r="L220">
        <v>-89.65160838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K221">
        <v>43.28631248</v>
      </c>
      <c r="L221">
        <v>-89.65161069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K222">
        <v>43.28590728</v>
      </c>
      <c r="L222">
        <v>-89.651613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K223">
        <v>43.28550208</v>
      </c>
      <c r="L223">
        <v>-89.65161531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  <v>0</v>
      </c>
      <c r="F224" s="94">
        <f t="shared" si="15"/>
        <v>0</v>
      </c>
      <c r="G224" s="94">
        <f t="shared" si="16"/>
      </c>
      <c r="H224" s="94">
        <f>IF(AND(M224&gt;0,M224&lt;=STATS!$C$22),1,"")</f>
        <v>1</v>
      </c>
      <c r="J224" s="51">
        <v>223</v>
      </c>
      <c r="K224">
        <v>43.28509688</v>
      </c>
      <c r="L224">
        <v>-89.65161762</v>
      </c>
      <c r="M224" s="15">
        <v>16</v>
      </c>
      <c r="N224" s="15" t="s">
        <v>257</v>
      </c>
      <c r="O224" s="15" t="s">
        <v>258</v>
      </c>
      <c r="Q224" s="22"/>
      <c r="R224" s="22"/>
      <c r="S224" s="54"/>
    </row>
    <row r="225" spans="2:19" ht="12.75">
      <c r="B225" s="94">
        <f t="shared" si="13"/>
        <v>1</v>
      </c>
      <c r="C225" s="94">
        <f>IF(COUNT(Q225:EC225)&gt;0,COUNT(Q225:EC225),"")</f>
        <v>1</v>
      </c>
      <c r="D225" s="94">
        <f>IF(COUNT(S225:EC225)&gt;0,COUNT(S225:EC225),"")</f>
      </c>
      <c r="E225" s="94">
        <f t="shared" si="14"/>
        <v>1</v>
      </c>
      <c r="F225" s="94">
        <f t="shared" si="15"/>
        <v>0</v>
      </c>
      <c r="G225" s="94">
        <f t="shared" si="16"/>
        <v>12</v>
      </c>
      <c r="H225" s="94">
        <f>IF(AND(M225&gt;0,M225&lt;=STATS!$C$22),1,"")</f>
        <v>1</v>
      </c>
      <c r="J225" s="51">
        <v>224</v>
      </c>
      <c r="K225">
        <v>43.28469168</v>
      </c>
      <c r="L225">
        <v>-89.65161994</v>
      </c>
      <c r="M225" s="15">
        <v>12</v>
      </c>
      <c r="N225" s="15" t="s">
        <v>257</v>
      </c>
      <c r="O225" s="15" t="s">
        <v>259</v>
      </c>
      <c r="Q225" s="22">
        <v>3</v>
      </c>
      <c r="R225" s="22"/>
      <c r="S225" s="54"/>
    </row>
    <row r="226" spans="2:22" ht="12.75">
      <c r="B226" s="94">
        <f t="shared" si="13"/>
        <v>2</v>
      </c>
      <c r="C226" s="94">
        <f>IF(COUNT(Q226:EC226)&gt;0,COUNT(Q226:EC226),"")</f>
        <v>2</v>
      </c>
      <c r="D226" s="94">
        <f>IF(COUNT(S226:EC226)&gt;0,COUNT(S226:EC226),"")</f>
        <v>1</v>
      </c>
      <c r="E226" s="94">
        <f t="shared" si="14"/>
        <v>2</v>
      </c>
      <c r="F226" s="94">
        <f t="shared" si="15"/>
        <v>1</v>
      </c>
      <c r="G226" s="94">
        <f t="shared" si="16"/>
        <v>10</v>
      </c>
      <c r="H226" s="94">
        <f>IF(AND(M226&gt;0,M226&lt;=STATS!$C$22),1,"")</f>
        <v>1</v>
      </c>
      <c r="J226" s="51">
        <v>225</v>
      </c>
      <c r="K226">
        <v>43.28428648</v>
      </c>
      <c r="L226">
        <v>-89.65162225</v>
      </c>
      <c r="M226" s="15">
        <v>10</v>
      </c>
      <c r="N226" s="15" t="s">
        <v>257</v>
      </c>
      <c r="O226" s="15" t="s">
        <v>259</v>
      </c>
      <c r="Q226" s="22">
        <v>3</v>
      </c>
      <c r="R226" s="22"/>
      <c r="S226" s="54"/>
      <c r="V226" s="15">
        <v>1</v>
      </c>
    </row>
    <row r="227" spans="2:22" ht="12.75">
      <c r="B227" s="94">
        <f t="shared" si="13"/>
        <v>2</v>
      </c>
      <c r="C227" s="94">
        <f>IF(COUNT(Q227:EC227)&gt;0,COUNT(Q227:EC227),"")</f>
        <v>2</v>
      </c>
      <c r="D227" s="94">
        <f>IF(COUNT(S227:EC227)&gt;0,COUNT(S227:EC227),"")</f>
        <v>1</v>
      </c>
      <c r="E227" s="94">
        <f t="shared" si="14"/>
        <v>2</v>
      </c>
      <c r="F227" s="94">
        <f t="shared" si="15"/>
        <v>1</v>
      </c>
      <c r="G227" s="94">
        <f t="shared" si="16"/>
        <v>10.5</v>
      </c>
      <c r="H227" s="94">
        <f>IF(AND(M227&gt;0,M227&lt;=STATS!$C$22),1,"")</f>
        <v>1</v>
      </c>
      <c r="J227" s="51">
        <v>226</v>
      </c>
      <c r="K227">
        <v>43.2911732</v>
      </c>
      <c r="L227">
        <v>-89.65102823</v>
      </c>
      <c r="M227" s="15">
        <v>10.5</v>
      </c>
      <c r="N227" s="15" t="s">
        <v>257</v>
      </c>
      <c r="O227" s="15" t="s">
        <v>259</v>
      </c>
      <c r="Q227" s="22">
        <v>2</v>
      </c>
      <c r="R227" s="22"/>
      <c r="S227" s="54"/>
      <c r="V227" s="15">
        <v>1</v>
      </c>
    </row>
    <row r="228" spans="2:22" ht="12.75">
      <c r="B228" s="94">
        <f t="shared" si="13"/>
        <v>1</v>
      </c>
      <c r="C228" s="94">
        <f>IF(COUNT(Q228:EC228)&gt;0,COUNT(Q228:EC228),"")</f>
        <v>1</v>
      </c>
      <c r="D228" s="94">
        <f>IF(COUNT(S228:EC228)&gt;0,COUNT(S228:EC228),"")</f>
        <v>1</v>
      </c>
      <c r="E228" s="94">
        <f t="shared" si="14"/>
        <v>1</v>
      </c>
      <c r="F228" s="94">
        <f t="shared" si="15"/>
        <v>1</v>
      </c>
      <c r="G228" s="94">
        <f t="shared" si="16"/>
        <v>12.5</v>
      </c>
      <c r="H228" s="94">
        <f>IF(AND(M228&gt;0,M228&lt;=STATS!$C$22),1,"")</f>
        <v>1</v>
      </c>
      <c r="J228" s="51">
        <v>227</v>
      </c>
      <c r="K228">
        <v>43.290768</v>
      </c>
      <c r="L228">
        <v>-89.65103054</v>
      </c>
      <c r="M228" s="15">
        <v>12.5</v>
      </c>
      <c r="N228" s="15" t="s">
        <v>257</v>
      </c>
      <c r="O228" s="15" t="s">
        <v>259</v>
      </c>
      <c r="Q228" s="22"/>
      <c r="R228" s="22"/>
      <c r="S228" s="54"/>
      <c r="V228" s="15">
        <v>2</v>
      </c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  <v>0</v>
      </c>
      <c r="F229" s="94">
        <f t="shared" si="15"/>
        <v>0</v>
      </c>
      <c r="G229" s="94">
        <f t="shared" si="16"/>
      </c>
      <c r="H229" s="94">
        <f>IF(AND(M229&gt;0,M229&lt;=STATS!$C$22),1,"")</f>
        <v>1</v>
      </c>
      <c r="J229" s="51">
        <v>228</v>
      </c>
      <c r="K229">
        <v>43.2903628</v>
      </c>
      <c r="L229">
        <v>-89.65103286</v>
      </c>
      <c r="M229" s="15">
        <v>15</v>
      </c>
      <c r="N229" s="15" t="s">
        <v>257</v>
      </c>
      <c r="O229" s="15" t="s">
        <v>258</v>
      </c>
      <c r="Q229" s="22"/>
      <c r="R229" s="22"/>
      <c r="S229" s="54"/>
    </row>
    <row r="230" spans="2:46" ht="12.75">
      <c r="B230" s="94">
        <f t="shared" si="13"/>
        <v>1</v>
      </c>
      <c r="C230" s="94">
        <f>IF(COUNT(Q230:EC230)&gt;0,COUNT(Q230:EC230),"")</f>
        <v>1</v>
      </c>
      <c r="D230" s="94">
        <f>IF(COUNT(S230:EC230)&gt;0,COUNT(S230:EC230),"")</f>
        <v>1</v>
      </c>
      <c r="E230" s="94">
        <f t="shared" si="14"/>
        <v>1</v>
      </c>
      <c r="F230" s="94">
        <f t="shared" si="15"/>
        <v>1</v>
      </c>
      <c r="G230" s="94">
        <f t="shared" si="16"/>
        <v>27</v>
      </c>
      <c r="H230" s="94">
        <f>IF(AND(M230&gt;0,M230&lt;=STATS!$C$22),1,"")</f>
        <v>1</v>
      </c>
      <c r="J230" s="51">
        <v>229</v>
      </c>
      <c r="K230">
        <v>43.2899576</v>
      </c>
      <c r="L230">
        <v>-89.65103518</v>
      </c>
      <c r="M230" s="15">
        <v>27</v>
      </c>
      <c r="N230" s="15" t="s">
        <v>257</v>
      </c>
      <c r="O230" s="15" t="s">
        <v>258</v>
      </c>
      <c r="Q230" s="22"/>
      <c r="R230" s="22"/>
      <c r="S230" s="54"/>
      <c r="AT230" s="15">
        <v>1</v>
      </c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K231">
        <v>43.2895524</v>
      </c>
      <c r="L231">
        <v>-89.65103749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K232">
        <v>43.2891472</v>
      </c>
      <c r="L232">
        <v>-89.65103981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K233">
        <v>43.288742</v>
      </c>
      <c r="L233">
        <v>-89.65104213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K234">
        <v>43.2883368</v>
      </c>
      <c r="L234">
        <v>-89.65104444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K235">
        <v>43.2879316</v>
      </c>
      <c r="L235">
        <v>-89.65104676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K236">
        <v>43.2875264</v>
      </c>
      <c r="L236">
        <v>-89.65104908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K237">
        <v>43.28712119</v>
      </c>
      <c r="L237">
        <v>-89.65105139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K238">
        <v>43.28671599</v>
      </c>
      <c r="L238">
        <v>-89.65105371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K239">
        <v>43.28631079</v>
      </c>
      <c r="L239">
        <v>-89.65105603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K240">
        <v>43.28590559</v>
      </c>
      <c r="L240">
        <v>-89.65105834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K241">
        <v>43.28550039</v>
      </c>
      <c r="L241">
        <v>-89.65106066</v>
      </c>
      <c r="Q241" s="22"/>
      <c r="R241" s="22"/>
      <c r="S241" s="54"/>
    </row>
    <row r="242" spans="2:46" ht="12.75">
      <c r="B242" s="94">
        <f t="shared" si="13"/>
        <v>1</v>
      </c>
      <c r="C242" s="94">
        <f>IF(COUNT(Q242:EC242)&gt;0,COUNT(Q242:EC242),"")</f>
        <v>1</v>
      </c>
      <c r="D242" s="94">
        <f>IF(COUNT(S242:EC242)&gt;0,COUNT(S242:EC242),"")</f>
        <v>1</v>
      </c>
      <c r="E242" s="94">
        <f t="shared" si="14"/>
        <v>1</v>
      </c>
      <c r="F242" s="94">
        <f t="shared" si="15"/>
        <v>1</v>
      </c>
      <c r="G242" s="94">
        <f t="shared" si="16"/>
        <v>20</v>
      </c>
      <c r="H242" s="94">
        <f>IF(AND(M242&gt;0,M242&lt;=STATS!$C$22),1,"")</f>
        <v>1</v>
      </c>
      <c r="J242" s="51">
        <v>241</v>
      </c>
      <c r="K242">
        <v>43.28509519</v>
      </c>
      <c r="L242">
        <v>-89.65106297</v>
      </c>
      <c r="M242" s="15">
        <v>20</v>
      </c>
      <c r="N242" s="15" t="s">
        <v>257</v>
      </c>
      <c r="O242" s="15" t="s">
        <v>258</v>
      </c>
      <c r="Q242" s="22"/>
      <c r="R242" s="22"/>
      <c r="S242" s="54"/>
      <c r="AT242" s="15">
        <v>1</v>
      </c>
    </row>
    <row r="243" spans="2:22" ht="12.75">
      <c r="B243" s="94">
        <f t="shared" si="13"/>
        <v>2</v>
      </c>
      <c r="C243" s="94">
        <f>IF(COUNT(Q243:EC243)&gt;0,COUNT(Q243:EC243),"")</f>
        <v>2</v>
      </c>
      <c r="D243" s="94">
        <f>IF(COUNT(S243:EC243)&gt;0,COUNT(S243:EC243),"")</f>
        <v>1</v>
      </c>
      <c r="E243" s="94">
        <f t="shared" si="14"/>
        <v>2</v>
      </c>
      <c r="F243" s="94">
        <f t="shared" si="15"/>
        <v>1</v>
      </c>
      <c r="G243" s="94">
        <f t="shared" si="16"/>
        <v>11</v>
      </c>
      <c r="H243" s="94">
        <f>IF(AND(M243&gt;0,M243&lt;=STATS!$C$22),1,"")</f>
        <v>1</v>
      </c>
      <c r="J243" s="51">
        <v>242</v>
      </c>
      <c r="K243">
        <v>43.28468999</v>
      </c>
      <c r="L243">
        <v>-89.65106529</v>
      </c>
      <c r="M243" s="15">
        <v>11</v>
      </c>
      <c r="N243" s="15" t="s">
        <v>257</v>
      </c>
      <c r="O243" s="15" t="s">
        <v>259</v>
      </c>
      <c r="Q243" s="22">
        <v>1</v>
      </c>
      <c r="R243" s="22"/>
      <c r="S243" s="54"/>
      <c r="V243" s="15">
        <v>3</v>
      </c>
    </row>
    <row r="244" spans="2:19" ht="12.75">
      <c r="B244" s="94">
        <f t="shared" si="13"/>
        <v>1</v>
      </c>
      <c r="C244" s="94">
        <f>IF(COUNT(Q244:EC244)&gt;0,COUNT(Q244:EC244),"")</f>
        <v>1</v>
      </c>
      <c r="D244" s="94">
        <f>IF(COUNT(S244:EC244)&gt;0,COUNT(S244:EC244),"")</f>
      </c>
      <c r="E244" s="94">
        <f t="shared" si="14"/>
        <v>1</v>
      </c>
      <c r="F244" s="94">
        <f t="shared" si="15"/>
        <v>0</v>
      </c>
      <c r="G244" s="94">
        <f t="shared" si="16"/>
        <v>9</v>
      </c>
      <c r="H244" s="94">
        <f>IF(AND(M244&gt;0,M244&lt;=STATS!$C$22),1,"")</f>
        <v>1</v>
      </c>
      <c r="J244" s="51">
        <v>243</v>
      </c>
      <c r="K244">
        <v>43.28428479</v>
      </c>
      <c r="L244">
        <v>-89.65106761</v>
      </c>
      <c r="M244" s="15">
        <v>9</v>
      </c>
      <c r="N244" s="15" t="s">
        <v>257</v>
      </c>
      <c r="O244" s="15" t="s">
        <v>259</v>
      </c>
      <c r="Q244" s="22">
        <v>3</v>
      </c>
      <c r="R244" s="22"/>
      <c r="S244" s="54"/>
    </row>
    <row r="245" spans="2:19" ht="12.75">
      <c r="B245" s="94">
        <f t="shared" si="13"/>
        <v>1</v>
      </c>
      <c r="C245" s="94">
        <f>IF(COUNT(Q245:EC245)&gt;0,COUNT(Q245:EC245),"")</f>
        <v>1</v>
      </c>
      <c r="D245" s="94">
        <f>IF(COUNT(S245:EC245)&gt;0,COUNT(S245:EC245),"")</f>
      </c>
      <c r="E245" s="94">
        <f t="shared" si="14"/>
        <v>1</v>
      </c>
      <c r="F245" s="94">
        <f t="shared" si="15"/>
        <v>0</v>
      </c>
      <c r="G245" s="94">
        <f t="shared" si="16"/>
        <v>10</v>
      </c>
      <c r="H245" s="94">
        <f>IF(AND(M245&gt;0,M245&lt;=STATS!$C$22),1,"")</f>
        <v>1</v>
      </c>
      <c r="J245" s="51">
        <v>244</v>
      </c>
      <c r="K245">
        <v>43.29117151</v>
      </c>
      <c r="L245">
        <v>-89.65047352</v>
      </c>
      <c r="M245" s="15">
        <v>10</v>
      </c>
      <c r="N245" s="15" t="s">
        <v>257</v>
      </c>
      <c r="O245" s="15" t="s">
        <v>259</v>
      </c>
      <c r="Q245" s="22">
        <v>3</v>
      </c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  <v>0</v>
      </c>
      <c r="F246" s="94">
        <f t="shared" si="15"/>
        <v>0</v>
      </c>
      <c r="G246" s="94">
        <f t="shared" si="16"/>
      </c>
      <c r="H246" s="94">
        <f>IF(AND(M246&gt;0,M246&lt;=STATS!$C$22),1,"")</f>
        <v>1</v>
      </c>
      <c r="J246" s="51">
        <v>245</v>
      </c>
      <c r="K246">
        <v>43.29076631</v>
      </c>
      <c r="L246">
        <v>-89.65047584</v>
      </c>
      <c r="M246" s="15">
        <v>13</v>
      </c>
      <c r="N246" s="15" t="s">
        <v>257</v>
      </c>
      <c r="O246" s="15" t="s">
        <v>259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  <v>0</v>
      </c>
      <c r="F247" s="94">
        <f t="shared" si="15"/>
        <v>0</v>
      </c>
      <c r="G247" s="94">
        <f t="shared" si="16"/>
      </c>
      <c r="H247" s="94">
        <f>IF(AND(M247&gt;0,M247&lt;=STATS!$C$22),1,"")</f>
        <v>1</v>
      </c>
      <c r="J247" s="51">
        <v>246</v>
      </c>
      <c r="K247">
        <v>43.29036111</v>
      </c>
      <c r="L247">
        <v>-89.65047816</v>
      </c>
      <c r="M247" s="15">
        <v>14</v>
      </c>
      <c r="N247" s="15" t="s">
        <v>257</v>
      </c>
      <c r="O247" s="15" t="s">
        <v>259</v>
      </c>
      <c r="Q247" s="22"/>
      <c r="R247" s="22"/>
      <c r="S247" s="54"/>
    </row>
    <row r="248" spans="2:46" ht="12.75">
      <c r="B248" s="94">
        <f t="shared" si="13"/>
        <v>1</v>
      </c>
      <c r="C248" s="94">
        <f>IF(COUNT(Q248:EC248)&gt;0,COUNT(Q248:EC248),"")</f>
        <v>1</v>
      </c>
      <c r="D248" s="94">
        <f>IF(COUNT(S248:EC248)&gt;0,COUNT(S248:EC248),"")</f>
        <v>1</v>
      </c>
      <c r="E248" s="94">
        <f t="shared" si="14"/>
        <v>1</v>
      </c>
      <c r="F248" s="94">
        <f t="shared" si="15"/>
        <v>1</v>
      </c>
      <c r="G248" s="94">
        <f t="shared" si="16"/>
        <v>16</v>
      </c>
      <c r="H248" s="94">
        <f>IF(AND(M248&gt;0,M248&lt;=STATS!$C$22),1,"")</f>
        <v>1</v>
      </c>
      <c r="J248" s="51">
        <v>247</v>
      </c>
      <c r="K248">
        <v>43.28995591</v>
      </c>
      <c r="L248">
        <v>-89.65048048</v>
      </c>
      <c r="M248" s="15">
        <v>16</v>
      </c>
      <c r="N248" s="15" t="s">
        <v>257</v>
      </c>
      <c r="O248" s="15" t="s">
        <v>258</v>
      </c>
      <c r="Q248" s="22"/>
      <c r="R248" s="22"/>
      <c r="S248" s="54"/>
      <c r="AT248" s="15">
        <v>1</v>
      </c>
    </row>
    <row r="249" spans="2:46" ht="12.75">
      <c r="B249" s="94">
        <f t="shared" si="13"/>
        <v>1</v>
      </c>
      <c r="C249" s="94">
        <f>IF(COUNT(Q249:EC249)&gt;0,COUNT(Q249:EC249),"")</f>
        <v>1</v>
      </c>
      <c r="D249" s="94">
        <f>IF(COUNT(S249:EC249)&gt;0,COUNT(S249:EC249),"")</f>
        <v>1</v>
      </c>
      <c r="E249" s="94">
        <f t="shared" si="14"/>
        <v>1</v>
      </c>
      <c r="F249" s="94">
        <f t="shared" si="15"/>
        <v>1</v>
      </c>
      <c r="G249" s="94">
        <f t="shared" si="16"/>
        <v>29</v>
      </c>
      <c r="H249" s="94">
        <f>IF(AND(M249&gt;0,M249&lt;=STATS!$C$22),1,"")</f>
        <v>1</v>
      </c>
      <c r="J249" s="51">
        <v>248</v>
      </c>
      <c r="K249">
        <v>43.28955071</v>
      </c>
      <c r="L249">
        <v>-89.6504828</v>
      </c>
      <c r="M249" s="15">
        <v>29</v>
      </c>
      <c r="N249" s="15" t="s">
        <v>257</v>
      </c>
      <c r="O249" s="15" t="s">
        <v>258</v>
      </c>
      <c r="Q249" s="22"/>
      <c r="R249" s="22"/>
      <c r="S249" s="54"/>
      <c r="AT249" s="15">
        <v>1</v>
      </c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K250">
        <v>43.28914551</v>
      </c>
      <c r="L250">
        <v>-89.65048512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K251">
        <v>43.2887403</v>
      </c>
      <c r="L251">
        <v>-89.65048744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K252">
        <v>43.2883351</v>
      </c>
      <c r="L252">
        <v>-89.65048976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K253">
        <v>43.2879299</v>
      </c>
      <c r="L253">
        <v>-89.65049208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K254">
        <v>43.2875247</v>
      </c>
      <c r="L254">
        <v>-89.6504944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K255">
        <v>43.2871195</v>
      </c>
      <c r="L255">
        <v>-89.65049672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K256">
        <v>43.2867143</v>
      </c>
      <c r="L256">
        <v>-89.65049904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K257">
        <v>43.2863091</v>
      </c>
      <c r="L257">
        <v>-89.65050136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K258">
        <v>43.2859039</v>
      </c>
      <c r="L258">
        <v>-89.65050368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K259">
        <v>43.2854987</v>
      </c>
      <c r="L259">
        <v>-89.650506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  <v>0</v>
      </c>
      <c r="F260" s="94">
        <f t="shared" si="19"/>
        <v>0</v>
      </c>
      <c r="G260" s="94">
        <f t="shared" si="16"/>
      </c>
      <c r="H260" s="94">
        <f>IF(AND(M260&gt;0,M260&lt;=STATS!$C$22),1,"")</f>
        <v>1</v>
      </c>
      <c r="J260" s="51">
        <v>259</v>
      </c>
      <c r="K260">
        <v>43.28509349</v>
      </c>
      <c r="L260">
        <v>-89.65050832</v>
      </c>
      <c r="M260" s="15">
        <v>13.5</v>
      </c>
      <c r="N260" s="15" t="s">
        <v>257</v>
      </c>
      <c r="O260" s="15" t="s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K261">
        <v>43.28468829</v>
      </c>
      <c r="L261">
        <v>-89.65051064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K262">
        <v>43.28428309</v>
      </c>
      <c r="L262">
        <v>-89.65051296</v>
      </c>
      <c r="Q262" s="22"/>
      <c r="R262" s="22"/>
      <c r="S262" s="54"/>
    </row>
    <row r="263" spans="2:19" ht="12.75">
      <c r="B263" s="94">
        <f t="shared" si="17"/>
        <v>1</v>
      </c>
      <c r="C263" s="94">
        <f>IF(COUNT(Q263:EC263)&gt;0,COUNT(Q263:EC263),"")</f>
        <v>1</v>
      </c>
      <c r="D263" s="94">
        <f>IF(COUNT(S263:EC263)&gt;0,COUNT(S263:EC263),"")</f>
      </c>
      <c r="E263" s="94">
        <f t="shared" si="18"/>
        <v>1</v>
      </c>
      <c r="F263" s="94">
        <f t="shared" si="19"/>
        <v>0</v>
      </c>
      <c r="G263" s="94">
        <f t="shared" si="16"/>
        <v>10</v>
      </c>
      <c r="H263" s="94">
        <f>IF(AND(M263&gt;0,M263&lt;=STATS!$C$22),1,"")</f>
        <v>1</v>
      </c>
      <c r="J263" s="51">
        <v>262</v>
      </c>
      <c r="K263">
        <v>43.29116981</v>
      </c>
      <c r="L263">
        <v>-89.64991881</v>
      </c>
      <c r="M263" s="15">
        <v>10</v>
      </c>
      <c r="N263" s="15" t="s">
        <v>257</v>
      </c>
      <c r="O263" s="15" t="s">
        <v>259</v>
      </c>
      <c r="Q263" s="22">
        <v>3</v>
      </c>
      <c r="R263" s="22"/>
      <c r="S263" s="54"/>
    </row>
    <row r="264" spans="2:19" ht="12.75">
      <c r="B264" s="94">
        <f t="shared" si="17"/>
        <v>1</v>
      </c>
      <c r="C264" s="94">
        <f>IF(COUNT(Q264:EC264)&gt;0,COUNT(Q264:EC264),"")</f>
        <v>1</v>
      </c>
      <c r="D264" s="94">
        <f>IF(COUNT(S264:EC264)&gt;0,COUNT(S264:EC264),"")</f>
      </c>
      <c r="E264" s="94">
        <f t="shared" si="18"/>
        <v>1</v>
      </c>
      <c r="F264" s="94">
        <f t="shared" si="19"/>
        <v>0</v>
      </c>
      <c r="G264" s="94">
        <f t="shared" si="16"/>
        <v>11</v>
      </c>
      <c r="H264" s="94">
        <f>IF(AND(M264&gt;0,M264&lt;=STATS!$C$22),1,"")</f>
        <v>1</v>
      </c>
      <c r="J264" s="51">
        <v>263</v>
      </c>
      <c r="K264">
        <v>43.29076461</v>
      </c>
      <c r="L264">
        <v>-89.64992114</v>
      </c>
      <c r="M264" s="15">
        <v>11</v>
      </c>
      <c r="N264" s="15" t="s">
        <v>257</v>
      </c>
      <c r="O264" s="15" t="s">
        <v>259</v>
      </c>
      <c r="Q264" s="22">
        <v>3</v>
      </c>
      <c r="R264" s="22"/>
      <c r="S264" s="54"/>
    </row>
    <row r="265" spans="2:19" ht="12.75">
      <c r="B265" s="94">
        <f t="shared" si="17"/>
        <v>1</v>
      </c>
      <c r="C265" s="94">
        <f>IF(COUNT(Q265:EC265)&gt;0,COUNT(Q265:EC265),"")</f>
        <v>1</v>
      </c>
      <c r="D265" s="94">
        <f>IF(COUNT(S265:EC265)&gt;0,COUNT(S265:EC265),"")</f>
      </c>
      <c r="E265" s="94">
        <f t="shared" si="18"/>
        <v>1</v>
      </c>
      <c r="F265" s="94">
        <f t="shared" si="19"/>
        <v>0</v>
      </c>
      <c r="G265" s="94">
        <f t="shared" si="16"/>
        <v>13</v>
      </c>
      <c r="H265" s="94">
        <f>IF(AND(M265&gt;0,M265&lt;=STATS!$C$22),1,"")</f>
        <v>1</v>
      </c>
      <c r="J265" s="51">
        <v>264</v>
      </c>
      <c r="K265">
        <v>43.29035941</v>
      </c>
      <c r="L265">
        <v>-89.64992346</v>
      </c>
      <c r="M265" s="15">
        <v>13</v>
      </c>
      <c r="N265" s="15" t="s">
        <v>257</v>
      </c>
      <c r="O265" s="15" t="s">
        <v>259</v>
      </c>
      <c r="Q265" s="22">
        <v>1</v>
      </c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  <v>0</v>
      </c>
      <c r="F266" s="94">
        <f t="shared" si="19"/>
        <v>0</v>
      </c>
      <c r="G266" s="94">
        <f t="shared" si="16"/>
      </c>
      <c r="H266" s="94">
        <f>IF(AND(M266&gt;0,M266&lt;=STATS!$C$22),1,"")</f>
        <v>1</v>
      </c>
      <c r="J266" s="51">
        <v>265</v>
      </c>
      <c r="K266">
        <v>43.28995421</v>
      </c>
      <c r="L266">
        <v>-89.64992579</v>
      </c>
      <c r="M266" s="15">
        <v>15</v>
      </c>
      <c r="N266" s="15" t="s">
        <v>257</v>
      </c>
      <c r="O266" s="15" t="s">
        <v>258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  <v>0</v>
      </c>
      <c r="F267" s="94">
        <f t="shared" si="19"/>
        <v>0</v>
      </c>
      <c r="G267" s="94">
        <f t="shared" si="16"/>
      </c>
      <c r="H267" s="94">
        <f>IF(AND(M267&gt;0,M267&lt;=STATS!$C$22),1,"")</f>
        <v>1</v>
      </c>
      <c r="J267" s="51">
        <v>266</v>
      </c>
      <c r="K267">
        <v>43.28954901</v>
      </c>
      <c r="L267">
        <v>-89.64992811</v>
      </c>
      <c r="M267" s="15">
        <v>16</v>
      </c>
      <c r="N267" s="15" t="s">
        <v>257</v>
      </c>
      <c r="O267" s="15" t="s">
        <v>258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K268">
        <v>43.28914381</v>
      </c>
      <c r="L268">
        <v>-89.64993043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K269">
        <v>43.28873861</v>
      </c>
      <c r="L269">
        <v>-89.64993276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K270">
        <v>43.28833341</v>
      </c>
      <c r="L270">
        <v>-89.64993508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K271">
        <v>43.28792821</v>
      </c>
      <c r="L271">
        <v>-89.64993741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K272">
        <v>43.28752301</v>
      </c>
      <c r="L272">
        <v>-89.64993973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K273">
        <v>43.2871178</v>
      </c>
      <c r="L273">
        <v>-89.64994205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K274">
        <v>43.2867126</v>
      </c>
      <c r="L274">
        <v>-89.64994438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K275">
        <v>43.2863074</v>
      </c>
      <c r="L275">
        <v>-89.6499467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K276">
        <v>43.2859022</v>
      </c>
      <c r="L276">
        <v>-89.64994902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K277">
        <v>43.285497</v>
      </c>
      <c r="L277">
        <v>-89.64995135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  <v>0</v>
      </c>
      <c r="F278" s="94">
        <f t="shared" si="19"/>
        <v>0</v>
      </c>
      <c r="G278" s="94">
        <f t="shared" si="16"/>
      </c>
      <c r="H278" s="94">
        <f>IF(AND(M278&gt;0,M278&lt;=STATS!$C$22),1,"")</f>
        <v>1</v>
      </c>
      <c r="J278" s="51">
        <v>277</v>
      </c>
      <c r="K278">
        <v>43.2850918</v>
      </c>
      <c r="L278">
        <v>-89.64995367</v>
      </c>
      <c r="M278" s="15">
        <v>13</v>
      </c>
      <c r="N278" s="15" t="s">
        <v>257</v>
      </c>
      <c r="O278" s="15" t="s">
        <v>259</v>
      </c>
      <c r="Q278" s="22"/>
      <c r="R278" s="22"/>
      <c r="S278" s="54"/>
    </row>
    <row r="279" spans="2:22" ht="12.75">
      <c r="B279" s="94">
        <f t="shared" si="17"/>
        <v>2</v>
      </c>
      <c r="C279" s="94">
        <f>IF(COUNT(Q279:EC279)&gt;0,COUNT(Q279:EC279),"")</f>
        <v>2</v>
      </c>
      <c r="D279" s="94">
        <f>IF(COUNT(S279:EC279)&gt;0,COUNT(S279:EC279),"")</f>
        <v>1</v>
      </c>
      <c r="E279" s="94">
        <f t="shared" si="18"/>
        <v>2</v>
      </c>
      <c r="F279" s="94">
        <f t="shared" si="19"/>
        <v>1</v>
      </c>
      <c r="G279" s="94">
        <f t="shared" si="16"/>
        <v>11</v>
      </c>
      <c r="H279" s="94">
        <f>IF(AND(M279&gt;0,M279&lt;=STATS!$C$22),1,"")</f>
        <v>1</v>
      </c>
      <c r="J279" s="51">
        <v>278</v>
      </c>
      <c r="K279">
        <v>43.2846866</v>
      </c>
      <c r="L279">
        <v>-89.64995599</v>
      </c>
      <c r="M279" s="15">
        <v>11</v>
      </c>
      <c r="N279" s="15" t="s">
        <v>257</v>
      </c>
      <c r="O279" s="15" t="s">
        <v>259</v>
      </c>
      <c r="Q279" s="22">
        <v>1</v>
      </c>
      <c r="R279" s="22"/>
      <c r="S279" s="54"/>
      <c r="V279" s="15">
        <v>2</v>
      </c>
    </row>
    <row r="280" spans="2:22" ht="12.75">
      <c r="B280" s="94">
        <f t="shared" si="17"/>
        <v>2</v>
      </c>
      <c r="C280" s="94">
        <f>IF(COUNT(Q280:EC280)&gt;0,COUNT(Q280:EC280),"")</f>
        <v>2</v>
      </c>
      <c r="D280" s="94">
        <f>IF(COUNT(S280:EC280)&gt;0,COUNT(S280:EC280),"")</f>
        <v>1</v>
      </c>
      <c r="E280" s="94">
        <f t="shared" si="18"/>
        <v>2</v>
      </c>
      <c r="F280" s="94">
        <f t="shared" si="19"/>
        <v>1</v>
      </c>
      <c r="G280" s="94">
        <f t="shared" si="16"/>
        <v>9</v>
      </c>
      <c r="H280" s="94">
        <f>IF(AND(M280&gt;0,M280&lt;=STATS!$C$22),1,"")</f>
        <v>1</v>
      </c>
      <c r="J280" s="51">
        <v>279</v>
      </c>
      <c r="K280">
        <v>43.2842814</v>
      </c>
      <c r="L280">
        <v>-89.64995832</v>
      </c>
      <c r="M280" s="15">
        <v>9</v>
      </c>
      <c r="N280" s="15" t="s">
        <v>257</v>
      </c>
      <c r="O280" s="15" t="s">
        <v>259</v>
      </c>
      <c r="Q280" s="22">
        <v>3</v>
      </c>
      <c r="R280" s="22"/>
      <c r="S280" s="54"/>
      <c r="V280" s="15">
        <v>1</v>
      </c>
    </row>
    <row r="281" spans="2:22" ht="12.75">
      <c r="B281" s="94">
        <f t="shared" si="17"/>
        <v>2</v>
      </c>
      <c r="C281" s="94">
        <f>IF(COUNT(Q281:EC281)&gt;0,COUNT(Q281:EC281),"")</f>
        <v>2</v>
      </c>
      <c r="D281" s="94">
        <f>IF(COUNT(S281:EC281)&gt;0,COUNT(S281:EC281),"")</f>
        <v>1</v>
      </c>
      <c r="E281" s="94">
        <f t="shared" si="18"/>
        <v>2</v>
      </c>
      <c r="F281" s="94">
        <f t="shared" si="19"/>
        <v>1</v>
      </c>
      <c r="G281" s="94">
        <f t="shared" si="16"/>
        <v>9.5</v>
      </c>
      <c r="H281" s="94">
        <f>IF(AND(M281&gt;0,M281&lt;=STATS!$C$22),1,"")</f>
        <v>1</v>
      </c>
      <c r="J281" s="51">
        <v>280</v>
      </c>
      <c r="K281">
        <v>43.29116811</v>
      </c>
      <c r="L281">
        <v>-89.64936411</v>
      </c>
      <c r="M281" s="15">
        <v>9.5</v>
      </c>
      <c r="N281" s="15" t="s">
        <v>257</v>
      </c>
      <c r="O281" s="15" t="s">
        <v>259</v>
      </c>
      <c r="Q281" s="22">
        <v>3</v>
      </c>
      <c r="R281" s="22"/>
      <c r="S281" s="54"/>
      <c r="V281" s="15">
        <v>1</v>
      </c>
    </row>
    <row r="282" spans="2:22" ht="12.75">
      <c r="B282" s="94">
        <f t="shared" si="17"/>
        <v>2</v>
      </c>
      <c r="C282" s="94">
        <f>IF(COUNT(Q282:EC282)&gt;0,COUNT(Q282:EC282),"")</f>
        <v>2</v>
      </c>
      <c r="D282" s="94">
        <f>IF(COUNT(S282:EC282)&gt;0,COUNT(S282:EC282),"")</f>
        <v>1</v>
      </c>
      <c r="E282" s="94">
        <f t="shared" si="18"/>
        <v>2</v>
      </c>
      <c r="F282" s="94">
        <f t="shared" si="19"/>
        <v>1</v>
      </c>
      <c r="G282" s="94">
        <f aca="true" t="shared" si="20" ref="G282:G345">IF($B282&gt;=1,$M282,"")</f>
        <v>11</v>
      </c>
      <c r="H282" s="94">
        <f>IF(AND(M282&gt;0,M282&lt;=STATS!$C$22),1,"")</f>
        <v>1</v>
      </c>
      <c r="J282" s="51">
        <v>281</v>
      </c>
      <c r="K282">
        <v>43.29076291</v>
      </c>
      <c r="L282">
        <v>-89.64936644</v>
      </c>
      <c r="M282" s="15">
        <v>11</v>
      </c>
      <c r="N282" s="15" t="s">
        <v>257</v>
      </c>
      <c r="O282" s="15" t="s">
        <v>259</v>
      </c>
      <c r="Q282" s="22">
        <v>2</v>
      </c>
      <c r="R282" s="22"/>
      <c r="S282" s="54"/>
      <c r="V282" s="15">
        <v>2</v>
      </c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  <v>0</v>
      </c>
      <c r="F283" s="94">
        <f t="shared" si="19"/>
        <v>0</v>
      </c>
      <c r="G283" s="94">
        <f t="shared" si="20"/>
      </c>
      <c r="H283" s="94">
        <f>IF(AND(M283&gt;0,M283&lt;=STATS!$C$22),1,"")</f>
        <v>1</v>
      </c>
      <c r="J283" s="51">
        <v>282</v>
      </c>
      <c r="K283">
        <v>43.29035771</v>
      </c>
      <c r="L283">
        <v>-89.64936876</v>
      </c>
      <c r="M283" s="15">
        <v>12</v>
      </c>
      <c r="N283" s="15" t="s">
        <v>257</v>
      </c>
      <c r="O283" s="15" t="s">
        <v>259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  <v>0</v>
      </c>
      <c r="F284" s="94">
        <f t="shared" si="19"/>
        <v>0</v>
      </c>
      <c r="G284" s="94">
        <f t="shared" si="20"/>
      </c>
      <c r="H284" s="94">
        <f>IF(AND(M284&gt;0,M284&lt;=STATS!$C$22),1,"")</f>
        <v>1</v>
      </c>
      <c r="J284" s="51">
        <v>283</v>
      </c>
      <c r="K284">
        <v>43.28995251</v>
      </c>
      <c r="L284">
        <v>-89.64937109</v>
      </c>
      <c r="M284" s="15">
        <v>13.5</v>
      </c>
      <c r="N284" s="15" t="s">
        <v>257</v>
      </c>
      <c r="O284" s="15" t="s">
        <v>259</v>
      </c>
      <c r="Q284" s="22"/>
      <c r="R284" s="22"/>
      <c r="S284" s="54"/>
    </row>
    <row r="285" spans="2:19" ht="12.75">
      <c r="B285" s="94">
        <f t="shared" si="17"/>
        <v>1</v>
      </c>
      <c r="C285" s="94">
        <f>IF(COUNT(Q285:EC285)&gt;0,COUNT(Q285:EC285),"")</f>
        <v>1</v>
      </c>
      <c r="D285" s="94">
        <f>IF(COUNT(S285:EC285)&gt;0,COUNT(S285:EC285),"")</f>
      </c>
      <c r="E285" s="94">
        <f t="shared" si="18"/>
        <v>1</v>
      </c>
      <c r="F285" s="94">
        <f t="shared" si="19"/>
        <v>0</v>
      </c>
      <c r="G285" s="94">
        <f t="shared" si="20"/>
        <v>14</v>
      </c>
      <c r="H285" s="94">
        <f>IF(AND(M285&gt;0,M285&lt;=STATS!$C$22),1,"")</f>
        <v>1</v>
      </c>
      <c r="J285" s="51">
        <v>284</v>
      </c>
      <c r="K285">
        <v>43.28954731</v>
      </c>
      <c r="L285">
        <v>-89.64937342</v>
      </c>
      <c r="M285" s="15">
        <v>14</v>
      </c>
      <c r="N285" s="15" t="s">
        <v>257</v>
      </c>
      <c r="O285" s="15" t="s">
        <v>259</v>
      </c>
      <c r="Q285" s="22">
        <v>1</v>
      </c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  <v>0</v>
      </c>
      <c r="F286" s="94">
        <f t="shared" si="19"/>
        <v>0</v>
      </c>
      <c r="G286" s="94">
        <f t="shared" si="20"/>
      </c>
      <c r="H286" s="94">
        <f>IF(AND(M286&gt;0,M286&lt;=STATS!$C$22),1,"")</f>
        <v>1</v>
      </c>
      <c r="J286" s="51">
        <v>285</v>
      </c>
      <c r="K286">
        <v>43.28914211</v>
      </c>
      <c r="L286">
        <v>-89.64937575</v>
      </c>
      <c r="M286" s="15">
        <v>28</v>
      </c>
      <c r="N286" s="15" t="s">
        <v>257</v>
      </c>
      <c r="O286" s="15" t="s">
        <v>258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K287">
        <v>43.28873691</v>
      </c>
      <c r="L287">
        <v>-89.64937807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K288">
        <v>43.28833171</v>
      </c>
      <c r="L288">
        <v>-89.6493804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K289">
        <v>43.28792651</v>
      </c>
      <c r="L289">
        <v>-89.64938273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K290">
        <v>43.28752131</v>
      </c>
      <c r="L290">
        <v>-89.64938506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K291">
        <v>43.28711611</v>
      </c>
      <c r="L291">
        <v>-89.64938738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K292">
        <v>43.2867109</v>
      </c>
      <c r="L292">
        <v>-89.64938971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K293">
        <v>43.2863057</v>
      </c>
      <c r="L293">
        <v>-89.64939204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K294">
        <v>43.2859005</v>
      </c>
      <c r="L294">
        <v>-89.64939436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K295">
        <v>43.2854953</v>
      </c>
      <c r="L295">
        <v>-89.64939669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K296">
        <v>43.2850901</v>
      </c>
      <c r="L296">
        <v>-89.64939902</v>
      </c>
      <c r="Q296" s="22"/>
      <c r="R296" s="22"/>
      <c r="S296" s="54"/>
    </row>
    <row r="297" spans="2:22" ht="12.75">
      <c r="B297" s="94">
        <f t="shared" si="17"/>
        <v>2</v>
      </c>
      <c r="C297" s="94">
        <f>IF(COUNT(Q297:EC297)&gt;0,COUNT(Q297:EC297),"")</f>
        <v>2</v>
      </c>
      <c r="D297" s="94">
        <f>IF(COUNT(S297:EC297)&gt;0,COUNT(S297:EC297),"")</f>
        <v>1</v>
      </c>
      <c r="E297" s="94">
        <f t="shared" si="18"/>
        <v>2</v>
      </c>
      <c r="F297" s="94">
        <f t="shared" si="19"/>
        <v>1</v>
      </c>
      <c r="G297" s="94">
        <f t="shared" si="20"/>
        <v>11</v>
      </c>
      <c r="H297" s="94">
        <f>IF(AND(M297&gt;0,M297&lt;=STATS!$C$22),1,"")</f>
        <v>1</v>
      </c>
      <c r="J297" s="51">
        <v>296</v>
      </c>
      <c r="K297">
        <v>43.2846849</v>
      </c>
      <c r="L297">
        <v>-89.64940135</v>
      </c>
      <c r="M297" s="15">
        <v>11</v>
      </c>
      <c r="N297" s="15" t="s">
        <v>257</v>
      </c>
      <c r="O297" s="15" t="s">
        <v>259</v>
      </c>
      <c r="Q297" s="22">
        <v>3</v>
      </c>
      <c r="R297" s="22"/>
      <c r="S297" s="54"/>
      <c r="V297" s="15">
        <v>1</v>
      </c>
    </row>
    <row r="298" spans="2:19" ht="12.75">
      <c r="B298" s="94">
        <f t="shared" si="17"/>
        <v>1</v>
      </c>
      <c r="C298" s="94">
        <f>IF(COUNT(Q298:EC298)&gt;0,COUNT(Q298:EC298),"")</f>
        <v>1</v>
      </c>
      <c r="D298" s="94">
        <f>IF(COUNT(S298:EC298)&gt;0,COUNT(S298:EC298),"")</f>
      </c>
      <c r="E298" s="94">
        <f t="shared" si="18"/>
        <v>1</v>
      </c>
      <c r="F298" s="94">
        <f t="shared" si="19"/>
        <v>0</v>
      </c>
      <c r="G298" s="94">
        <f t="shared" si="20"/>
        <v>8</v>
      </c>
      <c r="H298" s="94">
        <f>IF(AND(M298&gt;0,M298&lt;=STATS!$C$22),1,"")</f>
        <v>1</v>
      </c>
      <c r="J298" s="51">
        <v>297</v>
      </c>
      <c r="K298">
        <v>43.2842797</v>
      </c>
      <c r="L298">
        <v>-89.64940367</v>
      </c>
      <c r="M298" s="15">
        <v>8</v>
      </c>
      <c r="N298" s="15" t="s">
        <v>257</v>
      </c>
      <c r="O298" s="15" t="s">
        <v>259</v>
      </c>
      <c r="Q298" s="22">
        <v>2</v>
      </c>
      <c r="R298" s="22"/>
      <c r="S298" s="54"/>
    </row>
    <row r="299" spans="2:19" ht="12.75">
      <c r="B299" s="94">
        <f t="shared" si="17"/>
        <v>1</v>
      </c>
      <c r="C299" s="94">
        <f>IF(COUNT(Q299:EC299)&gt;0,COUNT(Q299:EC299),"")</f>
        <v>1</v>
      </c>
      <c r="D299" s="94">
        <f>IF(COUNT(S299:EC299)&gt;0,COUNT(S299:EC299),"")</f>
      </c>
      <c r="E299" s="94">
        <f t="shared" si="18"/>
        <v>1</v>
      </c>
      <c r="F299" s="94">
        <f t="shared" si="19"/>
        <v>0</v>
      </c>
      <c r="G299" s="94">
        <f t="shared" si="20"/>
        <v>7</v>
      </c>
      <c r="H299" s="94">
        <f>IF(AND(M299&gt;0,M299&lt;=STATS!$C$22),1,"")</f>
        <v>1</v>
      </c>
      <c r="J299" s="51">
        <v>298</v>
      </c>
      <c r="K299">
        <v>43.29116641</v>
      </c>
      <c r="L299">
        <v>-89.6488094</v>
      </c>
      <c r="M299" s="15">
        <v>7</v>
      </c>
      <c r="N299" s="15" t="s">
        <v>257</v>
      </c>
      <c r="O299" s="15" t="s">
        <v>259</v>
      </c>
      <c r="Q299" s="22">
        <v>3</v>
      </c>
      <c r="R299" s="22"/>
      <c r="S299" s="54"/>
    </row>
    <row r="300" spans="2:22" ht="12.75">
      <c r="B300" s="94">
        <f t="shared" si="17"/>
        <v>1</v>
      </c>
      <c r="C300" s="94">
        <f>IF(COUNT(Q300:EC300)&gt;0,COUNT(Q300:EC300),"")</f>
        <v>1</v>
      </c>
      <c r="D300" s="94">
        <f>IF(COUNT(S300:EC300)&gt;0,COUNT(S300:EC300),"")</f>
      </c>
      <c r="E300" s="94">
        <f t="shared" si="18"/>
        <v>1</v>
      </c>
      <c r="F300" s="94">
        <f t="shared" si="19"/>
        <v>0</v>
      </c>
      <c r="G300" s="94">
        <f t="shared" si="20"/>
        <v>9.5</v>
      </c>
      <c r="H300" s="94">
        <f>IF(AND(M300&gt;0,M300&lt;=STATS!$C$22),1,"")</f>
        <v>1</v>
      </c>
      <c r="J300" s="51">
        <v>299</v>
      </c>
      <c r="K300">
        <v>43.29076121</v>
      </c>
      <c r="L300">
        <v>-89.64881173</v>
      </c>
      <c r="M300" s="15">
        <v>9.5</v>
      </c>
      <c r="N300" s="15" t="s">
        <v>261</v>
      </c>
      <c r="O300" s="15" t="s">
        <v>259</v>
      </c>
      <c r="Q300" s="22">
        <v>1</v>
      </c>
      <c r="R300" s="22"/>
      <c r="S300" s="54"/>
      <c r="V300" s="15" t="s">
        <v>260</v>
      </c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  <v>0</v>
      </c>
      <c r="F301" s="94">
        <f t="shared" si="19"/>
        <v>0</v>
      </c>
      <c r="G301" s="94">
        <f t="shared" si="20"/>
      </c>
      <c r="H301" s="94">
        <f>IF(AND(M301&gt;0,M301&lt;=STATS!$C$22),1,"")</f>
        <v>1</v>
      </c>
      <c r="J301" s="51">
        <v>300</v>
      </c>
      <c r="K301">
        <v>43.29035601</v>
      </c>
      <c r="L301">
        <v>-89.64881406</v>
      </c>
      <c r="M301" s="15">
        <v>11</v>
      </c>
      <c r="N301" s="15" t="s">
        <v>257</v>
      </c>
      <c r="O301" s="15" t="s">
        <v>259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  <v>0</v>
      </c>
      <c r="F302" s="94">
        <f t="shared" si="19"/>
        <v>0</v>
      </c>
      <c r="G302" s="94">
        <f t="shared" si="20"/>
      </c>
      <c r="H302" s="94">
        <f>IF(AND(M302&gt;0,M302&lt;=STATS!$C$22),1,"")</f>
        <v>1</v>
      </c>
      <c r="J302" s="51">
        <v>301</v>
      </c>
      <c r="K302">
        <v>43.28995081</v>
      </c>
      <c r="L302">
        <v>-89.64881639</v>
      </c>
      <c r="M302" s="15">
        <v>12</v>
      </c>
      <c r="N302" s="15" t="s">
        <v>261</v>
      </c>
      <c r="O302" s="15" t="s">
        <v>259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  <v>0</v>
      </c>
      <c r="F303" s="94">
        <f t="shared" si="19"/>
        <v>0</v>
      </c>
      <c r="G303" s="94">
        <f t="shared" si="20"/>
      </c>
      <c r="H303" s="94">
        <f>IF(AND(M303&gt;0,M303&lt;=STATS!$C$22),1,"")</f>
        <v>1</v>
      </c>
      <c r="J303" s="51">
        <v>302</v>
      </c>
      <c r="K303">
        <v>43.28954561</v>
      </c>
      <c r="L303">
        <v>-89.64881873</v>
      </c>
      <c r="M303" s="15">
        <v>13</v>
      </c>
      <c r="N303" s="15" t="s">
        <v>257</v>
      </c>
      <c r="O303" s="15" t="s">
        <v>259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  <v>0</v>
      </c>
      <c r="F304" s="94">
        <f t="shared" si="19"/>
        <v>0</v>
      </c>
      <c r="G304" s="94">
        <f t="shared" si="20"/>
      </c>
      <c r="H304" s="94">
        <f>IF(AND(M304&gt;0,M304&lt;=STATS!$C$22),1,"")</f>
        <v>1</v>
      </c>
      <c r="J304" s="51">
        <v>303</v>
      </c>
      <c r="K304">
        <v>43.28914041</v>
      </c>
      <c r="L304">
        <v>-89.64882106</v>
      </c>
      <c r="M304" s="15">
        <v>16</v>
      </c>
      <c r="N304" s="15" t="s">
        <v>257</v>
      </c>
      <c r="O304" s="15" t="s">
        <v>258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K305">
        <v>43.28873521</v>
      </c>
      <c r="L305">
        <v>-89.64882339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K306">
        <v>43.28833001</v>
      </c>
      <c r="L306">
        <v>-89.64882572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K307">
        <v>43.28792481</v>
      </c>
      <c r="L307">
        <v>-89.64882805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K308">
        <v>43.28751961</v>
      </c>
      <c r="L308">
        <v>-89.64883038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K309">
        <v>43.2871144</v>
      </c>
      <c r="L309">
        <v>-89.64883271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K310">
        <v>43.2867092</v>
      </c>
      <c r="L310">
        <v>-89.64883504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K311">
        <v>43.286304</v>
      </c>
      <c r="L311">
        <v>-89.64883737</v>
      </c>
      <c r="Q311" s="22"/>
      <c r="R311" s="22"/>
      <c r="S311" s="54"/>
    </row>
    <row r="312" spans="2:46" ht="12.75">
      <c r="B312" s="94">
        <f t="shared" si="17"/>
        <v>1</v>
      </c>
      <c r="C312" s="94">
        <f>IF(COUNT(Q312:EC312)&gt;0,COUNT(Q312:EC312),"")</f>
        <v>1</v>
      </c>
      <c r="D312" s="94">
        <f>IF(COUNT(S312:EC312)&gt;0,COUNT(S312:EC312),"")</f>
        <v>1</v>
      </c>
      <c r="E312" s="94">
        <f t="shared" si="18"/>
        <v>1</v>
      </c>
      <c r="F312" s="94">
        <f t="shared" si="19"/>
        <v>1</v>
      </c>
      <c r="G312" s="94">
        <f t="shared" si="20"/>
        <v>23</v>
      </c>
      <c r="H312" s="94">
        <f>IF(AND(M312&gt;0,M312&lt;=STATS!$C$22),1,"")</f>
        <v>1</v>
      </c>
      <c r="J312" s="51">
        <v>311</v>
      </c>
      <c r="K312">
        <v>43.2858988</v>
      </c>
      <c r="L312">
        <v>-89.64883971</v>
      </c>
      <c r="M312" s="15">
        <v>23</v>
      </c>
      <c r="N312" s="15" t="s">
        <v>257</v>
      </c>
      <c r="O312" s="15" t="s">
        <v>258</v>
      </c>
      <c r="Q312" s="22"/>
      <c r="R312" s="22"/>
      <c r="S312" s="54"/>
      <c r="AT312" s="15">
        <v>1</v>
      </c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  <v>0</v>
      </c>
      <c r="F313" s="94">
        <f t="shared" si="19"/>
        <v>0</v>
      </c>
      <c r="G313" s="94">
        <f t="shared" si="20"/>
      </c>
      <c r="H313" s="94">
        <f>IF(AND(M313&gt;0,M313&lt;=STATS!$C$22),1,"")</f>
        <v>1</v>
      </c>
      <c r="J313" s="51">
        <v>312</v>
      </c>
      <c r="K313">
        <v>43.2854936</v>
      </c>
      <c r="L313">
        <v>-89.64884204</v>
      </c>
      <c r="M313" s="15">
        <v>25</v>
      </c>
      <c r="N313" s="15" t="s">
        <v>257</v>
      </c>
      <c r="O313" s="15" t="s">
        <v>258</v>
      </c>
      <c r="Q313" s="22"/>
      <c r="R313" s="22"/>
      <c r="S313" s="54"/>
    </row>
    <row r="314" spans="2:19" ht="12.75">
      <c r="B314" s="94">
        <f t="shared" si="17"/>
        <v>1</v>
      </c>
      <c r="C314" s="94">
        <f>IF(COUNT(Q314:EC314)&gt;0,COUNT(Q314:EC314),"")</f>
        <v>1</v>
      </c>
      <c r="D314" s="94">
        <f>IF(COUNT(S314:EC314)&gt;0,COUNT(S314:EC314),"")</f>
      </c>
      <c r="E314" s="94">
        <f t="shared" si="18"/>
        <v>1</v>
      </c>
      <c r="F314" s="94">
        <f t="shared" si="19"/>
        <v>0</v>
      </c>
      <c r="G314" s="94">
        <f t="shared" si="20"/>
        <v>13</v>
      </c>
      <c r="H314" s="94">
        <f>IF(AND(M314&gt;0,M314&lt;=STATS!$C$22),1,"")</f>
        <v>1</v>
      </c>
      <c r="J314" s="51">
        <v>313</v>
      </c>
      <c r="K314">
        <v>43.2850884</v>
      </c>
      <c r="L314">
        <v>-89.64884437</v>
      </c>
      <c r="M314" s="15">
        <v>13</v>
      </c>
      <c r="N314" s="15" t="s">
        <v>257</v>
      </c>
      <c r="O314" s="15" t="s">
        <v>259</v>
      </c>
      <c r="Q314" s="22">
        <v>2</v>
      </c>
      <c r="R314" s="22"/>
      <c r="S314" s="54"/>
    </row>
    <row r="315" spans="2:19" ht="12.75">
      <c r="B315" s="94">
        <f t="shared" si="17"/>
        <v>1</v>
      </c>
      <c r="C315" s="94">
        <f>IF(COUNT(Q315:EC315)&gt;0,COUNT(Q315:EC315),"")</f>
        <v>1</v>
      </c>
      <c r="D315" s="94">
        <f>IF(COUNT(S315:EC315)&gt;0,COUNT(S315:EC315),"")</f>
      </c>
      <c r="E315" s="94">
        <f t="shared" si="18"/>
        <v>1</v>
      </c>
      <c r="F315" s="94">
        <f t="shared" si="19"/>
        <v>0</v>
      </c>
      <c r="G315" s="94">
        <f t="shared" si="20"/>
        <v>10.5</v>
      </c>
      <c r="H315" s="94">
        <f>IF(AND(M315&gt;0,M315&lt;=STATS!$C$22),1,"")</f>
        <v>1</v>
      </c>
      <c r="J315" s="51">
        <v>314</v>
      </c>
      <c r="K315">
        <v>43.2846832</v>
      </c>
      <c r="L315">
        <v>-89.6488467</v>
      </c>
      <c r="M315" s="15">
        <v>10.5</v>
      </c>
      <c r="N315" s="15" t="s">
        <v>257</v>
      </c>
      <c r="O315" s="15" t="s">
        <v>259</v>
      </c>
      <c r="Q315" s="22">
        <v>2</v>
      </c>
      <c r="R315" s="22"/>
      <c r="S315" s="54"/>
    </row>
    <row r="316" spans="2:19" ht="12.75">
      <c r="B316" s="94">
        <f t="shared" si="17"/>
        <v>1</v>
      </c>
      <c r="C316" s="94">
        <f>IF(COUNT(Q316:EC316)&gt;0,COUNT(Q316:EC316),"")</f>
        <v>1</v>
      </c>
      <c r="D316" s="94">
        <f>IF(COUNT(S316:EC316)&gt;0,COUNT(S316:EC316),"")</f>
      </c>
      <c r="E316" s="94">
        <f t="shared" si="18"/>
        <v>1</v>
      </c>
      <c r="F316" s="94">
        <f t="shared" si="19"/>
        <v>0</v>
      </c>
      <c r="G316" s="94">
        <f t="shared" si="20"/>
        <v>8</v>
      </c>
      <c r="H316" s="94">
        <f>IF(AND(M316&gt;0,M316&lt;=STATS!$C$22),1,"")</f>
        <v>1</v>
      </c>
      <c r="J316" s="51">
        <v>315</v>
      </c>
      <c r="K316">
        <v>43.29075951</v>
      </c>
      <c r="L316">
        <v>-89.64825703</v>
      </c>
      <c r="M316" s="15">
        <v>8</v>
      </c>
      <c r="N316" s="15" t="s">
        <v>257</v>
      </c>
      <c r="O316" s="15" t="s">
        <v>259</v>
      </c>
      <c r="Q316" s="22">
        <v>3</v>
      </c>
      <c r="R316" s="22"/>
      <c r="S316" s="54"/>
    </row>
    <row r="317" spans="2:19" ht="12.75">
      <c r="B317" s="94">
        <f t="shared" si="17"/>
        <v>1</v>
      </c>
      <c r="C317" s="94">
        <f>IF(COUNT(Q317:EC317)&gt;0,COUNT(Q317:EC317),"")</f>
        <v>1</v>
      </c>
      <c r="D317" s="94">
        <f>IF(COUNT(S317:EC317)&gt;0,COUNT(S317:EC317),"")</f>
      </c>
      <c r="E317" s="94">
        <f t="shared" si="18"/>
        <v>1</v>
      </c>
      <c r="F317" s="94">
        <f t="shared" si="19"/>
        <v>0</v>
      </c>
      <c r="G317" s="94">
        <f t="shared" si="20"/>
        <v>10</v>
      </c>
      <c r="H317" s="94">
        <f>IF(AND(M317&gt;0,M317&lt;=STATS!$C$22),1,"")</f>
        <v>1</v>
      </c>
      <c r="J317" s="51">
        <v>316</v>
      </c>
      <c r="K317">
        <v>43.29035431</v>
      </c>
      <c r="L317">
        <v>-89.64825936</v>
      </c>
      <c r="M317" s="15">
        <v>10</v>
      </c>
      <c r="N317" s="15" t="s">
        <v>257</v>
      </c>
      <c r="O317" s="15" t="s">
        <v>259</v>
      </c>
      <c r="Q317" s="22">
        <v>3</v>
      </c>
      <c r="R317" s="22"/>
      <c r="S317" s="54"/>
    </row>
    <row r="318" spans="2:22" ht="12.75">
      <c r="B318" s="94">
        <f t="shared" si="17"/>
        <v>2</v>
      </c>
      <c r="C318" s="94">
        <f>IF(COUNT(Q318:EC318)&gt;0,COUNT(Q318:EC318),"")</f>
        <v>2</v>
      </c>
      <c r="D318" s="94">
        <f>IF(COUNT(S318:EC318)&gt;0,COUNT(S318:EC318),"")</f>
        <v>1</v>
      </c>
      <c r="E318" s="94">
        <f t="shared" si="18"/>
        <v>2</v>
      </c>
      <c r="F318" s="94">
        <f t="shared" si="19"/>
        <v>1</v>
      </c>
      <c r="G318" s="94">
        <f t="shared" si="20"/>
        <v>11</v>
      </c>
      <c r="H318" s="94">
        <f>IF(AND(M318&gt;0,M318&lt;=STATS!$C$22),1,"")</f>
        <v>1</v>
      </c>
      <c r="J318" s="51">
        <v>317</v>
      </c>
      <c r="K318">
        <v>43.28994911</v>
      </c>
      <c r="L318">
        <v>-89.6482617</v>
      </c>
      <c r="M318" s="15">
        <v>11</v>
      </c>
      <c r="N318" s="15" t="s">
        <v>261</v>
      </c>
      <c r="O318" s="15" t="s">
        <v>259</v>
      </c>
      <c r="Q318" s="22">
        <v>2</v>
      </c>
      <c r="R318" s="22"/>
      <c r="S318" s="54"/>
      <c r="V318" s="15">
        <v>1</v>
      </c>
    </row>
    <row r="319" spans="2:19" ht="12.75">
      <c r="B319" s="94">
        <f t="shared" si="17"/>
        <v>1</v>
      </c>
      <c r="C319" s="94">
        <f>IF(COUNT(Q319:EC319)&gt;0,COUNT(Q319:EC319),"")</f>
        <v>1</v>
      </c>
      <c r="D319" s="94">
        <f>IF(COUNT(S319:EC319)&gt;0,COUNT(S319:EC319),"")</f>
      </c>
      <c r="E319" s="94">
        <f t="shared" si="18"/>
        <v>1</v>
      </c>
      <c r="F319" s="94">
        <f t="shared" si="19"/>
        <v>0</v>
      </c>
      <c r="G319" s="94">
        <f t="shared" si="20"/>
        <v>12</v>
      </c>
      <c r="H319" s="94">
        <f>IF(AND(M319&gt;0,M319&lt;=STATS!$C$22),1,"")</f>
        <v>1</v>
      </c>
      <c r="J319" s="51">
        <v>318</v>
      </c>
      <c r="K319">
        <v>43.28954391</v>
      </c>
      <c r="L319">
        <v>-89.64826403</v>
      </c>
      <c r="M319" s="15">
        <v>12</v>
      </c>
      <c r="N319" s="15" t="s">
        <v>261</v>
      </c>
      <c r="O319" s="15" t="s">
        <v>259</v>
      </c>
      <c r="Q319" s="22">
        <v>1</v>
      </c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  <v>0</v>
      </c>
      <c r="F320" s="94">
        <f t="shared" si="19"/>
        <v>0</v>
      </c>
      <c r="G320" s="94">
        <f t="shared" si="20"/>
      </c>
      <c r="H320" s="94">
        <f>IF(AND(M320&gt;0,M320&lt;=STATS!$C$22),1,"")</f>
        <v>1</v>
      </c>
      <c r="J320" s="51">
        <v>319</v>
      </c>
      <c r="K320">
        <v>43.2891387</v>
      </c>
      <c r="L320">
        <v>-89.64826637</v>
      </c>
      <c r="M320" s="15">
        <v>13</v>
      </c>
      <c r="N320" s="15" t="s">
        <v>257</v>
      </c>
      <c r="O320" s="15" t="s">
        <v>259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K321">
        <v>43.2887335</v>
      </c>
      <c r="L321">
        <v>-89.6482687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K322">
        <v>43.2883283</v>
      </c>
      <c r="L322">
        <v>-89.64827104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K323">
        <v>43.2879231</v>
      </c>
      <c r="L323">
        <v>-89.64827337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K324">
        <v>43.2875179</v>
      </c>
      <c r="L324">
        <v>-89.64827571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K325">
        <v>43.2871127</v>
      </c>
      <c r="L325">
        <v>-89.64827804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K326">
        <v>43.2867075</v>
      </c>
      <c r="L326">
        <v>-89.64828038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K327">
        <v>43.2863023</v>
      </c>
      <c r="L327">
        <v>-89.64828271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K328">
        <v>43.2858971</v>
      </c>
      <c r="L328">
        <v>-89.64828505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K329">
        <v>43.2854919</v>
      </c>
      <c r="L329">
        <v>-89.64828738</v>
      </c>
      <c r="Q329" s="22"/>
      <c r="R329" s="22"/>
      <c r="S329" s="54"/>
    </row>
    <row r="330" spans="2:46" ht="12.75">
      <c r="B330" s="94">
        <f t="shared" si="21"/>
        <v>1</v>
      </c>
      <c r="C330" s="94">
        <f>IF(COUNT(Q330:EC330)&gt;0,COUNT(Q330:EC330),"")</f>
        <v>1</v>
      </c>
      <c r="D330" s="94">
        <f>IF(COUNT(S330:EC330)&gt;0,COUNT(S330:EC330),"")</f>
        <v>1</v>
      </c>
      <c r="E330" s="94">
        <f t="shared" si="22"/>
        <v>1</v>
      </c>
      <c r="F330" s="94">
        <f t="shared" si="23"/>
        <v>1</v>
      </c>
      <c r="G330" s="94">
        <f t="shared" si="20"/>
        <v>12</v>
      </c>
      <c r="H330" s="94">
        <f>IF(AND(M330&gt;0,M330&lt;=STATS!$C$22),1,"")</f>
        <v>1</v>
      </c>
      <c r="J330" s="51">
        <v>329</v>
      </c>
      <c r="K330">
        <v>43.28508669</v>
      </c>
      <c r="L330">
        <v>-89.64828972</v>
      </c>
      <c r="M330" s="15">
        <v>12</v>
      </c>
      <c r="N330" s="15" t="s">
        <v>257</v>
      </c>
      <c r="O330" s="15" t="s">
        <v>259</v>
      </c>
      <c r="Q330" s="22"/>
      <c r="R330" s="22"/>
      <c r="S330" s="54"/>
      <c r="AT330" s="15">
        <v>1</v>
      </c>
    </row>
    <row r="331" spans="2:19" ht="12.75">
      <c r="B331" s="94">
        <f t="shared" si="21"/>
        <v>1</v>
      </c>
      <c r="C331" s="94">
        <f>IF(COUNT(Q331:EC331)&gt;0,COUNT(Q331:EC331),"")</f>
        <v>1</v>
      </c>
      <c r="D331" s="94">
        <f>IF(COUNT(S331:EC331)&gt;0,COUNT(S331:EC331),"")</f>
      </c>
      <c r="E331" s="94">
        <f t="shared" si="22"/>
        <v>1</v>
      </c>
      <c r="F331" s="94">
        <f t="shared" si="23"/>
        <v>0</v>
      </c>
      <c r="G331" s="94">
        <f t="shared" si="20"/>
        <v>7.5</v>
      </c>
      <c r="H331" s="94">
        <f>IF(AND(M331&gt;0,M331&lt;=STATS!$C$22),1,"")</f>
        <v>1</v>
      </c>
      <c r="J331" s="51">
        <v>330</v>
      </c>
      <c r="K331">
        <v>43.28468149</v>
      </c>
      <c r="L331">
        <v>-89.64829205</v>
      </c>
      <c r="M331" s="15">
        <v>7.5</v>
      </c>
      <c r="N331" s="15" t="s">
        <v>261</v>
      </c>
      <c r="O331" s="15" t="s">
        <v>259</v>
      </c>
      <c r="Q331" s="22">
        <v>3</v>
      </c>
      <c r="R331" s="22"/>
      <c r="S331" s="54"/>
    </row>
    <row r="332" spans="2:19" ht="12.75">
      <c r="B332" s="94">
        <f t="shared" si="21"/>
        <v>1</v>
      </c>
      <c r="C332" s="94">
        <f>IF(COUNT(Q332:EC332)&gt;0,COUNT(Q332:EC332),"")</f>
        <v>1</v>
      </c>
      <c r="D332" s="94">
        <f>IF(COUNT(S332:EC332)&gt;0,COUNT(S332:EC332),"")</f>
      </c>
      <c r="E332" s="94">
        <f t="shared" si="22"/>
        <v>1</v>
      </c>
      <c r="F332" s="94">
        <f t="shared" si="23"/>
        <v>0</v>
      </c>
      <c r="G332" s="94">
        <f t="shared" si="20"/>
        <v>8</v>
      </c>
      <c r="H332" s="94">
        <f>IF(AND(M332&gt;0,M332&lt;=STATS!$C$22),1,"")</f>
        <v>1</v>
      </c>
      <c r="J332" s="51">
        <v>331</v>
      </c>
      <c r="K332">
        <v>43.2903526</v>
      </c>
      <c r="L332">
        <v>-89.64770466</v>
      </c>
      <c r="M332" s="15">
        <v>8</v>
      </c>
      <c r="N332" s="15" t="s">
        <v>257</v>
      </c>
      <c r="O332" s="15" t="s">
        <v>259</v>
      </c>
      <c r="Q332" s="22">
        <v>3</v>
      </c>
      <c r="R332" s="22"/>
      <c r="S332" s="54"/>
    </row>
    <row r="333" spans="2:19" ht="12.75">
      <c r="B333" s="94">
        <f t="shared" si="21"/>
        <v>1</v>
      </c>
      <c r="C333" s="94">
        <f>IF(COUNT(Q333:EC333)&gt;0,COUNT(Q333:EC333),"")</f>
        <v>1</v>
      </c>
      <c r="D333" s="94">
        <f>IF(COUNT(S333:EC333)&gt;0,COUNT(S333:EC333),"")</f>
      </c>
      <c r="E333" s="94">
        <f t="shared" si="22"/>
        <v>1</v>
      </c>
      <c r="F333" s="94">
        <f t="shared" si="23"/>
        <v>0</v>
      </c>
      <c r="G333" s="94">
        <f t="shared" si="20"/>
        <v>10</v>
      </c>
      <c r="H333" s="94">
        <f>IF(AND(M333&gt;0,M333&lt;=STATS!$C$22),1,"")</f>
        <v>1</v>
      </c>
      <c r="J333" s="51">
        <v>332</v>
      </c>
      <c r="K333">
        <v>43.2899474</v>
      </c>
      <c r="L333">
        <v>-89.647707</v>
      </c>
      <c r="M333" s="15">
        <v>10</v>
      </c>
      <c r="N333" s="15" t="s">
        <v>257</v>
      </c>
      <c r="O333" s="15" t="s">
        <v>259</v>
      </c>
      <c r="Q333" s="22">
        <v>3</v>
      </c>
      <c r="R333" s="22"/>
      <c r="S333" s="54"/>
    </row>
    <row r="334" spans="2:19" ht="12.75">
      <c r="B334" s="94">
        <f t="shared" si="21"/>
        <v>1</v>
      </c>
      <c r="C334" s="94">
        <f>IF(COUNT(Q334:EC334)&gt;0,COUNT(Q334:EC334),"")</f>
        <v>1</v>
      </c>
      <c r="D334" s="94">
        <f>IF(COUNT(S334:EC334)&gt;0,COUNT(S334:EC334),"")</f>
      </c>
      <c r="E334" s="94">
        <f t="shared" si="22"/>
        <v>1</v>
      </c>
      <c r="F334" s="94">
        <f t="shared" si="23"/>
        <v>0</v>
      </c>
      <c r="G334" s="94">
        <f t="shared" si="20"/>
        <v>11</v>
      </c>
      <c r="H334" s="94">
        <f>IF(AND(M334&gt;0,M334&lt;=STATS!$C$22),1,"")</f>
        <v>1</v>
      </c>
      <c r="J334" s="51">
        <v>333</v>
      </c>
      <c r="K334">
        <v>43.2895422</v>
      </c>
      <c r="L334">
        <v>-89.64770934</v>
      </c>
      <c r="M334" s="15">
        <v>11</v>
      </c>
      <c r="N334" s="15" t="s">
        <v>257</v>
      </c>
      <c r="O334" s="15" t="s">
        <v>259</v>
      </c>
      <c r="Q334" s="22">
        <v>3</v>
      </c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  <v>0</v>
      </c>
      <c r="F335" s="94">
        <f t="shared" si="23"/>
        <v>0</v>
      </c>
      <c r="G335" s="94">
        <f t="shared" si="20"/>
      </c>
      <c r="H335" s="94">
        <f>IF(AND(M335&gt;0,M335&lt;=STATS!$C$22),1,"")</f>
        <v>1</v>
      </c>
      <c r="J335" s="51">
        <v>334</v>
      </c>
      <c r="K335">
        <v>43.289137</v>
      </c>
      <c r="L335">
        <v>-89.64771168</v>
      </c>
      <c r="M335" s="15">
        <v>12</v>
      </c>
      <c r="N335" s="15" t="s">
        <v>257</v>
      </c>
      <c r="O335" s="15" t="s">
        <v>259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K336">
        <v>43.2887318</v>
      </c>
      <c r="L336">
        <v>-89.64771402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K337">
        <v>43.2883266</v>
      </c>
      <c r="L337">
        <v>-89.64771636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K338">
        <v>43.28792139</v>
      </c>
      <c r="L338">
        <v>-89.6477187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K339">
        <v>43.28751619</v>
      </c>
      <c r="L339">
        <v>-89.64772103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K340">
        <v>43.28711099</v>
      </c>
      <c r="L340">
        <v>-89.64772337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K341">
        <v>43.28670579</v>
      </c>
      <c r="L341">
        <v>-89.64772571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K342">
        <v>43.28630059</v>
      </c>
      <c r="L342">
        <v>-89.64772805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K343">
        <v>43.28589539</v>
      </c>
      <c r="L343">
        <v>-89.64773039</v>
      </c>
      <c r="M343" s="15">
        <v>37</v>
      </c>
      <c r="N343" s="15" t="s">
        <v>257</v>
      </c>
      <c r="O343" s="15" t="s">
        <v>258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  <v>0</v>
      </c>
      <c r="F344" s="94">
        <f t="shared" si="23"/>
        <v>0</v>
      </c>
      <c r="G344" s="94">
        <f t="shared" si="20"/>
      </c>
      <c r="H344" s="94">
        <f>IF(AND(M344&gt;0,M344&lt;=STATS!$C$22),1,"")</f>
        <v>1</v>
      </c>
      <c r="J344" s="51">
        <v>343</v>
      </c>
      <c r="K344">
        <v>43.28549019</v>
      </c>
      <c r="L344">
        <v>-89.64773273</v>
      </c>
      <c r="M344" s="15">
        <v>18</v>
      </c>
      <c r="N344" s="15" t="s">
        <v>257</v>
      </c>
      <c r="O344" s="15" t="s">
        <v>258</v>
      </c>
      <c r="Q344" s="22"/>
      <c r="R344" s="22"/>
      <c r="S344" s="54"/>
    </row>
    <row r="345" spans="2:19" ht="12.75">
      <c r="B345" s="94">
        <f t="shared" si="21"/>
        <v>1</v>
      </c>
      <c r="C345" s="94">
        <f>IF(COUNT(Q345:EC345)&gt;0,COUNT(Q345:EC345),"")</f>
        <v>1</v>
      </c>
      <c r="D345" s="94">
        <f>IF(COUNT(S345:EC345)&gt;0,COUNT(S345:EC345),"")</f>
      </c>
      <c r="E345" s="94">
        <f t="shared" si="22"/>
        <v>1</v>
      </c>
      <c r="F345" s="94">
        <f t="shared" si="23"/>
        <v>0</v>
      </c>
      <c r="G345" s="94">
        <f t="shared" si="20"/>
        <v>9.5</v>
      </c>
      <c r="H345" s="94">
        <f>IF(AND(M345&gt;0,M345&lt;=STATS!$C$22),1,"")</f>
        <v>1</v>
      </c>
      <c r="J345" s="51">
        <v>344</v>
      </c>
      <c r="K345">
        <v>43.28508499</v>
      </c>
      <c r="L345">
        <v>-89.64773506</v>
      </c>
      <c r="M345" s="15">
        <v>9.5</v>
      </c>
      <c r="N345" s="15" t="s">
        <v>257</v>
      </c>
      <c r="O345" s="15" t="s">
        <v>259</v>
      </c>
      <c r="Q345" s="22">
        <v>3</v>
      </c>
      <c r="R345" s="22"/>
      <c r="S345" s="54"/>
    </row>
    <row r="346" spans="2:22" ht="12.75">
      <c r="B346" s="94">
        <f t="shared" si="21"/>
        <v>2</v>
      </c>
      <c r="C346" s="94">
        <f>IF(COUNT(Q346:EC346)&gt;0,COUNT(Q346:EC346),"")</f>
        <v>2</v>
      </c>
      <c r="D346" s="94">
        <f>IF(COUNT(S346:EC346)&gt;0,COUNT(S346:EC346),"")</f>
        <v>1</v>
      </c>
      <c r="E346" s="94">
        <f t="shared" si="22"/>
        <v>2</v>
      </c>
      <c r="F346" s="94">
        <f t="shared" si="23"/>
        <v>1</v>
      </c>
      <c r="G346" s="94">
        <f aca="true" t="shared" si="24" ref="G346:G409">IF($B346&gt;=1,$M346,"")</f>
        <v>8</v>
      </c>
      <c r="H346" s="94">
        <f>IF(AND(M346&gt;0,M346&lt;=STATS!$C$22),1,"")</f>
        <v>1</v>
      </c>
      <c r="J346" s="51">
        <v>345</v>
      </c>
      <c r="K346">
        <v>43.28994569</v>
      </c>
      <c r="L346">
        <v>-89.64715231</v>
      </c>
      <c r="M346" s="15">
        <v>8</v>
      </c>
      <c r="N346" s="15" t="s">
        <v>257</v>
      </c>
      <c r="O346" s="15" t="s">
        <v>259</v>
      </c>
      <c r="Q346" s="22">
        <v>3</v>
      </c>
      <c r="R346" s="22"/>
      <c r="S346" s="54"/>
      <c r="V346" s="15">
        <v>2</v>
      </c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  <v>0</v>
      </c>
      <c r="F347" s="94">
        <f t="shared" si="23"/>
        <v>0</v>
      </c>
      <c r="G347" s="94">
        <f t="shared" si="24"/>
      </c>
      <c r="H347" s="94">
        <f>IF(AND(M347&gt;0,M347&lt;=STATS!$C$22),1,"")</f>
        <v>1</v>
      </c>
      <c r="J347" s="51">
        <v>346</v>
      </c>
      <c r="K347">
        <v>43.28954049</v>
      </c>
      <c r="L347">
        <v>-89.64715465</v>
      </c>
      <c r="M347" s="15">
        <v>9</v>
      </c>
      <c r="N347" s="15" t="s">
        <v>258</v>
      </c>
      <c r="O347" s="15" t="s">
        <v>259</v>
      </c>
      <c r="Q347" s="22"/>
      <c r="R347" s="22"/>
      <c r="S347" s="54"/>
    </row>
    <row r="348" spans="2:19" ht="12.75">
      <c r="B348" s="94">
        <f t="shared" si="21"/>
        <v>1</v>
      </c>
      <c r="C348" s="94">
        <f>IF(COUNT(Q348:EC348)&gt;0,COUNT(Q348:EC348),"")</f>
        <v>1</v>
      </c>
      <c r="D348" s="94">
        <f>IF(COUNT(S348:EC348)&gt;0,COUNT(S348:EC348),"")</f>
      </c>
      <c r="E348" s="94">
        <f t="shared" si="22"/>
        <v>1</v>
      </c>
      <c r="F348" s="94">
        <f t="shared" si="23"/>
        <v>0</v>
      </c>
      <c r="G348" s="94">
        <f t="shared" si="24"/>
        <v>11</v>
      </c>
      <c r="H348" s="94">
        <f>IF(AND(M348&gt;0,M348&lt;=STATS!$C$22),1,"")</f>
        <v>1</v>
      </c>
      <c r="J348" s="51">
        <v>347</v>
      </c>
      <c r="K348">
        <v>43.28913529</v>
      </c>
      <c r="L348">
        <v>-89.64715699</v>
      </c>
      <c r="M348" s="15">
        <v>11</v>
      </c>
      <c r="N348" s="15" t="s">
        <v>257</v>
      </c>
      <c r="O348" s="15" t="s">
        <v>259</v>
      </c>
      <c r="Q348" s="22">
        <v>2</v>
      </c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  <v>0</v>
      </c>
      <c r="F349" s="94">
        <f t="shared" si="23"/>
        <v>0</v>
      </c>
      <c r="G349" s="94">
        <f t="shared" si="24"/>
      </c>
      <c r="H349" s="94">
        <f>IF(AND(M349&gt;0,M349&lt;=STATS!$C$22),1,"")</f>
        <v>1</v>
      </c>
      <c r="J349" s="51">
        <v>348</v>
      </c>
      <c r="K349">
        <v>43.28873009</v>
      </c>
      <c r="L349">
        <v>-89.64715933</v>
      </c>
      <c r="M349" s="15">
        <v>29</v>
      </c>
      <c r="N349" s="15" t="s">
        <v>257</v>
      </c>
      <c r="O349" s="15" t="s">
        <v>258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K350">
        <v>43.28832489</v>
      </c>
      <c r="L350">
        <v>-89.64716168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K351">
        <v>43.28791969</v>
      </c>
      <c r="L351">
        <v>-89.64716402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K352">
        <v>43.28751448</v>
      </c>
      <c r="L352">
        <v>-89.64716636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K353">
        <v>43.28710928</v>
      </c>
      <c r="L353">
        <v>-89.6471687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K354">
        <v>43.28670408</v>
      </c>
      <c r="L354">
        <v>-89.64717105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K355">
        <v>43.28629888</v>
      </c>
      <c r="L355">
        <v>-89.64717339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  <v>0</v>
      </c>
      <c r="F356" s="94">
        <f t="shared" si="23"/>
        <v>0</v>
      </c>
      <c r="G356" s="94">
        <f t="shared" si="24"/>
      </c>
      <c r="H356" s="94">
        <f>IF(AND(M356&gt;0,M356&lt;=STATS!$C$22),1,"")</f>
        <v>1</v>
      </c>
      <c r="J356" s="51">
        <v>355</v>
      </c>
      <c r="K356">
        <v>43.28589368</v>
      </c>
      <c r="L356">
        <v>-89.64717573</v>
      </c>
      <c r="M356" s="15">
        <v>30</v>
      </c>
      <c r="N356" s="15" t="s">
        <v>257</v>
      </c>
      <c r="O356" s="15" t="s">
        <v>258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  <v>0</v>
      </c>
      <c r="F357" s="94">
        <f t="shared" si="23"/>
        <v>0</v>
      </c>
      <c r="G357" s="94">
        <f t="shared" si="24"/>
      </c>
      <c r="H357" s="94">
        <f>IF(AND(M357&gt;0,M357&lt;=STATS!$C$22),1,"")</f>
        <v>1</v>
      </c>
      <c r="J357" s="51">
        <v>356</v>
      </c>
      <c r="K357">
        <v>43.28548848</v>
      </c>
      <c r="L357">
        <v>-89.64717807</v>
      </c>
      <c r="M357" s="15">
        <v>12.5</v>
      </c>
      <c r="N357" s="15" t="s">
        <v>257</v>
      </c>
      <c r="O357" s="15" t="s">
        <v>258</v>
      </c>
      <c r="Q357" s="22"/>
      <c r="R357" s="22"/>
      <c r="S357" s="54"/>
    </row>
    <row r="358" spans="2:19" ht="12.75">
      <c r="B358" s="94">
        <f t="shared" si="21"/>
        <v>1</v>
      </c>
      <c r="C358" s="94">
        <f>IF(COUNT(Q358:EC358)&gt;0,COUNT(Q358:EC358),"")</f>
        <v>1</v>
      </c>
      <c r="D358" s="94">
        <f>IF(COUNT(S358:EC358)&gt;0,COUNT(S358:EC358),"")</f>
      </c>
      <c r="E358" s="94">
        <f t="shared" si="22"/>
        <v>1</v>
      </c>
      <c r="F358" s="94">
        <f t="shared" si="23"/>
        <v>0</v>
      </c>
      <c r="G358" s="94">
        <f t="shared" si="24"/>
        <v>8</v>
      </c>
      <c r="H358" s="94">
        <f>IF(AND(M358&gt;0,M358&lt;=STATS!$C$22),1,"")</f>
        <v>1</v>
      </c>
      <c r="J358" s="51">
        <v>357</v>
      </c>
      <c r="K358">
        <v>43.28953878</v>
      </c>
      <c r="L358">
        <v>-89.64659996</v>
      </c>
      <c r="M358" s="15">
        <v>8</v>
      </c>
      <c r="N358" s="15" t="s">
        <v>257</v>
      </c>
      <c r="O358" s="15" t="s">
        <v>259</v>
      </c>
      <c r="Q358" s="22">
        <v>3</v>
      </c>
      <c r="R358" s="22"/>
      <c r="S358" s="54"/>
    </row>
    <row r="359" spans="2:19" ht="12.75">
      <c r="B359" s="94">
        <f t="shared" si="21"/>
        <v>1</v>
      </c>
      <c r="C359" s="94">
        <f>IF(COUNT(Q359:EC359)&gt;0,COUNT(Q359:EC359),"")</f>
        <v>1</v>
      </c>
      <c r="D359" s="94">
        <f>IF(COUNT(S359:EC359)&gt;0,COUNT(S359:EC359),"")</f>
      </c>
      <c r="E359" s="94">
        <f t="shared" si="22"/>
        <v>1</v>
      </c>
      <c r="F359" s="94">
        <f t="shared" si="23"/>
        <v>0</v>
      </c>
      <c r="G359" s="94">
        <f t="shared" si="24"/>
        <v>9</v>
      </c>
      <c r="H359" s="94">
        <f>IF(AND(M359&gt;0,M359&lt;=STATS!$C$22),1,"")</f>
        <v>1</v>
      </c>
      <c r="J359" s="51">
        <v>358</v>
      </c>
      <c r="K359">
        <v>43.28913358</v>
      </c>
      <c r="L359">
        <v>-89.6466023</v>
      </c>
      <c r="M359" s="15">
        <v>9</v>
      </c>
      <c r="N359" s="15" t="s">
        <v>257</v>
      </c>
      <c r="O359" s="15" t="s">
        <v>259</v>
      </c>
      <c r="Q359" s="22">
        <v>3</v>
      </c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  <v>0</v>
      </c>
      <c r="F360" s="94">
        <f t="shared" si="23"/>
        <v>0</v>
      </c>
      <c r="G360" s="94">
        <f t="shared" si="24"/>
      </c>
      <c r="H360" s="94">
        <f>IF(AND(M360&gt;0,M360&lt;=STATS!$C$22),1,"")</f>
        <v>1</v>
      </c>
      <c r="J360" s="51">
        <v>359</v>
      </c>
      <c r="K360">
        <v>43.28872837</v>
      </c>
      <c r="L360">
        <v>-89.64660465</v>
      </c>
      <c r="M360" s="15">
        <v>15</v>
      </c>
      <c r="N360" s="15" t="s">
        <v>257</v>
      </c>
      <c r="O360" s="15" t="s">
        <v>259</v>
      </c>
      <c r="Q360" s="22"/>
      <c r="R360" s="22"/>
      <c r="S360" s="54"/>
    </row>
    <row r="361" spans="2:22" ht="12.75">
      <c r="B361" s="94">
        <f t="shared" si="21"/>
        <v>2</v>
      </c>
      <c r="C361" s="94">
        <f>IF(COUNT(Q361:EC361)&gt;0,COUNT(Q361:EC361),"")</f>
        <v>2</v>
      </c>
      <c r="D361" s="94">
        <f>IF(COUNT(S361:EC361)&gt;0,COUNT(S361:EC361),"")</f>
        <v>1</v>
      </c>
      <c r="E361" s="94">
        <f t="shared" si="22"/>
        <v>2</v>
      </c>
      <c r="F361" s="94">
        <f t="shared" si="23"/>
        <v>1</v>
      </c>
      <c r="G361" s="94">
        <f t="shared" si="24"/>
        <v>11</v>
      </c>
      <c r="H361" s="94">
        <f>IF(AND(M361&gt;0,M361&lt;=STATS!$C$22),1,"")</f>
        <v>1</v>
      </c>
      <c r="J361" s="51">
        <v>360</v>
      </c>
      <c r="K361">
        <v>43.28832317</v>
      </c>
      <c r="L361">
        <v>-89.646607</v>
      </c>
      <c r="M361" s="15">
        <v>11</v>
      </c>
      <c r="N361" s="15" t="s">
        <v>257</v>
      </c>
      <c r="O361" s="15" t="s">
        <v>259</v>
      </c>
      <c r="Q361" s="22">
        <v>1</v>
      </c>
      <c r="R361" s="22"/>
      <c r="S361" s="54"/>
      <c r="V361" s="15">
        <v>3</v>
      </c>
    </row>
    <row r="362" spans="2:22" ht="12.75">
      <c r="B362" s="94">
        <f t="shared" si="21"/>
        <v>2</v>
      </c>
      <c r="C362" s="94">
        <f>IF(COUNT(Q362:EC362)&gt;0,COUNT(Q362:EC362),"")</f>
        <v>2</v>
      </c>
      <c r="D362" s="94">
        <f>IF(COUNT(S362:EC362)&gt;0,COUNT(S362:EC362),"")</f>
        <v>1</v>
      </c>
      <c r="E362" s="94">
        <f t="shared" si="22"/>
        <v>2</v>
      </c>
      <c r="F362" s="94">
        <f t="shared" si="23"/>
        <v>1</v>
      </c>
      <c r="G362" s="94">
        <f t="shared" si="24"/>
        <v>9</v>
      </c>
      <c r="H362" s="94">
        <f>IF(AND(M362&gt;0,M362&lt;=STATS!$C$22),1,"")</f>
        <v>1</v>
      </c>
      <c r="J362" s="51">
        <v>361</v>
      </c>
      <c r="K362">
        <v>43.28791797</v>
      </c>
      <c r="L362">
        <v>-89.64660934</v>
      </c>
      <c r="M362" s="15">
        <v>9</v>
      </c>
      <c r="N362" s="15" t="s">
        <v>257</v>
      </c>
      <c r="O362" s="15" t="s">
        <v>259</v>
      </c>
      <c r="Q362" s="22">
        <v>3</v>
      </c>
      <c r="R362" s="22"/>
      <c r="S362" s="54"/>
      <c r="V362" s="15">
        <v>2</v>
      </c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K363">
        <v>43.28751277</v>
      </c>
      <c r="L363">
        <v>-89.64661169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K364">
        <v>43.28710757</v>
      </c>
      <c r="L364">
        <v>-89.64661403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K365">
        <v>43.28670237</v>
      </c>
      <c r="L365">
        <v>-89.64661638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K366">
        <v>43.28629717</v>
      </c>
      <c r="L366">
        <v>-89.64661872</v>
      </c>
      <c r="Q366" s="22"/>
      <c r="R366" s="22"/>
      <c r="S366" s="54"/>
    </row>
    <row r="367" spans="2:46" ht="12.75">
      <c r="B367" s="94">
        <f t="shared" si="21"/>
        <v>1</v>
      </c>
      <c r="C367" s="94">
        <f>IF(COUNT(Q367:EC367)&gt;0,COUNT(Q367:EC367),"")</f>
        <v>1</v>
      </c>
      <c r="D367" s="94">
        <f>IF(COUNT(S367:EC367)&gt;0,COUNT(S367:EC367),"")</f>
        <v>1</v>
      </c>
      <c r="E367" s="94">
        <f t="shared" si="22"/>
        <v>1</v>
      </c>
      <c r="F367" s="94">
        <f t="shared" si="23"/>
        <v>1</v>
      </c>
      <c r="G367" s="94">
        <f t="shared" si="24"/>
        <v>23</v>
      </c>
      <c r="H367" s="94">
        <f>IF(AND(M367&gt;0,M367&lt;=STATS!$C$22),1,"")</f>
        <v>1</v>
      </c>
      <c r="J367" s="51">
        <v>366</v>
      </c>
      <c r="K367">
        <v>43.28589197</v>
      </c>
      <c r="L367">
        <v>-89.64662107</v>
      </c>
      <c r="M367" s="15">
        <v>23</v>
      </c>
      <c r="N367" s="15" t="s">
        <v>257</v>
      </c>
      <c r="O367" s="15" t="s">
        <v>258</v>
      </c>
      <c r="Q367" s="22"/>
      <c r="R367" s="22"/>
      <c r="S367" s="54"/>
      <c r="AT367" s="15">
        <v>1</v>
      </c>
    </row>
    <row r="368" spans="2:22" ht="12.75">
      <c r="B368" s="94">
        <f t="shared" si="21"/>
        <v>2</v>
      </c>
      <c r="C368" s="94">
        <f>IF(COUNT(Q368:EC368)&gt;0,COUNT(Q368:EC368),"")</f>
        <v>2</v>
      </c>
      <c r="D368" s="94">
        <f>IF(COUNT(S368:EC368)&gt;0,COUNT(S368:EC368),"")</f>
        <v>1</v>
      </c>
      <c r="E368" s="94">
        <f t="shared" si="22"/>
        <v>2</v>
      </c>
      <c r="F368" s="94">
        <f t="shared" si="23"/>
        <v>1</v>
      </c>
      <c r="G368" s="94">
        <f t="shared" si="24"/>
        <v>10</v>
      </c>
      <c r="H368" s="94">
        <f>IF(AND(M368&gt;0,M368&lt;=STATS!$C$22),1,"")</f>
        <v>1</v>
      </c>
      <c r="J368" s="51">
        <v>367</v>
      </c>
      <c r="K368">
        <v>43.28548677</v>
      </c>
      <c r="L368">
        <v>-89.64662342</v>
      </c>
      <c r="M368" s="15">
        <v>10</v>
      </c>
      <c r="N368" s="15" t="s">
        <v>257</v>
      </c>
      <c r="O368" s="15" t="s">
        <v>259</v>
      </c>
      <c r="Q368" s="22">
        <v>3</v>
      </c>
      <c r="R368" s="22"/>
      <c r="S368" s="54"/>
      <c r="V368" s="15">
        <v>1</v>
      </c>
    </row>
    <row r="369" spans="2:22" ht="12.75">
      <c r="B369" s="94">
        <f t="shared" si="21"/>
        <v>2</v>
      </c>
      <c r="C369" s="94">
        <f>IF(COUNT(Q369:EC369)&gt;0,COUNT(Q369:EC369),"")</f>
        <v>2</v>
      </c>
      <c r="D369" s="94">
        <f>IF(COUNT(S369:EC369)&gt;0,COUNT(S369:EC369),"")</f>
        <v>1</v>
      </c>
      <c r="E369" s="94">
        <f t="shared" si="22"/>
        <v>2</v>
      </c>
      <c r="F369" s="94">
        <f t="shared" si="23"/>
        <v>1</v>
      </c>
      <c r="G369" s="94">
        <f t="shared" si="24"/>
        <v>7.5</v>
      </c>
      <c r="H369" s="94">
        <f>IF(AND(M369&gt;0,M369&lt;=STATS!$C$22),1,"")</f>
        <v>1</v>
      </c>
      <c r="J369" s="51">
        <v>368</v>
      </c>
      <c r="K369">
        <v>43.28913186</v>
      </c>
      <c r="L369">
        <v>-89.64604762</v>
      </c>
      <c r="M369" s="15">
        <v>7.5</v>
      </c>
      <c r="N369" s="15" t="s">
        <v>257</v>
      </c>
      <c r="O369" s="15" t="s">
        <v>259</v>
      </c>
      <c r="Q369" s="22">
        <v>3</v>
      </c>
      <c r="R369" s="22"/>
      <c r="S369" s="54"/>
      <c r="V369" s="15">
        <v>1</v>
      </c>
    </row>
    <row r="370" spans="2:19" ht="12.75">
      <c r="B370" s="94">
        <f t="shared" si="21"/>
        <v>1</v>
      </c>
      <c r="C370" s="94">
        <f>IF(COUNT(Q370:EC370)&gt;0,COUNT(Q370:EC370),"")</f>
        <v>1</v>
      </c>
      <c r="D370" s="94">
        <f>IF(COUNT(S370:EC370)&gt;0,COUNT(S370:EC370),"")</f>
      </c>
      <c r="E370" s="94">
        <f t="shared" si="22"/>
        <v>1</v>
      </c>
      <c r="F370" s="94">
        <f t="shared" si="23"/>
        <v>0</v>
      </c>
      <c r="G370" s="94">
        <f t="shared" si="24"/>
        <v>10</v>
      </c>
      <c r="H370" s="94">
        <f>IF(AND(M370&gt;0,M370&lt;=STATS!$C$22),1,"")</f>
        <v>1</v>
      </c>
      <c r="J370" s="51">
        <v>369</v>
      </c>
      <c r="K370">
        <v>43.28872666</v>
      </c>
      <c r="L370">
        <v>-89.64604997</v>
      </c>
      <c r="M370" s="15">
        <v>10</v>
      </c>
      <c r="N370" s="15" t="s">
        <v>257</v>
      </c>
      <c r="O370" s="15" t="s">
        <v>259</v>
      </c>
      <c r="Q370" s="22">
        <v>2</v>
      </c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  <v>0</v>
      </c>
      <c r="F371" s="94">
        <f t="shared" si="23"/>
        <v>0</v>
      </c>
      <c r="G371" s="94">
        <f t="shared" si="24"/>
      </c>
      <c r="H371" s="94">
        <f>IF(AND(M371&gt;0,M371&lt;=STATS!$C$22),1,"")</f>
        <v>1</v>
      </c>
      <c r="J371" s="51">
        <v>370</v>
      </c>
      <c r="K371">
        <v>43.28832146</v>
      </c>
      <c r="L371">
        <v>-89.64605232</v>
      </c>
      <c r="M371" s="15">
        <v>18</v>
      </c>
      <c r="N371" s="15" t="s">
        <v>257</v>
      </c>
      <c r="O371" s="15" t="s">
        <v>258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  <v>0</v>
      </c>
      <c r="F372" s="94">
        <f t="shared" si="23"/>
        <v>0</v>
      </c>
      <c r="G372" s="94">
        <f t="shared" si="24"/>
      </c>
      <c r="H372" s="94">
        <f>IF(AND(M372&gt;0,M372&lt;=STATS!$C$22),1,"")</f>
        <v>1</v>
      </c>
      <c r="J372" s="51">
        <v>371</v>
      </c>
      <c r="K372">
        <v>43.28791626</v>
      </c>
      <c r="L372">
        <v>-89.64605467</v>
      </c>
      <c r="M372" s="15">
        <v>26</v>
      </c>
      <c r="N372" s="15" t="s">
        <v>257</v>
      </c>
      <c r="O372" s="15" t="s">
        <v>258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K373">
        <v>43.28751106</v>
      </c>
      <c r="L373">
        <v>-89.64605701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K374">
        <v>43.28710586</v>
      </c>
      <c r="L374">
        <v>-89.64605936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K375">
        <v>43.28670066</v>
      </c>
      <c r="L375">
        <v>-89.64606171</v>
      </c>
      <c r="Q375" s="22"/>
      <c r="R375" s="22"/>
      <c r="S375" s="54"/>
    </row>
    <row r="376" spans="2:46" ht="12.75">
      <c r="B376" s="94">
        <f t="shared" si="21"/>
        <v>1</v>
      </c>
      <c r="C376" s="94">
        <f>IF(COUNT(Q376:EC376)&gt;0,COUNT(Q376:EC376),"")</f>
        <v>1</v>
      </c>
      <c r="D376" s="94">
        <f>IF(COUNT(S376:EC376)&gt;0,COUNT(S376:EC376),"")</f>
        <v>1</v>
      </c>
      <c r="E376" s="94">
        <f t="shared" si="22"/>
        <v>1</v>
      </c>
      <c r="F376" s="94">
        <f t="shared" si="23"/>
        <v>1</v>
      </c>
      <c r="G376" s="94">
        <f t="shared" si="24"/>
        <v>28</v>
      </c>
      <c r="H376" s="94">
        <f>IF(AND(M376&gt;0,M376&lt;=STATS!$C$22),1,"")</f>
        <v>1</v>
      </c>
      <c r="J376" s="51">
        <v>375</v>
      </c>
      <c r="K376">
        <v>43.28629545</v>
      </c>
      <c r="L376">
        <v>-89.64606406</v>
      </c>
      <c r="M376" s="15">
        <v>28</v>
      </c>
      <c r="N376" s="15" t="s">
        <v>257</v>
      </c>
      <c r="O376" s="15" t="s">
        <v>258</v>
      </c>
      <c r="Q376" s="22"/>
      <c r="R376" s="22"/>
      <c r="S376" s="54"/>
      <c r="AT376" s="15">
        <v>1</v>
      </c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  <v>0</v>
      </c>
      <c r="F377" s="94">
        <f t="shared" si="23"/>
        <v>0</v>
      </c>
      <c r="G377" s="94">
        <f t="shared" si="24"/>
      </c>
      <c r="H377" s="94">
        <f>IF(AND(M377&gt;0,M377&lt;=STATS!$C$22),1,"")</f>
        <v>1</v>
      </c>
      <c r="J377" s="51">
        <v>376</v>
      </c>
      <c r="K377">
        <v>43.28589025</v>
      </c>
      <c r="L377">
        <v>-89.64606641</v>
      </c>
      <c r="M377" s="15">
        <v>16</v>
      </c>
      <c r="N377" s="15" t="s">
        <v>257</v>
      </c>
      <c r="O377" s="15" t="s">
        <v>258</v>
      </c>
      <c r="Q377" s="22"/>
      <c r="R377" s="22"/>
      <c r="S377" s="54"/>
    </row>
    <row r="378" spans="2:19" ht="12.75">
      <c r="B378" s="94">
        <f t="shared" si="21"/>
        <v>1</v>
      </c>
      <c r="C378" s="94">
        <f>IF(COUNT(Q378:EC378)&gt;0,COUNT(Q378:EC378),"")</f>
        <v>1</v>
      </c>
      <c r="D378" s="94">
        <f>IF(COUNT(S378:EC378)&gt;0,COUNT(S378:EC378),"")</f>
      </c>
      <c r="E378" s="94">
        <f t="shared" si="22"/>
        <v>1</v>
      </c>
      <c r="F378" s="94">
        <f t="shared" si="23"/>
        <v>0</v>
      </c>
      <c r="G378" s="94">
        <f t="shared" si="24"/>
        <v>8</v>
      </c>
      <c r="H378" s="94">
        <f>IF(AND(M378&gt;0,M378&lt;=STATS!$C$22),1,"")</f>
        <v>1</v>
      </c>
      <c r="J378" s="51">
        <v>377</v>
      </c>
      <c r="K378">
        <v>43.28872494</v>
      </c>
      <c r="L378">
        <v>-89.64549528</v>
      </c>
      <c r="M378" s="15">
        <v>8</v>
      </c>
      <c r="N378" s="15" t="s">
        <v>257</v>
      </c>
      <c r="O378" s="15" t="s">
        <v>259</v>
      </c>
      <c r="Q378" s="22">
        <v>3</v>
      </c>
      <c r="R378" s="22"/>
      <c r="S378" s="54"/>
    </row>
    <row r="379" spans="2:22" ht="12.75">
      <c r="B379" s="94">
        <f t="shared" si="21"/>
        <v>2</v>
      </c>
      <c r="C379" s="94">
        <f>IF(COUNT(Q379:EC379)&gt;0,COUNT(Q379:EC379),"")</f>
        <v>2</v>
      </c>
      <c r="D379" s="94">
        <f>IF(COUNT(S379:EC379)&gt;0,COUNT(S379:EC379),"")</f>
        <v>1</v>
      </c>
      <c r="E379" s="94">
        <f t="shared" si="22"/>
        <v>2</v>
      </c>
      <c r="F379" s="94">
        <f t="shared" si="23"/>
        <v>1</v>
      </c>
      <c r="G379" s="94">
        <f t="shared" si="24"/>
        <v>11</v>
      </c>
      <c r="H379" s="94">
        <f>IF(AND(M379&gt;0,M379&lt;=STATS!$C$22),1,"")</f>
        <v>1</v>
      </c>
      <c r="J379" s="51">
        <v>378</v>
      </c>
      <c r="K379">
        <v>43.28831974</v>
      </c>
      <c r="L379">
        <v>-89.64549763</v>
      </c>
      <c r="M379" s="15">
        <v>11</v>
      </c>
      <c r="N379" s="15" t="s">
        <v>257</v>
      </c>
      <c r="O379" s="15" t="s">
        <v>259</v>
      </c>
      <c r="Q379" s="22">
        <v>2</v>
      </c>
      <c r="R379" s="22"/>
      <c r="S379" s="54"/>
      <c r="V379" s="15">
        <v>1</v>
      </c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  <v>0</v>
      </c>
      <c r="F380" s="94">
        <f t="shared" si="23"/>
        <v>0</v>
      </c>
      <c r="G380" s="94">
        <f t="shared" si="24"/>
      </c>
      <c r="H380" s="94">
        <f>IF(AND(M380&gt;0,M380&lt;=STATS!$C$22),1,"")</f>
        <v>1</v>
      </c>
      <c r="J380" s="51">
        <v>379</v>
      </c>
      <c r="K380">
        <v>43.28791454</v>
      </c>
      <c r="L380">
        <v>-89.64549999</v>
      </c>
      <c r="M380" s="15">
        <v>13.5</v>
      </c>
      <c r="N380" s="15" t="s">
        <v>257</v>
      </c>
      <c r="O380" s="15" t="s">
        <v>259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  <v>0</v>
      </c>
      <c r="F381" s="94">
        <f t="shared" si="23"/>
        <v>0</v>
      </c>
      <c r="G381" s="94">
        <f t="shared" si="24"/>
      </c>
      <c r="H381" s="94">
        <f>IF(AND(M381&gt;0,M381&lt;=STATS!$C$22),1,"")</f>
        <v>1</v>
      </c>
      <c r="J381" s="51">
        <v>380</v>
      </c>
      <c r="K381">
        <v>43.28750934</v>
      </c>
      <c r="L381">
        <v>-89.64550234</v>
      </c>
      <c r="M381" s="15">
        <v>16</v>
      </c>
      <c r="N381" s="15" t="s">
        <v>257</v>
      </c>
      <c r="O381" s="15" t="s">
        <v>258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  <v>0</v>
      </c>
      <c r="F382" s="94">
        <f t="shared" si="23"/>
        <v>0</v>
      </c>
      <c r="G382" s="94">
        <f t="shared" si="24"/>
      </c>
      <c r="H382" s="94">
        <f>IF(AND(M382&gt;0,M382&lt;=STATS!$C$22),1,"")</f>
        <v>1</v>
      </c>
      <c r="J382" s="51">
        <v>381</v>
      </c>
      <c r="K382">
        <v>43.28710414</v>
      </c>
      <c r="L382">
        <v>-89.64550469</v>
      </c>
      <c r="M382" s="15">
        <v>17</v>
      </c>
      <c r="N382" s="15" t="s">
        <v>257</v>
      </c>
      <c r="O382" s="15" t="s">
        <v>258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  <v>0</v>
      </c>
      <c r="F383" s="94">
        <f t="shared" si="23"/>
        <v>0</v>
      </c>
      <c r="G383" s="94">
        <f t="shared" si="24"/>
      </c>
      <c r="H383" s="94">
        <f>IF(AND(M383&gt;0,M383&lt;=STATS!$C$22),1,"")</f>
        <v>1</v>
      </c>
      <c r="J383" s="51">
        <v>382</v>
      </c>
      <c r="K383">
        <v>43.28669894</v>
      </c>
      <c r="L383">
        <v>-89.64550705</v>
      </c>
      <c r="M383" s="15">
        <v>19</v>
      </c>
      <c r="N383" s="15" t="s">
        <v>257</v>
      </c>
      <c r="O383" s="15" t="s">
        <v>258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  <v>0</v>
      </c>
      <c r="F384" s="94">
        <f t="shared" si="23"/>
        <v>0</v>
      </c>
      <c r="G384" s="94">
        <f t="shared" si="24"/>
      </c>
      <c r="H384" s="94">
        <f>IF(AND(M384&gt;0,M384&lt;=STATS!$C$22),1,"")</f>
        <v>1</v>
      </c>
      <c r="J384" s="51">
        <v>383</v>
      </c>
      <c r="K384">
        <v>43.28629374</v>
      </c>
      <c r="L384">
        <v>-89.6455094</v>
      </c>
      <c r="M384" s="15">
        <v>14.5</v>
      </c>
      <c r="N384" s="15" t="s">
        <v>257</v>
      </c>
      <c r="O384" s="15" t="s">
        <v>259</v>
      </c>
      <c r="Q384" s="22"/>
      <c r="R384" s="22"/>
      <c r="S384" s="54"/>
    </row>
    <row r="385" spans="2:19" ht="12.75">
      <c r="B385" s="94">
        <f t="shared" si="21"/>
        <v>1</v>
      </c>
      <c r="C385" s="94">
        <f>IF(COUNT(Q385:EC385)&gt;0,COUNT(Q385:EC385),"")</f>
        <v>1</v>
      </c>
      <c r="D385" s="94">
        <f>IF(COUNT(S385:EC385)&gt;0,COUNT(S385:EC385),"")</f>
      </c>
      <c r="E385" s="94">
        <f t="shared" si="22"/>
        <v>1</v>
      </c>
      <c r="F385" s="94">
        <f t="shared" si="23"/>
        <v>0</v>
      </c>
      <c r="G385" s="94">
        <f t="shared" si="24"/>
        <v>11</v>
      </c>
      <c r="H385" s="94">
        <f>IF(AND(M385&gt;0,M385&lt;=STATS!$C$22),1,"")</f>
        <v>1</v>
      </c>
      <c r="J385" s="51">
        <v>384</v>
      </c>
      <c r="K385">
        <v>43.28588854</v>
      </c>
      <c r="L385">
        <v>-89.64551175</v>
      </c>
      <c r="M385" s="15">
        <v>11</v>
      </c>
      <c r="N385" s="15" t="s">
        <v>257</v>
      </c>
      <c r="O385" s="15" t="s">
        <v>259</v>
      </c>
      <c r="Q385" s="22">
        <v>2</v>
      </c>
      <c r="R385" s="22"/>
      <c r="S385" s="54"/>
    </row>
    <row r="386" spans="2:19" ht="12.75">
      <c r="B386" s="94">
        <f aca="true" t="shared" si="25" ref="B386:B449">COUNT(Q386:EA386)</f>
        <v>1</v>
      </c>
      <c r="C386" s="94">
        <f>IF(COUNT(Q386:EC386)&gt;0,COUNT(Q386:EC386),"")</f>
        <v>1</v>
      </c>
      <c r="D386" s="94">
        <f>IF(COUNT(S386:EC386)&gt;0,COUNT(S386:EC386),"")</f>
      </c>
      <c r="E386" s="94">
        <f aca="true" t="shared" si="26" ref="E386:E449">IF(H386=1,COUNT(Q386:EA386),"")</f>
        <v>1</v>
      </c>
      <c r="F386" s="94">
        <f aca="true" t="shared" si="27" ref="F386:F449">IF(H386=1,COUNT(T386:EA386),"")</f>
        <v>0</v>
      </c>
      <c r="G386" s="94">
        <f t="shared" si="24"/>
        <v>8</v>
      </c>
      <c r="H386" s="94">
        <f>IF(AND(M386&gt;0,M386&lt;=STATS!$C$22),1,"")</f>
        <v>1</v>
      </c>
      <c r="J386" s="51">
        <v>385</v>
      </c>
      <c r="K386">
        <v>43.28831802</v>
      </c>
      <c r="L386">
        <v>-89.64494295</v>
      </c>
      <c r="M386" s="15">
        <v>8</v>
      </c>
      <c r="N386" s="15" t="s">
        <v>257</v>
      </c>
      <c r="O386" s="15" t="s">
        <v>259</v>
      </c>
      <c r="Q386" s="22">
        <v>3</v>
      </c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  <v>0</v>
      </c>
      <c r="F387" s="94">
        <f t="shared" si="27"/>
        <v>0</v>
      </c>
      <c r="G387" s="94">
        <f t="shared" si="24"/>
      </c>
      <c r="H387" s="94">
        <f>IF(AND(M387&gt;0,M387&lt;=STATS!$C$22),1,"")</f>
        <v>1</v>
      </c>
      <c r="J387" s="51">
        <v>386</v>
      </c>
      <c r="K387">
        <v>43.28791282</v>
      </c>
      <c r="L387">
        <v>-89.64494531</v>
      </c>
      <c r="M387" s="15">
        <v>8.5</v>
      </c>
      <c r="N387" s="15" t="s">
        <v>257</v>
      </c>
      <c r="O387" s="15" t="s">
        <v>259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  <v>0</v>
      </c>
      <c r="F388" s="94">
        <f t="shared" si="27"/>
        <v>0</v>
      </c>
      <c r="G388" s="94">
        <f t="shared" si="24"/>
      </c>
      <c r="H388" s="94">
        <f>IF(AND(M388&gt;0,M388&lt;=STATS!$C$22),1,"")</f>
        <v>1</v>
      </c>
      <c r="J388" s="51">
        <v>387</v>
      </c>
      <c r="K388">
        <v>43.28750762</v>
      </c>
      <c r="L388">
        <v>-89.64494767</v>
      </c>
      <c r="M388" s="15">
        <v>10</v>
      </c>
      <c r="N388" s="15" t="s">
        <v>257</v>
      </c>
      <c r="O388" s="15" t="s">
        <v>259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  <v>0</v>
      </c>
      <c r="F389" s="94">
        <f t="shared" si="27"/>
        <v>0</v>
      </c>
      <c r="G389" s="94">
        <f t="shared" si="24"/>
      </c>
      <c r="H389" s="94">
        <f>IF(AND(M389&gt;0,M389&lt;=STATS!$C$22),1,"")</f>
        <v>1</v>
      </c>
      <c r="J389" s="51">
        <v>388</v>
      </c>
      <c r="K389">
        <v>43.28710242</v>
      </c>
      <c r="L389">
        <v>-89.64495002</v>
      </c>
      <c r="M389" s="15">
        <v>11</v>
      </c>
      <c r="N389" s="15" t="s">
        <v>257</v>
      </c>
      <c r="O389" s="15" t="s">
        <v>259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  <v>0</v>
      </c>
      <c r="F390" s="94">
        <f t="shared" si="27"/>
        <v>0</v>
      </c>
      <c r="G390" s="94">
        <f t="shared" si="24"/>
      </c>
      <c r="H390" s="94">
        <f>IF(AND(M390&gt;0,M390&lt;=STATS!$C$22),1,"")</f>
        <v>1</v>
      </c>
      <c r="J390" s="51">
        <v>389</v>
      </c>
      <c r="K390">
        <v>43.28669722</v>
      </c>
      <c r="L390">
        <v>-89.64495238</v>
      </c>
      <c r="M390" s="15">
        <v>12</v>
      </c>
      <c r="N390" s="15" t="s">
        <v>257</v>
      </c>
      <c r="O390" s="15" t="s">
        <v>259</v>
      </c>
      <c r="Q390" s="22"/>
      <c r="R390" s="22"/>
      <c r="S390" s="54"/>
    </row>
    <row r="391" spans="2:22" ht="12.75">
      <c r="B391" s="94">
        <f t="shared" si="25"/>
        <v>2</v>
      </c>
      <c r="C391" s="94">
        <f>IF(COUNT(Q391:EC391)&gt;0,COUNT(Q391:EC391),"")</f>
        <v>2</v>
      </c>
      <c r="D391" s="94">
        <f>IF(COUNT(S391:EC391)&gt;0,COUNT(S391:EC391),"")</f>
        <v>1</v>
      </c>
      <c r="E391" s="94">
        <f t="shared" si="26"/>
        <v>2</v>
      </c>
      <c r="F391" s="94">
        <f t="shared" si="27"/>
        <v>1</v>
      </c>
      <c r="G391" s="94">
        <f t="shared" si="24"/>
        <v>10.5</v>
      </c>
      <c r="H391" s="94">
        <f>IF(AND(M391&gt;0,M391&lt;=STATS!$C$22),1,"")</f>
        <v>1</v>
      </c>
      <c r="J391" s="51">
        <v>390</v>
      </c>
      <c r="K391">
        <v>43.28629202</v>
      </c>
      <c r="L391">
        <v>-89.64495474</v>
      </c>
      <c r="M391" s="15">
        <v>10.5</v>
      </c>
      <c r="N391" s="15" t="s">
        <v>257</v>
      </c>
      <c r="O391" s="15" t="s">
        <v>259</v>
      </c>
      <c r="Q391" s="22">
        <v>2</v>
      </c>
      <c r="R391" s="22"/>
      <c r="S391" s="54"/>
      <c r="V391" s="15">
        <v>2</v>
      </c>
    </row>
    <row r="392" spans="2:19" ht="12.75">
      <c r="B392" s="94">
        <f t="shared" si="25"/>
        <v>1</v>
      </c>
      <c r="C392" s="94">
        <f>IF(COUNT(Q392:EC392)&gt;0,COUNT(Q392:EC392),"")</f>
        <v>1</v>
      </c>
      <c r="D392" s="94">
        <f>IF(COUNT(S392:EC392)&gt;0,COUNT(S392:EC392),"")</f>
      </c>
      <c r="E392" s="94">
        <f t="shared" si="26"/>
        <v>1</v>
      </c>
      <c r="F392" s="94">
        <f t="shared" si="27"/>
        <v>0</v>
      </c>
      <c r="G392" s="94">
        <f t="shared" si="24"/>
        <v>8</v>
      </c>
      <c r="H392" s="94">
        <f>IF(AND(M392&gt;0,M392&lt;=STATS!$C$22),1,"")</f>
        <v>1</v>
      </c>
      <c r="J392" s="51">
        <v>391</v>
      </c>
      <c r="K392">
        <v>43.28588682</v>
      </c>
      <c r="L392">
        <v>-89.64495709</v>
      </c>
      <c r="M392" s="15">
        <v>8</v>
      </c>
      <c r="N392" s="15" t="s">
        <v>257</v>
      </c>
      <c r="O392" s="15" t="s">
        <v>259</v>
      </c>
      <c r="Q392" s="22">
        <v>3</v>
      </c>
      <c r="R392" s="22"/>
      <c r="S392" s="54"/>
    </row>
    <row r="393" spans="2:19" ht="12.75">
      <c r="B393" s="94">
        <f t="shared" si="25"/>
        <v>1</v>
      </c>
      <c r="C393" s="94">
        <f>IF(COUNT(Q393:EC393)&gt;0,COUNT(Q393:EC393),"")</f>
        <v>1</v>
      </c>
      <c r="D393" s="94">
        <f>IF(COUNT(S393:EC393)&gt;0,COUNT(S393:EC393),"")</f>
      </c>
      <c r="E393" s="94">
        <f t="shared" si="26"/>
        <v>1</v>
      </c>
      <c r="F393" s="94">
        <f t="shared" si="27"/>
        <v>0</v>
      </c>
      <c r="G393" s="94">
        <f t="shared" si="24"/>
        <v>6</v>
      </c>
      <c r="H393" s="94">
        <f>IF(AND(M393&gt;0,M393&lt;=STATS!$C$22),1,"")</f>
        <v>1</v>
      </c>
      <c r="J393" s="51">
        <v>392</v>
      </c>
      <c r="K393">
        <v>43.2875059</v>
      </c>
      <c r="L393">
        <v>-89.64439299</v>
      </c>
      <c r="M393" s="15">
        <v>6</v>
      </c>
      <c r="N393" s="15" t="s">
        <v>261</v>
      </c>
      <c r="O393" s="15" t="s">
        <v>259</v>
      </c>
      <c r="Q393" s="22">
        <v>3</v>
      </c>
      <c r="R393" s="22"/>
      <c r="S393" s="54"/>
    </row>
    <row r="394" spans="2:19" ht="12.75">
      <c r="B394" s="94">
        <f t="shared" si="25"/>
        <v>1</v>
      </c>
      <c r="C394" s="94">
        <f>IF(COUNT(Q394:EC394)&gt;0,COUNT(Q394:EC394),"")</f>
        <v>1</v>
      </c>
      <c r="D394" s="94">
        <f>IF(COUNT(S394:EC394)&gt;0,COUNT(S394:EC394),"")</f>
      </c>
      <c r="E394" s="94">
        <f t="shared" si="26"/>
        <v>1</v>
      </c>
      <c r="F394" s="94">
        <f t="shared" si="27"/>
        <v>0</v>
      </c>
      <c r="G394" s="94">
        <f t="shared" si="24"/>
        <v>7</v>
      </c>
      <c r="H394" s="94">
        <f>IF(AND(M394&gt;0,M394&lt;=STATS!$C$22),1,"")</f>
        <v>1</v>
      </c>
      <c r="J394" s="51">
        <v>393</v>
      </c>
      <c r="K394">
        <v>43.2871007</v>
      </c>
      <c r="L394">
        <v>-89.64439536</v>
      </c>
      <c r="M394" s="15">
        <v>7</v>
      </c>
      <c r="N394" s="15" t="s">
        <v>257</v>
      </c>
      <c r="O394" s="15" t="s">
        <v>259</v>
      </c>
      <c r="Q394" s="22">
        <v>3</v>
      </c>
      <c r="R394" s="22"/>
      <c r="S394" s="54"/>
    </row>
    <row r="395" spans="2:19" ht="12.75">
      <c r="B395" s="94">
        <f t="shared" si="25"/>
        <v>1</v>
      </c>
      <c r="C395" s="94">
        <f>IF(COUNT(Q395:EC395)&gt;0,COUNT(Q395:EC395),"")</f>
        <v>1</v>
      </c>
      <c r="D395" s="94">
        <f>IF(COUNT(S395:EC395)&gt;0,COUNT(S395:EC395),"")</f>
      </c>
      <c r="E395" s="94">
        <f t="shared" si="26"/>
        <v>1</v>
      </c>
      <c r="F395" s="94">
        <f t="shared" si="27"/>
        <v>0</v>
      </c>
      <c r="G395" s="94">
        <f t="shared" si="24"/>
        <v>12</v>
      </c>
      <c r="H395" s="94">
        <f>IF(AND(M395&gt;0,M395&lt;=STATS!$C$22),1,"")</f>
        <v>1</v>
      </c>
      <c r="J395" s="51">
        <v>394</v>
      </c>
      <c r="K395">
        <v>43.28669549</v>
      </c>
      <c r="L395">
        <v>-89.64439772</v>
      </c>
      <c r="M395" s="15">
        <v>12</v>
      </c>
      <c r="N395" s="15" t="s">
        <v>257</v>
      </c>
      <c r="O395" s="15" t="s">
        <v>259</v>
      </c>
      <c r="Q395" s="22">
        <v>3</v>
      </c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32" sqref="B32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spans="1:2" ht="12.75">
      <c r="A2" s="93" t="s">
        <v>210</v>
      </c>
      <c r="B2" t="s">
        <v>253</v>
      </c>
    </row>
    <row r="3" spans="1:2" ht="12.75">
      <c r="A3" s="93" t="s">
        <v>157</v>
      </c>
      <c r="B3" t="s">
        <v>254</v>
      </c>
    </row>
    <row r="4" spans="1:2" ht="12.75">
      <c r="A4" s="93" t="s">
        <v>161</v>
      </c>
      <c r="B4">
        <v>985100</v>
      </c>
    </row>
    <row r="5" ht="12.75">
      <c r="A5" s="96" t="s">
        <v>211</v>
      </c>
    </row>
    <row r="6" spans="1:2" ht="12.75">
      <c r="A6" s="96" t="s">
        <v>239</v>
      </c>
      <c r="B6" t="s">
        <v>262</v>
      </c>
    </row>
    <row r="7" spans="1:2" ht="12.75">
      <c r="A7" s="96" t="s">
        <v>242</v>
      </c>
      <c r="B7" t="s">
        <v>255</v>
      </c>
    </row>
    <row r="9" spans="1:2" ht="12.75">
      <c r="A9" s="1" t="s">
        <v>240</v>
      </c>
      <c r="B9" s="1" t="s">
        <v>241</v>
      </c>
    </row>
    <row r="10" spans="1:2" ht="12.75">
      <c r="A10" s="105" t="s">
        <v>263</v>
      </c>
      <c r="B10" t="s">
        <v>282</v>
      </c>
    </row>
    <row r="11" spans="1:2" ht="12.75">
      <c r="A11">
        <v>9</v>
      </c>
      <c r="B11" t="s">
        <v>283</v>
      </c>
    </row>
    <row r="12" spans="1:2" ht="12.75">
      <c r="A12" t="s">
        <v>264</v>
      </c>
      <c r="B12" t="s">
        <v>269</v>
      </c>
    </row>
    <row r="13" spans="1:2" ht="12.75">
      <c r="A13" s="104" t="s">
        <v>267</v>
      </c>
      <c r="B13" t="s">
        <v>266</v>
      </c>
    </row>
    <row r="14" spans="1:2" ht="12.75">
      <c r="A14">
        <v>331</v>
      </c>
      <c r="B14" t="s">
        <v>268</v>
      </c>
    </row>
    <row r="15" spans="1:2" ht="12.75">
      <c r="A15">
        <v>365</v>
      </c>
      <c r="B15" t="s">
        <v>270</v>
      </c>
    </row>
    <row r="16" spans="1:2" ht="12.75">
      <c r="A16">
        <v>391</v>
      </c>
      <c r="B16" t="s">
        <v>265</v>
      </c>
    </row>
    <row r="17" spans="1:2" ht="12.75">
      <c r="A17">
        <v>386</v>
      </c>
      <c r="B17" t="s">
        <v>271</v>
      </c>
    </row>
    <row r="18" spans="1:2" ht="12.75">
      <c r="A18" t="s">
        <v>272</v>
      </c>
      <c r="B18" t="s">
        <v>273</v>
      </c>
    </row>
    <row r="20" spans="1:2" ht="12.75">
      <c r="A20" t="s">
        <v>274</v>
      </c>
      <c r="B20" t="s">
        <v>275</v>
      </c>
    </row>
    <row r="21" ht="12.75">
      <c r="B21" t="s">
        <v>276</v>
      </c>
    </row>
    <row r="22" ht="12.75">
      <c r="B22" t="s">
        <v>277</v>
      </c>
    </row>
    <row r="23" ht="12.75">
      <c r="B23" t="s">
        <v>278</v>
      </c>
    </row>
    <row r="24" ht="12.75">
      <c r="B24" t="s">
        <v>279</v>
      </c>
    </row>
    <row r="25" ht="12.75">
      <c r="B25" t="s">
        <v>281</v>
      </c>
    </row>
    <row r="26" ht="12.75">
      <c r="B26" t="s">
        <v>280</v>
      </c>
    </row>
    <row r="29" ht="12.75">
      <c r="A29" t="s">
        <v>284</v>
      </c>
    </row>
    <row r="30" ht="12.75">
      <c r="A30" t="s">
        <v>285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30" sqref="AL30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4" width="6.7109375" style="62" customWidth="1"/>
    <col min="5" max="5" width="6.8515625" style="62" customWidth="1"/>
    <col min="6" max="6" width="6.7109375" style="0" hidden="1" customWidth="1"/>
    <col min="7" max="7" width="0.13671875" style="0" hidden="1" customWidth="1"/>
    <col min="8" max="8" width="6.7109375" style="0" hidden="1" customWidth="1"/>
    <col min="9" max="9" width="6.7109375" style="0" customWidth="1"/>
    <col min="10" max="10" width="6.7109375" style="2" hidden="1" customWidth="1"/>
    <col min="11" max="32" width="6.7109375" style="0" hidden="1" customWidth="1"/>
    <col min="33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100" t="str">
        <f>'ENTRY '!V1</f>
        <v>Ceratophyllum demersum,Coontail</v>
      </c>
      <c r="J1" s="100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210</v>
      </c>
      <c r="B2" s="80" t="str">
        <f>IF('ENTRY '!I2="","",'ENTRY '!I2)</f>
        <v>Fish</v>
      </c>
      <c r="C2" s="69"/>
      <c r="D2" s="64"/>
      <c r="E2" s="57"/>
      <c r="F2" s="79"/>
      <c r="G2" s="53"/>
      <c r="H2" s="53"/>
      <c r="I2" s="53"/>
      <c r="J2" s="100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157</v>
      </c>
      <c r="B3" s="80" t="str">
        <f>IF('ENTRY '!I3="","",'ENTRY '!I3)</f>
        <v>Dane</v>
      </c>
      <c r="C3" s="69"/>
      <c r="D3" s="64"/>
      <c r="E3" s="57"/>
      <c r="F3" s="79"/>
      <c r="G3" s="53"/>
      <c r="H3" s="53"/>
      <c r="I3" s="53"/>
      <c r="J3" s="100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161</v>
      </c>
      <c r="B4" s="80">
        <f>IF('ENTRY '!I4="","",'ENTRY '!I4)</f>
        <v>985100</v>
      </c>
      <c r="C4" s="69"/>
      <c r="D4" s="64"/>
      <c r="E4" s="57"/>
      <c r="F4" s="79"/>
      <c r="G4" s="53"/>
      <c r="H4" s="53"/>
      <c r="I4" s="53"/>
      <c r="J4" s="100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212</v>
      </c>
      <c r="B5" s="87">
        <f>IF('ENTRY '!I5="","",'ENTRY '!I5)</f>
      </c>
      <c r="C5" s="69"/>
      <c r="D5" s="64"/>
      <c r="E5" s="57"/>
      <c r="F5" s="79"/>
      <c r="G5" s="53"/>
      <c r="H5" s="53"/>
      <c r="I5" s="53"/>
      <c r="J5" s="10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  <v>77.77777777777779</v>
      </c>
      <c r="E7" s="78">
        <f aca="true" t="shared" si="0" ref="E7:BP7">IF(E11="","",(E11/$C$18)*100)</f>
      </c>
      <c r="F7" s="77">
        <f t="shared" si="0"/>
      </c>
      <c r="G7" s="78">
        <f t="shared" si="0"/>
        <v>0.6535947712418301</v>
      </c>
      <c r="H7" s="78">
        <f t="shared" si="0"/>
      </c>
      <c r="I7" s="78">
        <f t="shared" si="0"/>
        <v>52.28758169934641</v>
      </c>
      <c r="J7" s="39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  <v>16.99346405228758</v>
      </c>
      <c r="AH7" s="78">
        <f t="shared" si="0"/>
      </c>
      <c r="AI7" s="78">
        <f t="shared" si="0"/>
      </c>
      <c r="AJ7" s="78">
        <f t="shared" si="0"/>
      </c>
      <c r="AK7" s="78">
        <f t="shared" si="0"/>
      </c>
      <c r="AL7" s="78">
        <f t="shared" si="0"/>
      </c>
      <c r="AM7" s="78">
        <f t="shared" si="0"/>
      </c>
      <c r="AN7" s="78">
        <f t="shared" si="0"/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</c>
      <c r="AT7" s="78">
        <f t="shared" si="0"/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</c>
      <c r="BQ7" s="78">
        <f aca="true" t="shared" si="1" ref="BQ7:DN7">IF(BQ11="","",(BQ11/$C$18)*100)</f>
      </c>
      <c r="BR7" s="78">
        <f t="shared" si="1"/>
      </c>
      <c r="BS7" s="78">
        <f t="shared" si="1"/>
      </c>
      <c r="BT7" s="78">
        <f t="shared" si="1"/>
      </c>
      <c r="BU7" s="78">
        <f t="shared" si="1"/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  <v>56.666666666666664</v>
      </c>
      <c r="E8" s="78">
        <f aca="true" t="shared" si="2" ref="E8:BP8">IF(E11="","",(E11/$C$19)*100)</f>
      </c>
      <c r="F8" s="77">
        <f t="shared" si="2"/>
      </c>
      <c r="G8" s="78">
        <f t="shared" si="2"/>
        <v>0.4761904761904762</v>
      </c>
      <c r="H8" s="78">
        <f t="shared" si="2"/>
      </c>
      <c r="I8" s="78">
        <f t="shared" si="2"/>
        <v>38.095238095238095</v>
      </c>
      <c r="J8" s="39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  <v>12.380952380952381</v>
      </c>
      <c r="AH8" s="78">
        <f t="shared" si="2"/>
      </c>
      <c r="AI8" s="78">
        <f t="shared" si="2"/>
      </c>
      <c r="AJ8" s="78">
        <f t="shared" si="2"/>
      </c>
      <c r="AK8" s="78">
        <f t="shared" si="2"/>
      </c>
      <c r="AL8" s="78">
        <f t="shared" si="2"/>
      </c>
      <c r="AM8" s="78">
        <f t="shared" si="2"/>
      </c>
      <c r="AN8" s="78">
        <f t="shared" si="2"/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</c>
      <c r="AT8" s="78">
        <f t="shared" si="2"/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</c>
      <c r="BQ8" s="78">
        <f aca="true" t="shared" si="3" ref="BQ8:DN8">IF(BQ11="","",(BQ11/$C$19)*100)</f>
      </c>
      <c r="BR8" s="78">
        <f t="shared" si="3"/>
      </c>
      <c r="BS8" s="78">
        <f t="shared" si="3"/>
      </c>
      <c r="BT8" s="78">
        <f t="shared" si="3"/>
      </c>
      <c r="BU8" s="78">
        <f t="shared" si="3"/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  <v>52.65486725663717</v>
      </c>
      <c r="E9" s="27">
        <f aca="true" t="shared" si="4" ref="E9:BP9">IF(E8="","",(E8/(SUM($D$8:$DQ$8)/100)))</f>
      </c>
      <c r="F9" s="66">
        <f t="shared" si="4"/>
      </c>
      <c r="G9" s="27">
        <f t="shared" si="4"/>
        <v>0.4424778761061947</v>
      </c>
      <c r="H9" s="27">
        <f t="shared" si="4"/>
      </c>
      <c r="I9" s="27">
        <f t="shared" si="4"/>
        <v>35.39823008849557</v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  <v>11.504424778761063</v>
      </c>
      <c r="AH9" s="27">
        <f t="shared" si="4"/>
      </c>
      <c r="AI9" s="27">
        <f t="shared" si="4"/>
      </c>
      <c r="AJ9" s="27">
        <f t="shared" si="4"/>
      </c>
      <c r="AK9" s="27">
        <f t="shared" si="4"/>
      </c>
      <c r="AL9" s="27">
        <f t="shared" si="4"/>
      </c>
      <c r="AM9" s="27">
        <f t="shared" si="4"/>
      </c>
      <c r="AN9" s="27">
        <f t="shared" si="4"/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</c>
      <c r="AT9" s="27">
        <f t="shared" si="4"/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</c>
      <c r="BQ9" s="27">
        <f aca="true" t="shared" si="5" ref="BQ9:DN9">IF(BQ8="","",(BQ8/(SUM($D$8:$DQ$8)/100)))</f>
      </c>
      <c r="BR9" s="27">
        <f t="shared" si="5"/>
      </c>
      <c r="BS9" s="27">
        <f t="shared" si="5"/>
      </c>
      <c r="BT9" s="27">
        <f t="shared" si="5"/>
      </c>
      <c r="BU9" s="27">
        <f t="shared" si="5"/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 hidden="1">
      <c r="B10" s="38" t="s">
        <v>3</v>
      </c>
      <c r="C10" s="33">
        <f>IF(SUM(D10:DN10)&gt;0,SUM(D10:DN10),"")</f>
        <v>0.13855822695590886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  <v>1.95786670843449E-05</v>
      </c>
      <c r="H10" s="39">
        <f t="shared" si="6"/>
      </c>
      <c r="I10" s="39">
        <f t="shared" si="6"/>
        <v>0.12530346933980735</v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  <v>0.013235178949017153</v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</c>
      <c r="AL10" s="39">
        <f t="shared" si="6"/>
      </c>
      <c r="AM10" s="39">
        <f t="shared" si="6"/>
      </c>
      <c r="AN10" s="39">
        <f t="shared" si="6"/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</c>
      <c r="AT10" s="39">
        <f t="shared" si="6"/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</c>
      <c r="BQ10" s="39">
        <f t="shared" si="6"/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  <v>119</v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  <v>1</v>
      </c>
      <c r="H11" s="26">
        <f>IF(SUM('ENTRY '!U2:U2001)=0,"",COUNT('ENTRY '!U2:U2000))</f>
      </c>
      <c r="I11" s="26">
        <f>IF(SUM('ENTRY '!V2:V2001)=0,"",COUNT('ENTRY '!V2:V2000))</f>
        <v>80</v>
      </c>
      <c r="J11" s="101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  <v>26</v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</c>
      <c r="BQ11" s="26">
        <f>IF(SUM('ENTRY '!CD2:CD2001)=0,"",COUNT('ENTRY '!CD2:CD2000))</f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209</v>
      </c>
      <c r="C12" s="85"/>
      <c r="D12" s="68">
        <f>IF(D11="","",AVERAGE('ENTRY '!Q2:Q2001))</f>
        <v>2.4705882352941178</v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  <v>1</v>
      </c>
      <c r="H12" s="68">
        <f>IF(H11="","",AVERAGE('ENTRY '!U2:U2001))</f>
      </c>
      <c r="I12" s="68">
        <f>IF(I11="","",AVERAGE('ENTRY '!V2:V2001))</f>
        <v>1.575</v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  <v>1</v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</c>
      <c r="BQ12" s="68">
        <f>IF(BQ11="","",AVERAGE('ENTRY '!CD2:CD2001))</f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204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  <v>2</v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205</v>
      </c>
      <c r="C14" s="85"/>
      <c r="D14" s="39" t="str">
        <f>IF((OR(D12&lt;&gt;"",D13&lt;&gt;"")),"present","")</f>
        <v>present</v>
      </c>
      <c r="E14" s="39">
        <f aca="true" t="shared" si="8" ref="E14:BP14">IF((OR(E12&lt;&gt;"",E13&lt;&gt;"")),"present","")</f>
      </c>
      <c r="F14" s="39">
        <f t="shared" si="8"/>
      </c>
      <c r="G14" s="39" t="str">
        <f t="shared" si="8"/>
        <v>present</v>
      </c>
      <c r="H14" s="39">
        <f t="shared" si="8"/>
      </c>
      <c r="I14" s="39" t="str">
        <f t="shared" si="8"/>
        <v>present</v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>
        <f t="shared" si="8"/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>
        <f t="shared" si="8"/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 t="str">
        <f t="shared" si="8"/>
        <v>present</v>
      </c>
      <c r="AH14" s="39">
        <f t="shared" si="8"/>
      </c>
      <c r="AI14" s="39">
        <f t="shared" si="8"/>
      </c>
      <c r="AJ14" s="39">
        <f t="shared" si="8"/>
      </c>
      <c r="AK14" s="39">
        <f t="shared" si="8"/>
      </c>
      <c r="AL14" s="39">
        <f t="shared" si="8"/>
      </c>
      <c r="AM14" s="39">
        <f t="shared" si="8"/>
      </c>
      <c r="AN14" s="39">
        <f t="shared" si="8"/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>
        <f t="shared" si="8"/>
      </c>
      <c r="AT14" s="39">
        <f t="shared" si="8"/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>
        <f t="shared" si="8"/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>
        <f t="shared" si="8"/>
      </c>
      <c r="BQ14" s="39">
        <f aca="true" t="shared" si="9" ref="BQ14:DN14">IF((OR(BQ12&lt;&gt;"",BQ13&lt;&gt;"")),"present","")</f>
      </c>
      <c r="BR14" s="39">
        <f t="shared" si="9"/>
      </c>
      <c r="BS14" s="39">
        <f t="shared" si="9"/>
      </c>
      <c r="BT14" s="39">
        <f t="shared" si="9"/>
      </c>
      <c r="BU14" s="39">
        <f t="shared" si="9"/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>
        <f t="shared" si="9"/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102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102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226</v>
      </c>
      <c r="F17" s="55"/>
      <c r="G17" s="55"/>
      <c r="H17" s="55"/>
      <c r="I17" s="55"/>
      <c r="J17" s="102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153</v>
      </c>
      <c r="D18" s="63"/>
      <c r="E18" s="63"/>
      <c r="F18" s="55"/>
      <c r="G18" s="55"/>
      <c r="H18" s="55"/>
      <c r="I18" s="55"/>
      <c r="J18" s="10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210</v>
      </c>
      <c r="F19" s="55"/>
      <c r="G19" s="55"/>
      <c r="H19" s="55"/>
      <c r="I19" s="55"/>
      <c r="J19" s="102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72.85714285714285</v>
      </c>
      <c r="F20" s="55"/>
      <c r="G20" s="55"/>
      <c r="H20" s="55"/>
      <c r="I20" s="55"/>
      <c r="J20" s="102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0.8614417730440911</v>
      </c>
      <c r="F21" s="55"/>
      <c r="G21" s="55"/>
      <c r="H21" s="55"/>
      <c r="I21" s="55"/>
      <c r="J21" s="102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31</v>
      </c>
      <c r="F22" s="55"/>
      <c r="G22" s="55"/>
      <c r="H22" s="55"/>
      <c r="I22" s="55"/>
      <c r="J22" s="102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167</v>
      </c>
      <c r="C23" s="74">
        <f>IF($C$17="","",COUNTIF('ENTRY '!O2:O2000,"R"))</f>
        <v>65</v>
      </c>
      <c r="F23" s="55"/>
      <c r="G23" s="55"/>
      <c r="H23" s="55"/>
      <c r="I23" s="55"/>
      <c r="J23" s="102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168</v>
      </c>
      <c r="C24" s="74">
        <f>IF($C$17="","",COUNTIF('ENTRY '!O2:O2000,"P"))</f>
        <v>160</v>
      </c>
      <c r="F24" s="55"/>
      <c r="G24" s="55"/>
      <c r="H24" s="55"/>
      <c r="I24" s="55"/>
      <c r="J24" s="102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200</v>
      </c>
      <c r="C25" s="75">
        <f>IF($C$17="","",(IF(SUM('ENTRY '!E2:E2000=0),"",AVERAGE('ENTRY '!E2:E2000))))</f>
        <v>1.0761904761904761</v>
      </c>
      <c r="F25" s="55"/>
      <c r="G25" s="55"/>
      <c r="H25" s="55"/>
      <c r="I25" s="55"/>
      <c r="J25" s="102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201</v>
      </c>
      <c r="C26" s="75">
        <f>IF(SUM('ENTRY '!C2:C2000)=0,"",AVERAGE('ENTRY '!C2:C2000))</f>
        <v>1.477124183006536</v>
      </c>
      <c r="F26" s="55"/>
      <c r="G26" s="55"/>
      <c r="H26" s="55"/>
      <c r="I26" s="55"/>
      <c r="J26" s="102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194</v>
      </c>
      <c r="C27" s="75">
        <f>IF(SUM('ENTRY '!F2:F2000)=0,"",AVERAGE('ENTRY '!F2:F2000))</f>
        <v>0.5095238095238095</v>
      </c>
      <c r="F27" s="55"/>
      <c r="G27" s="55"/>
      <c r="H27" s="55"/>
      <c r="I27" s="55"/>
      <c r="J27" s="10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195</v>
      </c>
      <c r="C28" s="75">
        <f>IF(SUM('ENTRY '!D2:D2000)=0,"",AVERAGE('ENTRY '!D2:D2000))</f>
        <v>1.009433962264151</v>
      </c>
      <c r="F28" s="55"/>
      <c r="G28" s="55"/>
      <c r="H28" s="55"/>
      <c r="I28" s="55"/>
      <c r="J28" s="102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203</v>
      </c>
      <c r="C29" s="72">
        <f>IF(SUM(D7:DN7)=0,"",COUNT(D7:DN7))</f>
        <v>4</v>
      </c>
      <c r="F29" s="55"/>
      <c r="G29" s="55"/>
      <c r="H29" s="55"/>
      <c r="I29" s="55"/>
      <c r="J29" s="102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202</v>
      </c>
      <c r="C30" s="72">
        <f>IF($C$17="","",(COUNTIF(D14:DN14,"present")))</f>
        <v>4</v>
      </c>
      <c r="F30" s="62"/>
      <c r="G30" s="62"/>
      <c r="H30" s="62"/>
      <c r="I30" s="62"/>
      <c r="J30" s="103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Dave Marshall</cp:lastModifiedBy>
  <cp:lastPrinted>2005-11-23T17:39:11Z</cp:lastPrinted>
  <dcterms:created xsi:type="dcterms:W3CDTF">2004-09-23T19:27:36Z</dcterms:created>
  <dcterms:modified xsi:type="dcterms:W3CDTF">2006-11-04T18:50:52Z</dcterms:modified>
  <cp:category/>
  <cp:version/>
  <cp:contentType/>
  <cp:contentStatus/>
</cp:coreProperties>
</file>