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B7" i="1" l="1"/>
  <c r="C25" i="1" l="1"/>
  <c r="C14" i="1"/>
  <c r="D7" i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<sst xmlns="http://schemas.openxmlformats.org/spreadsheetml/2006/main" count="67" uniqueCount="62">
  <si>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</si>
  <si>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</si>
  <si>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</si>
  <si>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</si>
  <si>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</si>
  <si>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</si>
  <si>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</si>
  <si>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</si>
  <si>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</si>
  <si>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</si>
  <si>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</si>
  <si>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</si>
  <si>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</si>
  <si>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</si>
  <si>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</si>
  <si>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</si>
  <si>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</si>
  <si>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</si>
  <si>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</si>
  <si>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</si>
  <si>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</si>
  <si>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</si>
  <si>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</si>
  <si>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</si>
  <si>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</si>
  <si>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</si>
  <si>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</si>
  <si>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</si>
  <si>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</si>
  <si>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</si>
  <si>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</si>
  <si>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</si>
  <si>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</si>
  <si>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</si>
  <si>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</si>
  <si>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</si>
  <si>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</si>
  <si>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</si>
  <si>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</si>
  <si>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</si>
  <si>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</si>
  <si>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</si>
  <si>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</si>
  <si>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</si>
  <si>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</si>
  <si>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</si>
  <si>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</si>
  <si>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</si>
  <si>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</si>
  <si>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</si>
  <si>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</si>
  <si>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</si>
  <si>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</si>
  <si>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Oconto County</t>
  </si>
  <si>
    <t>Bass Lake (417900)</t>
  </si>
  <si>
    <t>Veligers / m^3 (if questionable ones are included)</t>
  </si>
  <si>
    <t>larvae or veligers</t>
  </si>
  <si>
    <t>questionable larvae/veligers</t>
  </si>
  <si>
    <t>veliger</t>
  </si>
  <si>
    <t>(count includes D-shaped larvae if growth rings are visible or shell is well-calcified)</t>
  </si>
  <si>
    <t>additional counts of questionable veligers/larvae not included in totals at left-- lightly calcified D-shaped larvae?</t>
  </si>
  <si>
    <t>analyzed 12/10/14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</si>
</sst>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27</xdr:row>
      <xdr:rowOff>152400</xdr:rowOff>
    </xdr:from>
    <xdr:to>
      <xdr:col>4</xdr:col>
      <xdr:colOff>990600</xdr:colOff>
      <xdr:row>43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4543425"/>
          <a:ext cx="3429000" cy="257175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28</xdr:row>
      <xdr:rowOff>9525</xdr:rowOff>
    </xdr:from>
    <xdr:to>
      <xdr:col>14</xdr:col>
      <xdr:colOff>457200</xdr:colOff>
      <xdr:row>43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4562475"/>
          <a:ext cx="3429000" cy="2571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27</xdr:row>
      <xdr:rowOff>142875</xdr:rowOff>
    </xdr:from>
    <xdr:to>
      <xdr:col>2</xdr:col>
      <xdr:colOff>923925</xdr:colOff>
      <xdr:row>43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533900"/>
          <a:ext cx="3429000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14" x14ac:dyDescent="0.2">
      <c r="A1" s="21" t="s">
        <v>54</v>
      </c>
      <c r="B1" s="22">
        <v>41813</v>
      </c>
      <c r="C1" s="24" t="s">
        <v>53</v>
      </c>
      <c r="D1" t="s">
        <v>61</v>
      </c>
    </row>
    <row r="4" spans="1:14" x14ac:dyDescent="0.2">
      <c r="A4" t="s">
        <v>6</v>
      </c>
      <c r="B4" t="s">
        <v>7</v>
      </c>
    </row>
    <row r="5" spans="1:14" x14ac:dyDescent="0.2">
      <c r="B5" s="1" t="s">
        <v>9</v>
      </c>
      <c r="C5" s="1" t="s">
        <v>10</v>
      </c>
      <c r="D5" s="1" t="s">
        <v>11</v>
      </c>
      <c r="E5" s="1"/>
    </row>
    <row r="6" spans="1:14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14" x14ac:dyDescent="0.2">
      <c r="A7" s="5">
        <v>0.5</v>
      </c>
      <c r="B7" s="11">
        <f>PI()*(A7/2)^C7212</f>
        <v>3.1415926535897931</v>
      </c>
      <c r="C7" s="1">
        <v>21</v>
      </c>
      <c r="D7" s="10">
        <f>B7*C7</f>
        <v>65.973445725385659</v>
      </c>
      <c r="E7" s="1"/>
    </row>
    <row r="10" spans="1:14" x14ac:dyDescent="0.2">
      <c r="A10" t="s">
        <v>0</v>
      </c>
    </row>
    <row r="12" spans="1:14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14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t="s">
        <v>60</v>
      </c>
    </row>
    <row r="14" spans="1:14" x14ac:dyDescent="0.2">
      <c r="A14" s="16">
        <v>750</v>
      </c>
      <c r="B14" s="18">
        <v>4</v>
      </c>
      <c r="C14" s="1">
        <f>ROUND(AVERAGE(B14:B23),4)</f>
        <v>10.7</v>
      </c>
      <c r="D14" s="2">
        <f>ROUND((D7*1000),1)</f>
        <v>65973.399999999994</v>
      </c>
      <c r="E14" s="20">
        <f>ROUND((((C14*1000)*(A14/1000))/$D$14),4)</f>
        <v>0.1216</v>
      </c>
      <c r="F14" s="13">
        <f>ROUND((E14*1000),0)</f>
        <v>122</v>
      </c>
      <c r="K14">
        <v>8</v>
      </c>
    </row>
    <row r="15" spans="1:14" x14ac:dyDescent="0.2">
      <c r="B15" s="18">
        <v>6</v>
      </c>
      <c r="K15">
        <v>12</v>
      </c>
      <c r="N15" t="s">
        <v>55</v>
      </c>
    </row>
    <row r="16" spans="1:14" x14ac:dyDescent="0.2">
      <c r="B16" s="18">
        <v>9</v>
      </c>
      <c r="E16" s="4" t="s">
        <v>15</v>
      </c>
      <c r="F16" s="1">
        <f>ROUND(((($C$14+$C$25)*$A$14)/($D$14))*1000,0)</f>
        <v>161</v>
      </c>
      <c r="K16">
        <v>10</v>
      </c>
      <c r="N16">
        <v>191</v>
      </c>
    </row>
    <row r="17" spans="2:14" x14ac:dyDescent="0.2">
      <c r="B17" s="18">
        <v>10</v>
      </c>
      <c r="E17" s="4" t="s">
        <v>16</v>
      </c>
      <c r="F17" s="1">
        <f>ROUND(((($C$14-$C$25)*$A$14)/($D$14))*1000,0)</f>
        <v>82</v>
      </c>
      <c r="K17">
        <v>18</v>
      </c>
    </row>
    <row r="18" spans="2:14" x14ac:dyDescent="0.2">
      <c r="B18" s="18">
        <v>13</v>
      </c>
      <c r="K18">
        <v>22</v>
      </c>
      <c r="M18" s="4" t="s">
        <v>15</v>
      </c>
      <c r="N18">
        <v>248</v>
      </c>
    </row>
    <row r="19" spans="2:14" x14ac:dyDescent="0.2">
      <c r="B19" s="18">
        <v>12</v>
      </c>
      <c r="K19">
        <v>19</v>
      </c>
      <c r="M19" s="4" t="s">
        <v>16</v>
      </c>
      <c r="N19">
        <v>134</v>
      </c>
    </row>
    <row r="20" spans="2:14" x14ac:dyDescent="0.2">
      <c r="B20" s="18">
        <v>15</v>
      </c>
      <c r="K20">
        <v>19</v>
      </c>
    </row>
    <row r="21" spans="2:14" x14ac:dyDescent="0.2">
      <c r="B21" s="18">
        <v>12</v>
      </c>
      <c r="K21">
        <v>18</v>
      </c>
    </row>
    <row r="22" spans="2:14" x14ac:dyDescent="0.2">
      <c r="B22" s="18">
        <v>14</v>
      </c>
      <c r="K22">
        <v>22</v>
      </c>
    </row>
    <row r="23" spans="2:14" x14ac:dyDescent="0.2">
      <c r="B23" s="18">
        <v>12</v>
      </c>
      <c r="K23">
        <v>20</v>
      </c>
    </row>
    <row r="25" spans="2:14" x14ac:dyDescent="0.2">
      <c r="B25" s="9" t="s">
        <v>14</v>
      </c>
      <c r="C25" s="12">
        <f>STDEV(B14:B23)</f>
        <v>3.4976182372199118</v>
      </c>
    </row>
    <row r="27" spans="2:14" x14ac:dyDescent="0.2">
      <c r="B27" t="s">
        <v>59</v>
      </c>
    </row>
    <row r="30" spans="2:14" x14ac:dyDescent="0.2">
      <c r="B30" s="9"/>
      <c r="C30" s="12"/>
    </row>
    <row r="31" spans="2:14" x14ac:dyDescent="0.2">
      <c r="D31" s="23"/>
    </row>
    <row r="45" spans="2:12" x14ac:dyDescent="0.2">
      <c r="B45" t="s">
        <v>58</v>
      </c>
      <c r="D45" t="s">
        <v>56</v>
      </c>
      <c r="L45" t="s">
        <v>57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2015-01-13T17:11:04Z</dcterms:modified>
</cp:coreProperties>
</file>