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12120" windowHeight="8835"/>
  </bookViews>
  <sheets>
    <sheet name="Enumeration" sheetId="1" r:id="rId1"/>
    <sheet name="Instructions" sheetId="2" r:id="rId2"/>
  </sheets>
  <calcPr calcId="145621"/>
</workbook>
</file>

<file path=xl/calcChain.xml><?xml version="1.0" encoding="utf-8"?>
<calcChain xmlns="http://schemas.openxmlformats.org/spreadsheetml/2006/main">
  <c r="B7" i="1" l="1"/>
  <c r="C25" i="1" l="1"/>
  <c r="C14" i="1"/>
  <c r="D7" i="1"/>
  <c r="D14" i="1" s="1"/>
  <c r="F16" i="1" l="1"/>
  <c r="E14" i="1"/>
  <c r="F14" i="1" s="1"/>
  <c r="F17" i="1"/>
</calcChain>
</file>

<file path=xl/sharedStrings.xml><?xml version="1.0" encoding="utf-8"?>
<sst xmlns="http://schemas.openxmlformats.org/spreadsheetml/2006/main" count="62" uniqueCount="59">
  <si>
    <t>Quantitative enumeration of Individuals</t>
  </si>
  <si>
    <t>Vs = Volume of sample</t>
  </si>
  <si>
    <t>Vf = volume of lake water filtered</t>
  </si>
  <si>
    <t>in liters (l)</t>
  </si>
  <si>
    <t>Number of organisms</t>
  </si>
  <si>
    <t>per liter n= (NVs)/(Vf)</t>
  </si>
  <si>
    <t>Volume filtered:</t>
  </si>
  <si>
    <t>V = (A) (D)</t>
  </si>
  <si>
    <t>Distance towed (m)</t>
  </si>
  <si>
    <t>(A)</t>
  </si>
  <si>
    <t>(D)</t>
  </si>
  <si>
    <t>Vf</t>
  </si>
  <si>
    <t>Area of mouth of sampler (m^2)</t>
  </si>
  <si>
    <t>Volume filtered (m^3)</t>
  </si>
  <si>
    <t>Standard deviation =</t>
  </si>
  <si>
    <t>+1SD =</t>
  </si>
  <si>
    <t>-1SD =</t>
  </si>
  <si>
    <t>Veliger Counts from</t>
  </si>
  <si>
    <t>1 ml aliquots</t>
  </si>
  <si>
    <t>Sedgwich-Rafter cell</t>
  </si>
  <si>
    <t>N = average count per 1 ml</t>
  </si>
  <si>
    <t>Veligers / m^3</t>
  </si>
  <si>
    <t xml:space="preserve">Data entry fields are in </t>
  </si>
  <si>
    <t>blue.</t>
  </si>
  <si>
    <t>The spreadsheet calculates the number of veligers per cubic meter +/- 1 standard deviation.</t>
  </si>
  <si>
    <t>Questions?  Please contact Steve Galarneau @ 920-892-8756 ext. 3051.</t>
  </si>
  <si>
    <t>Enumeration spreadsheet for veliger plankton net tows.</t>
  </si>
  <si>
    <t>Diameter of net (m)</t>
  </si>
  <si>
    <t>submitted (ml)</t>
  </si>
  <si>
    <t>Volume filtered from plankton tow:</t>
  </si>
  <si>
    <t>Vf = (A) (L) (1000)</t>
  </si>
  <si>
    <t>Where:</t>
  </si>
  <si>
    <t>r = radius of plankton net in meters</t>
  </si>
  <si>
    <t>L = length of tow in meters</t>
  </si>
  <si>
    <t xml:space="preserve">Vf = volume of lake water filtered in liters </t>
  </si>
  <si>
    <t>Example:</t>
  </si>
  <si>
    <t>r = 0.25m</t>
  </si>
  <si>
    <t>L = 4m</t>
  </si>
  <si>
    <t>Vf = 785 liters</t>
  </si>
  <si>
    <t>Quantitative enumeration of zebra mussel veligers when using Sedgwich-Rafter cells:</t>
  </si>
  <si>
    <t>n = (N(1000)Vs)/Vf</t>
  </si>
  <si>
    <t>Vs = volume of sample in liters</t>
  </si>
  <si>
    <t>N = average number of veligers per cell +- standard deviation of the mean</t>
  </si>
  <si>
    <t>Vf = volume of lake water filtered in liters</t>
  </si>
  <si>
    <t>n = number of veligers per liter</t>
  </si>
  <si>
    <t>If 5 1ml aliquots in Sedgwich-Rafter cell are examined resulting in 3, 5, 2, 4, 7 veligers per 1ml cell, then:</t>
  </si>
  <si>
    <t>Vs = 0.25 liter (250 ml sample bottle)</t>
  </si>
  <si>
    <t>N = 4.2 per ml</t>
  </si>
  <si>
    <t>n = (4.2(1000)0.25)/785</t>
  </si>
  <si>
    <t>n = 1.337 veligers per liter or 1337 veligers per m3</t>
  </si>
  <si>
    <t>Adapted from Wetzel and Likens (1979).</t>
  </si>
  <si>
    <t>__________________________________________________________________________________________________</t>
  </si>
  <si>
    <r>
      <t xml:space="preserve">A = area of plankton net mouth, A = </t>
    </r>
    <r>
      <rPr>
        <sz val="10"/>
        <rFont val="Symbol"/>
        <family val="1"/>
        <charset val="2"/>
      </rPr>
      <t>P</t>
    </r>
    <r>
      <rPr>
        <sz val="10"/>
        <rFont val="Arial"/>
      </rPr>
      <t xml:space="preserve">r2 </t>
    </r>
  </si>
  <si>
    <t>Chute Pond (462520)</t>
  </si>
  <si>
    <t>analyzed 12/11/14</t>
  </si>
  <si>
    <t>Oconto County</t>
  </si>
  <si>
    <t>ghastly sample -- shrimpy smell and huge amounts of algal goo (thus D-shaped larva wasn't found until 40 ml into initial scan)</t>
  </si>
  <si>
    <t>Stopped count at 5 mL to allow time to scan additional concentrated material (total of 100 ml screened)</t>
  </si>
  <si>
    <t>Really can't tell if this is a ZM larva or an ostracod -- it's dead.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</si>
</sst>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0"/>
  </numFmts>
  <fonts count="5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name val="Symbol"/>
      <family val="1"/>
      <charset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0" fillId="2" borderId="1" xfId="0" applyFill="1" applyBorder="1"/>
    <xf numFmtId="0" fontId="0" fillId="0" borderId="0" xfId="0" quotePrefix="1" applyAlignment="1">
      <alignment horizontal="right"/>
    </xf>
    <xf numFmtId="0" fontId="0" fillId="2" borderId="2" xfId="0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Border="1"/>
    <xf numFmtId="0" fontId="0" fillId="0" borderId="3" xfId="0" quotePrefix="1" applyBorder="1"/>
    <xf numFmtId="0" fontId="0" fillId="0" borderId="0" xfId="0" applyAlignment="1">
      <alignment horizontal="right"/>
    </xf>
    <xf numFmtId="165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164" fontId="0" fillId="0" borderId="0" xfId="0" applyNumberFormat="1" applyAlignment="1">
      <alignment horizontal="left"/>
    </xf>
    <xf numFmtId="0" fontId="1" fillId="0" borderId="0" xfId="0" applyFont="1" applyAlignment="1">
      <alignment horizontal="center"/>
    </xf>
    <xf numFmtId="0" fontId="1" fillId="0" borderId="3" xfId="0" applyFont="1" applyBorder="1"/>
    <xf numFmtId="0" fontId="0" fillId="0" borderId="0" xfId="0" applyBorder="1"/>
    <xf numFmtId="0" fontId="0" fillId="2" borderId="1" xfId="0" applyFill="1" applyBorder="1" applyAlignment="1">
      <alignment horizontal="center"/>
    </xf>
    <xf numFmtId="0" fontId="1" fillId="0" borderId="0" xfId="0" applyFont="1"/>
    <xf numFmtId="0" fontId="2" fillId="2" borderId="1" xfId="0" applyFont="1" applyFill="1" applyBorder="1" applyAlignment="1">
      <alignment horizontal="center"/>
    </xf>
    <xf numFmtId="0" fontId="0" fillId="3" borderId="1" xfId="0" applyFill="1" applyBorder="1"/>
    <xf numFmtId="0" fontId="0" fillId="3" borderId="1" xfId="0" applyFill="1" applyBorder="1" applyAlignment="1">
      <alignment horizontal="center"/>
    </xf>
    <xf numFmtId="0" fontId="4" fillId="3" borderId="1" xfId="0" applyFont="1" applyFill="1" applyBorder="1"/>
    <xf numFmtId="14" fontId="4" fillId="3" borderId="1" xfId="0" applyNumberFormat="1" applyFont="1" applyFill="1" applyBorder="1"/>
    <xf numFmtId="0" fontId="4" fillId="0" borderId="0" xfId="0" applyFont="1"/>
    <xf numFmtId="14" fontId="4" fillId="3" borderId="1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35</xdr:row>
      <xdr:rowOff>95251</xdr:rowOff>
    </xdr:from>
    <xdr:to>
      <xdr:col>4</xdr:col>
      <xdr:colOff>1352550</xdr:colOff>
      <xdr:row>66</xdr:row>
      <xdr:rowOff>109660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450" y="5781676"/>
          <a:ext cx="7677150" cy="5034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"/>
  <sheetViews>
    <sheetView tabSelected="1" zoomScaleNormal="100" workbookViewId="0">
      <selection activeCell="G75" sqref="G75"/>
    </sheetView>
  </sheetViews>
  <sheetFormatPr defaultRowHeight="12.75" x14ac:dyDescent="0.2"/>
  <cols>
    <col min="1" max="1" width="20.28515625" customWidth="1"/>
    <col min="2" max="2" width="25.85546875" customWidth="1"/>
    <col min="3" max="3" width="23.7109375" customWidth="1"/>
    <col min="4" max="4" width="27.5703125" customWidth="1"/>
    <col min="5" max="5" width="22.140625" customWidth="1"/>
    <col min="6" max="6" width="14" customWidth="1"/>
  </cols>
  <sheetData>
    <row r="1" spans="1:9" x14ac:dyDescent="0.2">
      <c r="A1" s="21" t="s">
        <v>53</v>
      </c>
      <c r="B1" s="22">
        <v>41820</v>
      </c>
      <c r="C1" s="24" t="s">
        <v>55</v>
      </c>
      <c r="D1" t="s">
        <v>54</v>
      </c>
    </row>
    <row r="4" spans="1:9" x14ac:dyDescent="0.2">
      <c r="A4" t="s">
        <v>6</v>
      </c>
      <c r="B4" t="s">
        <v>7</v>
      </c>
    </row>
    <row r="5" spans="1:9" x14ac:dyDescent="0.2">
      <c r="B5" s="1" t="s">
        <v>9</v>
      </c>
      <c r="C5" s="1" t="s">
        <v>10</v>
      </c>
      <c r="D5" s="1" t="s">
        <v>11</v>
      </c>
      <c r="E5" s="1"/>
    </row>
    <row r="6" spans="1:9" ht="13.5" thickBot="1" x14ac:dyDescent="0.25">
      <c r="A6" s="6" t="s">
        <v>27</v>
      </c>
      <c r="B6" s="6" t="s">
        <v>12</v>
      </c>
      <c r="C6" s="6" t="s">
        <v>8</v>
      </c>
      <c r="D6" s="7" t="s">
        <v>13</v>
      </c>
      <c r="E6" s="15"/>
    </row>
    <row r="7" spans="1:9" x14ac:dyDescent="0.2">
      <c r="A7" s="5">
        <v>0.5</v>
      </c>
      <c r="B7" s="11">
        <f>PI()*(A7/2)^C7212</f>
        <v>3.1415926535897931</v>
      </c>
      <c r="C7" s="1">
        <v>12</v>
      </c>
      <c r="D7" s="10">
        <f>B7*C7</f>
        <v>37.699111843077517</v>
      </c>
      <c r="E7" s="1"/>
    </row>
    <row r="10" spans="1:9" x14ac:dyDescent="0.2">
      <c r="A10" t="s">
        <v>0</v>
      </c>
    </row>
    <row r="12" spans="1:9" x14ac:dyDescent="0.2">
      <c r="A12" t="s">
        <v>1</v>
      </c>
      <c r="B12" t="s">
        <v>17</v>
      </c>
      <c r="C12" t="s">
        <v>20</v>
      </c>
      <c r="D12" t="s">
        <v>2</v>
      </c>
      <c r="E12" s="19" t="s">
        <v>4</v>
      </c>
    </row>
    <row r="13" spans="1:9" ht="13.5" thickBot="1" x14ac:dyDescent="0.25">
      <c r="A13" s="15" t="s">
        <v>28</v>
      </c>
      <c r="B13" s="7" t="s">
        <v>18</v>
      </c>
      <c r="C13" s="8" t="s">
        <v>19</v>
      </c>
      <c r="D13" s="7" t="s">
        <v>3</v>
      </c>
      <c r="E13" s="19" t="s">
        <v>5</v>
      </c>
      <c r="F13" s="14" t="s">
        <v>21</v>
      </c>
      <c r="I13" s="23"/>
    </row>
    <row r="14" spans="1:9" x14ac:dyDescent="0.2">
      <c r="A14" s="16">
        <v>900</v>
      </c>
      <c r="B14" s="18">
        <v>0</v>
      </c>
      <c r="C14" s="1">
        <f>ROUND(AVERAGE(B14:B23),4)</f>
        <v>0</v>
      </c>
      <c r="D14" s="2">
        <f>ROUND((D7*1000),1)</f>
        <v>37699.1</v>
      </c>
      <c r="E14" s="20">
        <f>ROUND((((C14*1000)*(A14/1000))/$D$14),4)</f>
        <v>0</v>
      </c>
      <c r="F14" s="13">
        <f>ROUND((E14*1000),0)</f>
        <v>0</v>
      </c>
    </row>
    <row r="15" spans="1:9" x14ac:dyDescent="0.2">
      <c r="B15" s="18">
        <v>0</v>
      </c>
    </row>
    <row r="16" spans="1:9" x14ac:dyDescent="0.2">
      <c r="B16" s="18">
        <v>0</v>
      </c>
      <c r="E16" s="4" t="s">
        <v>15</v>
      </c>
      <c r="F16" s="1">
        <f>ROUND(((($C$14+$C$25)*$A$14)/($D$14))*1000,0)</f>
        <v>0</v>
      </c>
    </row>
    <row r="17" spans="2:6" x14ac:dyDescent="0.2">
      <c r="B17" s="18">
        <v>0</v>
      </c>
      <c r="E17" s="4" t="s">
        <v>16</v>
      </c>
      <c r="F17" s="1">
        <f>ROUND(((($C$14-$C$25)*$A$14)/($D$14))*1000,0)</f>
        <v>0</v>
      </c>
    </row>
    <row r="18" spans="2:6" x14ac:dyDescent="0.2">
      <c r="B18" s="18">
        <v>0</v>
      </c>
    </row>
    <row r="19" spans="2:6" x14ac:dyDescent="0.2">
      <c r="B19" s="18"/>
    </row>
    <row r="20" spans="2:6" x14ac:dyDescent="0.2">
      <c r="B20" s="18"/>
    </row>
    <row r="21" spans="2:6" x14ac:dyDescent="0.2">
      <c r="B21" s="18"/>
    </row>
    <row r="22" spans="2:6" x14ac:dyDescent="0.2">
      <c r="B22" s="18"/>
    </row>
    <row r="23" spans="2:6" x14ac:dyDescent="0.2">
      <c r="B23" s="18"/>
    </row>
    <row r="25" spans="2:6" x14ac:dyDescent="0.2">
      <c r="B25" s="9" t="s">
        <v>14</v>
      </c>
      <c r="C25" s="12">
        <f>STDEV(B14:B23)</f>
        <v>0</v>
      </c>
    </row>
    <row r="30" spans="2:6" x14ac:dyDescent="0.2">
      <c r="B30" s="9"/>
      <c r="C30" s="12"/>
    </row>
    <row r="31" spans="2:6" x14ac:dyDescent="0.2">
      <c r="D31" s="23"/>
    </row>
    <row r="32" spans="2:6" x14ac:dyDescent="0.2">
      <c r="B32" t="s">
        <v>56</v>
      </c>
    </row>
    <row r="33" spans="2:2" x14ac:dyDescent="0.2">
      <c r="B33" t="s">
        <v>57</v>
      </c>
    </row>
    <row r="35" spans="2:2" x14ac:dyDescent="0.2">
      <c r="B35" t="s">
        <v>58</v>
      </c>
    </row>
  </sheetData>
  <phoneticPr fontId="0" type="noConversion"/>
  <pageMargins left="0.75" right="0.75" top="1" bottom="1" header="0.5" footer="0.5"/>
  <pageSetup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"/>
  <sheetViews>
    <sheetView workbookViewId="0"/>
  </sheetViews>
  <sheetFormatPr defaultRowHeight="12.75" x14ac:dyDescent="0.2"/>
  <cols>
    <col min="2" max="2" width="10.42578125" customWidth="1"/>
    <col min="3" max="3" width="5.140625" customWidth="1"/>
  </cols>
  <sheetData>
    <row r="1" spans="1:4" x14ac:dyDescent="0.2">
      <c r="A1" s="17" t="s">
        <v>26</v>
      </c>
    </row>
    <row r="4" spans="1:4" x14ac:dyDescent="0.2">
      <c r="A4" t="s">
        <v>22</v>
      </c>
      <c r="C4" s="3" t="s">
        <v>23</v>
      </c>
      <c r="D4" t="s">
        <v>24</v>
      </c>
    </row>
    <row r="6" spans="1:4" x14ac:dyDescent="0.2">
      <c r="A6" t="s">
        <v>25</v>
      </c>
    </row>
    <row r="8" spans="1:4" x14ac:dyDescent="0.2">
      <c r="A8" t="s">
        <v>51</v>
      </c>
    </row>
    <row r="9" spans="1:4" x14ac:dyDescent="0.2">
      <c r="A9" t="s">
        <v>29</v>
      </c>
    </row>
    <row r="11" spans="1:4" x14ac:dyDescent="0.2">
      <c r="A11" t="s">
        <v>30</v>
      </c>
    </row>
    <row r="12" spans="1:4" x14ac:dyDescent="0.2">
      <c r="A12" t="s">
        <v>31</v>
      </c>
    </row>
    <row r="13" spans="1:4" x14ac:dyDescent="0.2">
      <c r="A13" t="s">
        <v>32</v>
      </c>
    </row>
    <row r="14" spans="1:4" x14ac:dyDescent="0.2">
      <c r="A14" t="s">
        <v>52</v>
      </c>
    </row>
    <row r="15" spans="1:4" x14ac:dyDescent="0.2">
      <c r="A15" t="s">
        <v>33</v>
      </c>
    </row>
    <row r="16" spans="1:4" x14ac:dyDescent="0.2">
      <c r="A16" t="s">
        <v>34</v>
      </c>
    </row>
    <row r="18" spans="1:1" x14ac:dyDescent="0.2">
      <c r="A18" t="s">
        <v>35</v>
      </c>
    </row>
    <row r="19" spans="1:1" x14ac:dyDescent="0.2">
      <c r="A19" t="s">
        <v>36</v>
      </c>
    </row>
    <row r="20" spans="1:1" x14ac:dyDescent="0.2">
      <c r="A20" t="s">
        <v>37</v>
      </c>
    </row>
    <row r="21" spans="1:1" x14ac:dyDescent="0.2">
      <c r="A21" t="s">
        <v>38</v>
      </c>
    </row>
    <row r="23" spans="1:1" x14ac:dyDescent="0.2">
      <c r="A23" t="s">
        <v>39</v>
      </c>
    </row>
    <row r="25" spans="1:1" x14ac:dyDescent="0.2">
      <c r="A25" t="s">
        <v>40</v>
      </c>
    </row>
    <row r="26" spans="1:1" x14ac:dyDescent="0.2">
      <c r="A26" t="s">
        <v>31</v>
      </c>
    </row>
    <row r="27" spans="1:1" x14ac:dyDescent="0.2">
      <c r="A27" t="s">
        <v>41</v>
      </c>
    </row>
    <row r="28" spans="1:1" x14ac:dyDescent="0.2">
      <c r="A28" t="s">
        <v>42</v>
      </c>
    </row>
    <row r="29" spans="1:1" x14ac:dyDescent="0.2">
      <c r="A29" t="s">
        <v>43</v>
      </c>
    </row>
    <row r="30" spans="1:1" x14ac:dyDescent="0.2">
      <c r="A30" t="s">
        <v>44</v>
      </c>
    </row>
    <row r="32" spans="1:1" x14ac:dyDescent="0.2">
      <c r="A32" t="s">
        <v>35</v>
      </c>
    </row>
    <row r="33" spans="1:1" x14ac:dyDescent="0.2">
      <c r="A33" t="s">
        <v>45</v>
      </c>
    </row>
    <row r="34" spans="1:1" x14ac:dyDescent="0.2">
      <c r="A34" t="s">
        <v>46</v>
      </c>
    </row>
    <row r="35" spans="1:1" x14ac:dyDescent="0.2">
      <c r="A35" t="s">
        <v>47</v>
      </c>
    </row>
    <row r="36" spans="1:1" x14ac:dyDescent="0.2">
      <c r="A36" t="s">
        <v>38</v>
      </c>
    </row>
    <row r="37" spans="1:1" x14ac:dyDescent="0.2">
      <c r="A37" t="s">
        <v>48</v>
      </c>
    </row>
    <row r="38" spans="1:1" x14ac:dyDescent="0.2">
      <c r="A38" t="s">
        <v>49</v>
      </c>
    </row>
    <row r="40" spans="1:1" x14ac:dyDescent="0.2">
      <c r="A40" t="s">
        <v>50</v>
      </c>
    </row>
  </sheetData>
  <phoneticPr fontId="0" type="noConversion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Enumeration</vt:lpstr>
      <vt:lpstr>Instructions</vt:lpstr>
    </vt:vector>
  </TitlesOfParts>
  <Company>Wisconsin DNR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 Galarneau</dc:creator>
  <cp:lastModifiedBy>LaLiberte, Gina</cp:lastModifiedBy>
  <dcterms:created xsi:type="dcterms:W3CDTF">2002-11-26T20:40:43Z</dcterms:created>
  <dcterms:modified xsi:type="dcterms:W3CDTF">2015-01-13T17:43:37Z</dcterms:modified>
</cp:coreProperties>
</file>