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700" windowHeight="5970" tabRatio="500" activeTab="7"/>
  </bookViews>
  <sheets>
    <sheet name="0-50" sheetId="1" r:id="rId1"/>
    <sheet name="51-100" sheetId="2" r:id="rId2"/>
    <sheet name="101-129" sheetId="3" r:id="rId3"/>
    <sheet name="amci" sheetId="4" r:id="rId4"/>
    <sheet name="freq" sheetId="5" r:id="rId5"/>
    <sheet name="graph" sheetId="6" r:id="rId6"/>
    <sheet name="dens" sheetId="7" r:id="rId7"/>
    <sheet name="domval" sheetId="8" r:id="rId8"/>
    <sheet name="fqi " sheetId="9" r:id="rId9"/>
  </sheets>
  <externalReferences>
    <externalReference r:id="rId12"/>
  </externalReferences>
  <definedNames>
    <definedName name="_xlnm.Print_Area" localSheetId="0">'0-50'!#REF!</definedName>
    <definedName name="_xlnm.Print_Area" localSheetId="6">'dens'!$A$1:$I$42</definedName>
    <definedName name="_xlnm.Print_Area" localSheetId="7">'domval'!$A$1:$E$40</definedName>
    <definedName name="_xlnm.Print_Area" localSheetId="8">'fqi '!$A$1:$D$42</definedName>
    <definedName name="_xlnm.Print_Area" localSheetId="4">'freq'!$A$2:$H$41</definedName>
  </definedNames>
  <calcPr fullCalcOnLoad="1"/>
</workbook>
</file>

<file path=xl/sharedStrings.xml><?xml version="1.0" encoding="utf-8"?>
<sst xmlns="http://schemas.openxmlformats.org/spreadsheetml/2006/main" count="594" uniqueCount="146">
  <si>
    <t>Species</t>
  </si>
  <si>
    <t>Totals</t>
  </si>
  <si>
    <t>Number sample sites</t>
  </si>
  <si>
    <t>Simpson's Diversity</t>
  </si>
  <si>
    <t>Total</t>
  </si>
  <si>
    <t>Occur.</t>
  </si>
  <si>
    <t>DepthZone1</t>
  </si>
  <si>
    <t>Aquatic Plant Frequency Spreadsheet</t>
  </si>
  <si>
    <t>DepthZone2</t>
  </si>
  <si>
    <t>DepthZone3</t>
  </si>
  <si>
    <t>%Freq.</t>
  </si>
  <si>
    <t>w.veg.</t>
  </si>
  <si>
    <t>Relative</t>
  </si>
  <si>
    <t>Freq.</t>
  </si>
  <si>
    <t>Zone1</t>
  </si>
  <si>
    <t>Zone2</t>
  </si>
  <si>
    <t>Zone3</t>
  </si>
  <si>
    <t>Density</t>
  </si>
  <si>
    <t>Aquatic Plant Density Spreadsheet</t>
  </si>
  <si>
    <t>Mean</t>
  </si>
  <si>
    <t>MeanDens.</t>
  </si>
  <si>
    <t>w.pres.</t>
  </si>
  <si>
    <t>Value</t>
  </si>
  <si>
    <t>Transect#</t>
  </si>
  <si>
    <t>Substrate</t>
  </si>
  <si>
    <t>Aquatic Plant Dominance Values</t>
  </si>
  <si>
    <t>Dominance</t>
  </si>
  <si>
    <t>Floristic Quality</t>
  </si>
  <si>
    <t>Coeficient</t>
  </si>
  <si>
    <t>(I)</t>
  </si>
  <si>
    <t>Conservatism</t>
  </si>
  <si>
    <t>(Closeness to undistrubed condition)</t>
  </si>
  <si>
    <t>Samples not veg</t>
  </si>
  <si>
    <t>Number vegn sites</t>
  </si>
  <si>
    <t>%Veg</t>
  </si>
  <si>
    <t>Ceratophyllum demersum</t>
  </si>
  <si>
    <t>Chara sp</t>
  </si>
  <si>
    <t>Elodea canadensis</t>
  </si>
  <si>
    <t>Lemna minor</t>
  </si>
  <si>
    <t>Phalaris arundinacea</t>
  </si>
  <si>
    <t>Potamogeton crispus</t>
  </si>
  <si>
    <t>Potamogeton pusillus</t>
  </si>
  <si>
    <t>Potamogeton zosteriformis</t>
  </si>
  <si>
    <t>Salix spp</t>
  </si>
  <si>
    <t>Depth in Feet</t>
  </si>
  <si>
    <t>Potamogeton nodosus</t>
  </si>
  <si>
    <t>FAWN</t>
  </si>
  <si>
    <t>Myriophyllum sibiricum</t>
  </si>
  <si>
    <t>fawn06</t>
  </si>
  <si>
    <t>Wolffia columbiana</t>
  </si>
  <si>
    <t>Occur</t>
  </si>
  <si>
    <t>FQI</t>
  </si>
  <si>
    <t>C of C</t>
  </si>
  <si>
    <t xml:space="preserve">Aquatic Macrophyte Data </t>
  </si>
  <si>
    <t>Stuckenia pectinata</t>
  </si>
  <si>
    <t>Typha spp</t>
  </si>
  <si>
    <t>Spirodela polyrhiza</t>
  </si>
  <si>
    <t>Schoenoplectus tabernaemontani</t>
  </si>
  <si>
    <t>Myriophyllum spicatum/hybrid</t>
  </si>
  <si>
    <t>Najas guadelupensis</t>
  </si>
  <si>
    <t>Polygonum amphibium</t>
  </si>
  <si>
    <t>Potamogeton amplifolius</t>
  </si>
  <si>
    <t>NN</t>
  </si>
  <si>
    <t>w</t>
  </si>
  <si>
    <t>i</t>
  </si>
  <si>
    <t>l</t>
  </si>
  <si>
    <t>o</t>
  </si>
  <si>
    <t>t</t>
  </si>
  <si>
    <t>r</t>
  </si>
  <si>
    <t>e</t>
  </si>
  <si>
    <t>s</t>
  </si>
  <si>
    <t>NV</t>
  </si>
  <si>
    <t>FREQ</t>
  </si>
  <si>
    <t>DENS</t>
  </si>
  <si>
    <t>C</t>
  </si>
  <si>
    <t>A</t>
  </si>
  <si>
    <t>T</t>
  </si>
  <si>
    <t>I</t>
  </si>
  <si>
    <t>L</t>
  </si>
  <si>
    <t>S</t>
  </si>
  <si>
    <t>O</t>
  </si>
  <si>
    <t>N</t>
  </si>
  <si>
    <t>D</t>
  </si>
  <si>
    <t>Bidens frondosus</t>
  </si>
  <si>
    <r>
      <t>Bidens vulgatu</t>
    </r>
    <r>
      <rPr>
        <sz val="10"/>
        <rFont val="Arial"/>
        <family val="2"/>
      </rPr>
      <t>s</t>
    </r>
  </si>
  <si>
    <t>Solanum dulcamara</t>
  </si>
  <si>
    <t>Myriophyllum heterophyllum</t>
  </si>
  <si>
    <t>Leersia oryzoides</t>
  </si>
  <si>
    <t>Carex utriculata</t>
  </si>
  <si>
    <t>Agalinis paupercula</t>
  </si>
  <si>
    <t>Polygonum persicaria</t>
  </si>
  <si>
    <t>Salix exigua</t>
  </si>
  <si>
    <t>Salix periolaris</t>
  </si>
  <si>
    <t>Salix bebbiana</t>
  </si>
  <si>
    <t>Carex spp</t>
  </si>
  <si>
    <t>Myriophyllkum heterophyllum</t>
  </si>
  <si>
    <t>Polygonum persicria</t>
  </si>
  <si>
    <t>Alisma paupercula</t>
  </si>
  <si>
    <t>Myriophyllum heteophyllum</t>
  </si>
  <si>
    <t>Bidens vulgatus</t>
  </si>
  <si>
    <t>Zosterella dubia</t>
  </si>
  <si>
    <t>Potamogeton foliosus</t>
  </si>
  <si>
    <t>Potamogeton friesii</t>
  </si>
  <si>
    <t>Potamoeton friesii</t>
  </si>
  <si>
    <t>% litt</t>
  </si>
  <si>
    <t>% sub</t>
  </si>
  <si>
    <t>% exot</t>
  </si>
  <si>
    <t>% sens</t>
  </si>
  <si>
    <t>SI</t>
  </si>
  <si>
    <t>taxa #</t>
  </si>
  <si>
    <t>Chara spp</t>
  </si>
  <si>
    <t>All other aquatic plants</t>
  </si>
  <si>
    <t>Year &amp;</t>
  </si>
  <si>
    <t># treatments</t>
  </si>
  <si>
    <t>Diquat</t>
  </si>
  <si>
    <t>(gal)</t>
  </si>
  <si>
    <t>Aquathol</t>
  </si>
  <si>
    <t>AS-70</t>
  </si>
  <si>
    <t>CuSO4</t>
  </si>
  <si>
    <t>(lbs)</t>
  </si>
  <si>
    <t>2,4-D</t>
  </si>
  <si>
    <t>Acres</t>
  </si>
  <si>
    <t>1981(3)</t>
  </si>
  <si>
    <t>1991 (2)</t>
  </si>
  <si>
    <t>1992 (2)</t>
  </si>
  <si>
    <t>1989 (2)</t>
  </si>
  <si>
    <t>1982 (3)</t>
  </si>
  <si>
    <t>1994 (3)</t>
  </si>
  <si>
    <t>1996 (3)</t>
  </si>
  <si>
    <t>total</t>
  </si>
  <si>
    <t>270 lb</t>
  </si>
  <si>
    <t>297 lb</t>
  </si>
  <si>
    <t>750 lb</t>
  </si>
  <si>
    <t>31.25 gal</t>
  </si>
  <si>
    <t>26.5 gal</t>
  </si>
  <si>
    <t>13 gal</t>
  </si>
  <si>
    <t>521 lbs</t>
  </si>
  <si>
    <t>5 gal</t>
  </si>
  <si>
    <t>1317 lbs</t>
  </si>
  <si>
    <t>root depth (feet)</t>
  </si>
  <si>
    <t>Parameter</t>
  </si>
  <si>
    <t>Muskgrass</t>
  </si>
  <si>
    <t>Common Waterweed</t>
  </si>
  <si>
    <t>Eurasian Watermilfoil</t>
  </si>
  <si>
    <t>Sago Pondweed</t>
  </si>
  <si>
    <t>Coontail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</si>
</sst>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mmmm\ d\,\ yyyy"/>
    <numFmt numFmtId="167" formatCode="0.0"/>
    <numFmt numFmtId="168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4" fillId="0" borderId="0" applyFill="0" applyBorder="0" applyAlignment="0" applyProtection="0"/>
    <xf numFmtId="7" fontId="4" fillId="0" borderId="0" applyFill="0" applyBorder="0" applyAlignment="0" applyProtection="0"/>
    <xf numFmtId="166" fontId="4" fillId="0" borderId="0" applyFill="0" applyBorder="0" applyAlignment="0" applyProtection="0"/>
    <xf numFmtId="0" fontId="40" fillId="0" borderId="0" applyNumberFormat="0" applyFill="0" applyBorder="0" applyAlignment="0" applyProtection="0"/>
    <xf numFmtId="2" fontId="4" fillId="0" borderId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10" fontId="4" fillId="0" borderId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59" applyFont="1" applyAlignment="1">
      <alignment/>
    </xf>
    <xf numFmtId="0" fontId="6" fillId="0" borderId="0" xfId="59" applyFont="1" applyAlignment="1">
      <alignment horizontal="center"/>
    </xf>
    <xf numFmtId="0" fontId="6" fillId="0" borderId="0" xfId="59" applyFont="1" applyAlignment="1">
      <alignment/>
    </xf>
    <xf numFmtId="2" fontId="4" fillId="0" borderId="10" xfId="59" applyNumberFormat="1" applyFont="1" applyBorder="1" applyAlignment="1">
      <alignment/>
    </xf>
    <xf numFmtId="0" fontId="6" fillId="0" borderId="0" xfId="62" applyFont="1">
      <alignment/>
      <protection/>
    </xf>
    <xf numFmtId="0" fontId="0" fillId="0" borderId="0" xfId="62">
      <alignment/>
      <protection/>
    </xf>
    <xf numFmtId="0" fontId="1" fillId="0" borderId="0" xfId="62" applyFont="1">
      <alignment/>
      <protection/>
    </xf>
    <xf numFmtId="0" fontId="1" fillId="0" borderId="11" xfId="62" applyFont="1" applyBorder="1">
      <alignment/>
      <protection/>
    </xf>
    <xf numFmtId="0" fontId="0" fillId="0" borderId="11" xfId="62" applyBorder="1">
      <alignment/>
      <protection/>
    </xf>
    <xf numFmtId="0" fontId="0" fillId="0" borderId="0" xfId="61">
      <alignment/>
      <protection/>
    </xf>
    <xf numFmtId="1" fontId="7" fillId="0" borderId="0" xfId="60" applyNumberFormat="1" applyFont="1" applyAlignment="1">
      <alignment/>
    </xf>
    <xf numFmtId="1" fontId="0" fillId="0" borderId="0" xfId="61" applyNumberFormat="1">
      <alignment/>
      <protection/>
    </xf>
    <xf numFmtId="0" fontId="6" fillId="0" borderId="0" xfId="60" applyFont="1" applyAlignment="1">
      <alignment horizontal="center"/>
    </xf>
    <xf numFmtId="1" fontId="6" fillId="0" borderId="0" xfId="60" applyNumberFormat="1" applyFont="1" applyAlignment="1">
      <alignment horizontal="center"/>
    </xf>
    <xf numFmtId="1" fontId="4" fillId="0" borderId="12" xfId="6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Alignment="1">
      <alignment horizontal="center"/>
    </xf>
    <xf numFmtId="0" fontId="2" fillId="33" borderId="0" xfId="62" applyFont="1" applyFill="1">
      <alignment/>
      <protection/>
    </xf>
    <xf numFmtId="0" fontId="0" fillId="0" borderId="0" xfId="62" applyAlignment="1">
      <alignment horizontal="center"/>
      <protection/>
    </xf>
    <xf numFmtId="0" fontId="0" fillId="0" borderId="11" xfId="62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1" fontId="7" fillId="0" borderId="0" xfId="60" applyNumberFormat="1" applyFont="1" applyAlignment="1">
      <alignment horizontal="center"/>
    </xf>
    <xf numFmtId="1" fontId="0" fillId="0" borderId="0" xfId="61" applyNumberFormat="1" applyAlignment="1">
      <alignment horizontal="center"/>
      <protection/>
    </xf>
    <xf numFmtId="0" fontId="0" fillId="0" borderId="0" xfId="61" applyAlignment="1">
      <alignment horizontal="center"/>
      <protection/>
    </xf>
    <xf numFmtId="0" fontId="1" fillId="33" borderId="0" xfId="62" applyFont="1" applyFill="1" applyAlignment="1">
      <alignment horizontal="center"/>
      <protection/>
    </xf>
    <xf numFmtId="0" fontId="8" fillId="0" borderId="0" xfId="0" applyFont="1" applyAlignment="1">
      <alignment/>
    </xf>
    <xf numFmtId="0" fontId="9" fillId="0" borderId="0" xfId="59" applyFont="1" applyAlignment="1">
      <alignment/>
    </xf>
    <xf numFmtId="0" fontId="9" fillId="0" borderId="0" xfId="59" applyFont="1" applyAlignment="1">
      <alignment horizontal="center"/>
    </xf>
    <xf numFmtId="0" fontId="9" fillId="0" borderId="13" xfId="59" applyFont="1" applyBorder="1" applyAlignment="1">
      <alignment horizontal="center"/>
    </xf>
    <xf numFmtId="2" fontId="8" fillId="0" borderId="0" xfId="59" applyNumberFormat="1" applyFont="1" applyAlignment="1">
      <alignment/>
    </xf>
    <xf numFmtId="0" fontId="8" fillId="0" borderId="0" xfId="59" applyFont="1" applyAlignment="1">
      <alignment horizontal="center"/>
    </xf>
    <xf numFmtId="0" fontId="8" fillId="0" borderId="14" xfId="59" applyFont="1" applyBorder="1" applyAlignment="1">
      <alignment/>
    </xf>
    <xf numFmtId="2" fontId="8" fillId="0" borderId="15" xfId="59" applyNumberFormat="1" applyFont="1" applyBorder="1" applyAlignment="1">
      <alignment/>
    </xf>
    <xf numFmtId="0" fontId="8" fillId="0" borderId="16" xfId="59" applyFont="1" applyBorder="1" applyAlignment="1">
      <alignment/>
    </xf>
    <xf numFmtId="2" fontId="8" fillId="33" borderId="17" xfId="59" applyNumberFormat="1" applyFont="1" applyFill="1" applyBorder="1" applyAlignment="1">
      <alignment/>
    </xf>
    <xf numFmtId="2" fontId="8" fillId="0" borderId="17" xfId="59" applyNumberFormat="1" applyFont="1" applyBorder="1" applyAlignment="1">
      <alignment/>
    </xf>
    <xf numFmtId="0" fontId="8" fillId="0" borderId="18" xfId="59" applyFont="1" applyBorder="1" applyAlignment="1">
      <alignment/>
    </xf>
    <xf numFmtId="165" fontId="8" fillId="0" borderId="19" xfId="59" applyNumberFormat="1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59" applyNumberFormat="1" applyFont="1" applyAlignment="1">
      <alignment horizontal="center"/>
    </xf>
    <xf numFmtId="10" fontId="8" fillId="0" borderId="0" xfId="59" applyNumberFormat="1" applyFont="1" applyAlignment="1">
      <alignment horizontal="center"/>
    </xf>
    <xf numFmtId="0" fontId="9" fillId="0" borderId="0" xfId="0" applyFont="1" applyAlignment="1">
      <alignment/>
    </xf>
    <xf numFmtId="2" fontId="8" fillId="0" borderId="0" xfId="59" applyNumberFormat="1" applyFont="1" applyBorder="1" applyAlignment="1">
      <alignment horizontal="center"/>
    </xf>
    <xf numFmtId="0" fontId="0" fillId="0" borderId="0" xfId="61" applyFont="1">
      <alignment/>
      <protection/>
    </xf>
    <xf numFmtId="0" fontId="0" fillId="0" borderId="0" xfId="62" applyBorder="1" applyAlignment="1">
      <alignment horizontal="center"/>
      <protection/>
    </xf>
    <xf numFmtId="0" fontId="0" fillId="0" borderId="0" xfId="62" applyBorder="1">
      <alignment/>
      <protection/>
    </xf>
    <xf numFmtId="0" fontId="2" fillId="33" borderId="0" xfId="62" applyFont="1" applyFill="1" applyBorder="1">
      <alignment/>
      <protection/>
    </xf>
    <xf numFmtId="2" fontId="8" fillId="0" borderId="20" xfId="59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61" applyFont="1">
      <alignment/>
      <protection/>
    </xf>
    <xf numFmtId="0" fontId="2" fillId="33" borderId="0" xfId="62" applyFont="1" applyFill="1" applyAlignment="1">
      <alignment horizontal="center"/>
      <protection/>
    </xf>
    <xf numFmtId="0" fontId="1" fillId="33" borderId="0" xfId="62" applyFont="1" applyFill="1" applyBorder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167" fontId="0" fillId="0" borderId="0" xfId="62" applyNumberFormat="1" applyFont="1" applyAlignment="1">
      <alignment horizontal="center"/>
      <protection/>
    </xf>
    <xf numFmtId="167" fontId="0" fillId="0" borderId="0" xfId="62" applyNumberFormat="1" applyAlignment="1">
      <alignment horizontal="center"/>
      <protection/>
    </xf>
    <xf numFmtId="167" fontId="0" fillId="0" borderId="0" xfId="62" applyNumberFormat="1">
      <alignment/>
      <protection/>
    </xf>
    <xf numFmtId="0" fontId="0" fillId="0" borderId="0" xfId="62" applyFont="1" applyBorder="1" applyAlignment="1">
      <alignment horizontal="center"/>
      <protection/>
    </xf>
    <xf numFmtId="168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12" fillId="0" borderId="0" xfId="59" applyFont="1" applyBorder="1" applyAlignment="1">
      <alignment horizontal="center"/>
    </xf>
    <xf numFmtId="0" fontId="2" fillId="33" borderId="0" xfId="62" applyFont="1" applyFill="1" applyBorder="1" applyAlignment="1">
      <alignment/>
      <protection/>
    </xf>
    <xf numFmtId="0" fontId="2" fillId="0" borderId="0" xfId="0" applyFont="1" applyAlignment="1">
      <alignment/>
    </xf>
    <xf numFmtId="0" fontId="2" fillId="33" borderId="0" xfId="59" applyFont="1" applyFill="1" applyBorder="1" applyAlignment="1">
      <alignment/>
    </xf>
    <xf numFmtId="0" fontId="2" fillId="33" borderId="0" xfId="59" applyFont="1" applyFill="1" applyAlignment="1">
      <alignment/>
    </xf>
    <xf numFmtId="0" fontId="2" fillId="33" borderId="0" xfId="60" applyFont="1" applyFill="1" applyAlignment="1">
      <alignment/>
    </xf>
    <xf numFmtId="1" fontId="6" fillId="33" borderId="0" xfId="60" applyNumberFormat="1" applyFont="1" applyFill="1" applyAlignment="1">
      <alignment horizontal="center"/>
    </xf>
    <xf numFmtId="2" fontId="0" fillId="0" borderId="0" xfId="61" applyNumberFormat="1" applyAlignment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ING1" xfId="53"/>
    <cellStyle name="HEADING2" xfId="54"/>
    <cellStyle name="Hyperlink" xfId="55"/>
    <cellStyle name="Input" xfId="56"/>
    <cellStyle name="Linked Cell" xfId="57"/>
    <cellStyle name="Neutral" xfId="58"/>
    <cellStyle name="normal 2" xfId="59"/>
    <cellStyle name="normal_axhndltrnd" xfId="60"/>
    <cellStyle name="Normal_longlk" xfId="61"/>
    <cellStyle name="Normal_sqw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12: Most-Frequently-Occurring Aquatic Species 2011 (PI)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415"/>
          <c:w val="0.9087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freq!$J$5:$J$7</c:f>
              <c:strCache/>
            </c:strRef>
          </c:cat>
          <c:val>
            <c:numRef>
              <c:f>freq!$K$5:$K$7</c:f>
              <c:numCache/>
            </c:numRef>
          </c:val>
        </c:ser>
        <c:axId val="59912904"/>
        <c:axId val="2345225"/>
      </c:bar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occurrence frequency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66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13b: Dominance 2011 (PI)</a:t>
            </a:r>
          </a:p>
        </c:rich>
      </c:tx>
      <c:layout>
        <c:manualLayout>
          <c:xMode val="factor"/>
          <c:yMode val="factor"/>
          <c:x val="-0.135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36525"/>
          <c:w val="0.55325"/>
          <c:h val="0.42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domval!$G$6:$G$11</c:f>
              <c:strCache/>
            </c:strRef>
          </c:cat>
          <c:val>
            <c:numRef>
              <c:f>domval!$H$6:$H$11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1045"/>
          <c:w val="0.32225"/>
          <c:h val="0.8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11</xdr:row>
      <xdr:rowOff>0</xdr:rowOff>
    </xdr:from>
    <xdr:to>
      <xdr:col>13</xdr:col>
      <xdr:colOff>533400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210300" y="1866900"/>
        <a:ext cx="4781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12</xdr:row>
      <xdr:rowOff>114300</xdr:rowOff>
    </xdr:from>
    <xdr:to>
      <xdr:col>10</xdr:col>
      <xdr:colOff>95250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762375" y="2495550"/>
        <a:ext cx="46672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1">
      <selection activeCell="AG19" sqref="A19:IV19"/>
    </sheetView>
  </sheetViews>
  <sheetFormatPr defaultColWidth="9.140625" defaultRowHeight="12.75"/>
  <cols>
    <col min="1" max="1" width="28.7109375" style="6" customWidth="1"/>
    <col min="2" max="3" width="3.7109375" style="19" customWidth="1"/>
    <col min="4" max="4" width="4.140625" style="19" customWidth="1"/>
    <col min="5" max="5" width="5.140625" style="19" customWidth="1"/>
    <col min="6" max="6" width="5.00390625" style="19" customWidth="1"/>
    <col min="7" max="7" width="4.28125" style="19" customWidth="1"/>
    <col min="8" max="8" width="3.8515625" style="19" customWidth="1"/>
    <col min="9" max="10" width="3.7109375" style="19" customWidth="1"/>
    <col min="11" max="11" width="4.8515625" style="19" customWidth="1"/>
    <col min="12" max="12" width="4.7109375" style="19" customWidth="1"/>
    <col min="13" max="13" width="5.00390625" style="19" customWidth="1"/>
    <col min="14" max="14" width="4.7109375" style="19" customWidth="1"/>
    <col min="15" max="15" width="5.00390625" style="19" customWidth="1"/>
    <col min="16" max="16" width="3.7109375" style="19" customWidth="1"/>
    <col min="17" max="18" width="4.421875" style="19" customWidth="1"/>
    <col min="19" max="19" width="4.28125" style="19" customWidth="1"/>
    <col min="20" max="20" width="4.8515625" style="19" customWidth="1"/>
    <col min="21" max="25" width="5.00390625" style="19" customWidth="1"/>
    <col min="26" max="26" width="4.140625" style="19" customWidth="1"/>
    <col min="27" max="27" width="29.28125" style="6" customWidth="1"/>
    <col min="28" max="28" width="4.421875" style="19" customWidth="1"/>
    <col min="29" max="29" width="4.57421875" style="19" customWidth="1"/>
    <col min="30" max="30" width="4.28125" style="19" customWidth="1"/>
    <col min="31" max="31" width="4.57421875" style="19" customWidth="1"/>
    <col min="32" max="32" width="5.28125" style="19" customWidth="1"/>
    <col min="33" max="33" width="4.8515625" style="19" customWidth="1"/>
    <col min="34" max="34" width="5.140625" style="19" customWidth="1"/>
    <col min="35" max="36" width="5.00390625" style="19" customWidth="1"/>
    <col min="37" max="37" width="5.140625" style="19" customWidth="1"/>
    <col min="38" max="38" width="4.8515625" style="19" customWidth="1"/>
    <col min="39" max="39" width="5.140625" style="19" customWidth="1"/>
    <col min="40" max="40" width="4.7109375" style="19" customWidth="1"/>
    <col min="41" max="52" width="5.00390625" style="19" customWidth="1"/>
    <col min="53" max="53" width="5.8515625" style="6" customWidth="1"/>
    <col min="54" max="54" width="30.140625" style="6" customWidth="1"/>
    <col min="55" max="55" width="12.421875" style="19" customWidth="1"/>
    <col min="56" max="56" width="17.7109375" style="19" customWidth="1"/>
    <col min="57" max="57" width="4.00390625" style="6" customWidth="1"/>
    <col min="58" max="58" width="5.00390625" style="6" customWidth="1"/>
    <col min="59" max="60" width="4.421875" style="6" customWidth="1"/>
    <col min="61" max="61" width="3.8515625" style="6" customWidth="1"/>
    <col min="62" max="62" width="4.421875" style="6" customWidth="1"/>
    <col min="131" max="16384" width="9.140625" style="6" customWidth="1"/>
  </cols>
  <sheetData>
    <row r="1" spans="1:56" ht="15.75">
      <c r="A1" s="5" t="s">
        <v>53</v>
      </c>
      <c r="BC1" s="53" t="s">
        <v>72</v>
      </c>
      <c r="BD1" s="53" t="s">
        <v>73</v>
      </c>
    </row>
    <row r="2" spans="1:54" ht="12.75">
      <c r="A2" s="7" t="s">
        <v>23</v>
      </c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  <c r="I2" s="19">
        <v>8</v>
      </c>
      <c r="J2" s="19">
        <v>9</v>
      </c>
      <c r="K2" s="19">
        <v>10</v>
      </c>
      <c r="L2" s="19">
        <v>11</v>
      </c>
      <c r="M2" s="19">
        <v>12</v>
      </c>
      <c r="N2" s="19">
        <v>13</v>
      </c>
      <c r="O2" s="19">
        <v>14</v>
      </c>
      <c r="P2" s="19">
        <v>15</v>
      </c>
      <c r="Q2" s="19">
        <v>16</v>
      </c>
      <c r="R2" s="19">
        <v>17</v>
      </c>
      <c r="S2" s="19">
        <v>18</v>
      </c>
      <c r="T2" s="19">
        <v>19</v>
      </c>
      <c r="U2" s="19">
        <v>20</v>
      </c>
      <c r="V2" s="19">
        <v>21</v>
      </c>
      <c r="W2" s="19">
        <v>22</v>
      </c>
      <c r="X2" s="19">
        <v>23</v>
      </c>
      <c r="Y2" s="19">
        <v>24</v>
      </c>
      <c r="Z2" s="19">
        <v>25</v>
      </c>
      <c r="AA2" s="7" t="s">
        <v>23</v>
      </c>
      <c r="AB2" s="19">
        <v>26</v>
      </c>
      <c r="AC2" s="19">
        <v>27</v>
      </c>
      <c r="AD2" s="19">
        <v>28</v>
      </c>
      <c r="AE2" s="19">
        <v>29</v>
      </c>
      <c r="AF2" s="19">
        <v>30</v>
      </c>
      <c r="AG2" s="19">
        <v>31</v>
      </c>
      <c r="AH2" s="19">
        <v>32</v>
      </c>
      <c r="AI2" s="19">
        <v>33</v>
      </c>
      <c r="AJ2" s="19">
        <v>34</v>
      </c>
      <c r="AK2" s="19">
        <v>35</v>
      </c>
      <c r="AL2" s="19">
        <v>36</v>
      </c>
      <c r="AM2" s="19">
        <v>37</v>
      </c>
      <c r="AN2" s="19">
        <v>38</v>
      </c>
      <c r="AO2" s="19">
        <v>39</v>
      </c>
      <c r="AP2" s="19">
        <v>40</v>
      </c>
      <c r="AQ2" s="19">
        <v>41</v>
      </c>
      <c r="AR2" s="19">
        <v>42</v>
      </c>
      <c r="AS2" s="19">
        <v>43</v>
      </c>
      <c r="AT2" s="19">
        <v>44</v>
      </c>
      <c r="AU2" s="19">
        <v>45</v>
      </c>
      <c r="AV2" s="19">
        <v>46</v>
      </c>
      <c r="AW2" s="19">
        <v>47</v>
      </c>
      <c r="AX2" s="19">
        <v>48</v>
      </c>
      <c r="AY2" s="19">
        <v>49</v>
      </c>
      <c r="AZ2" s="19">
        <v>50</v>
      </c>
      <c r="BA2" s="19"/>
      <c r="BB2" s="7" t="s">
        <v>23</v>
      </c>
    </row>
    <row r="3" spans="1:54" ht="12.75">
      <c r="A3" s="7" t="s">
        <v>44</v>
      </c>
      <c r="B3" s="54">
        <v>2.1</v>
      </c>
      <c r="C3" s="55">
        <v>4.5</v>
      </c>
      <c r="D3" s="54">
        <v>7.2</v>
      </c>
      <c r="E3" s="55">
        <v>12.5</v>
      </c>
      <c r="F3" s="55">
        <v>13.2</v>
      </c>
      <c r="G3" s="55">
        <v>7.3</v>
      </c>
      <c r="H3" s="55">
        <v>5.6</v>
      </c>
      <c r="I3" s="55">
        <v>3.4</v>
      </c>
      <c r="J3" s="55">
        <v>2</v>
      </c>
      <c r="K3" s="55"/>
      <c r="L3" s="55">
        <v>4.1</v>
      </c>
      <c r="M3" s="55">
        <v>3.8</v>
      </c>
      <c r="N3" s="55">
        <v>11.2</v>
      </c>
      <c r="O3" s="55">
        <v>13.3</v>
      </c>
      <c r="P3" s="55">
        <v>7.3</v>
      </c>
      <c r="Q3" s="55">
        <v>3.9</v>
      </c>
      <c r="R3" s="55">
        <v>2.3</v>
      </c>
      <c r="S3" s="55">
        <v>3</v>
      </c>
      <c r="T3" s="55"/>
      <c r="U3" s="55">
        <v>4.7</v>
      </c>
      <c r="V3" s="55">
        <v>9.4</v>
      </c>
      <c r="W3" s="55">
        <v>12.6</v>
      </c>
      <c r="X3" s="55">
        <v>7.6</v>
      </c>
      <c r="Y3" s="55">
        <v>5.1</v>
      </c>
      <c r="Z3" s="55">
        <v>3.2</v>
      </c>
      <c r="AA3" s="7" t="s">
        <v>44</v>
      </c>
      <c r="AC3" s="55">
        <v>3</v>
      </c>
      <c r="AD3" s="55">
        <v>0.9</v>
      </c>
      <c r="AE3" s="55">
        <v>1</v>
      </c>
      <c r="AF3" s="55">
        <v>6.3</v>
      </c>
      <c r="AG3" s="55">
        <v>10</v>
      </c>
      <c r="AH3" s="55">
        <v>8.4</v>
      </c>
      <c r="AI3" s="55">
        <v>5.8</v>
      </c>
      <c r="AJ3" s="55">
        <v>4.5</v>
      </c>
      <c r="AK3" s="55">
        <v>2.4</v>
      </c>
      <c r="AL3" s="55"/>
      <c r="AM3" s="55">
        <v>3.4</v>
      </c>
      <c r="AN3" s="55">
        <v>1</v>
      </c>
      <c r="AO3" s="55">
        <v>6.2</v>
      </c>
      <c r="AP3" s="55">
        <v>9</v>
      </c>
      <c r="AQ3" s="55">
        <v>7.2</v>
      </c>
      <c r="AR3" s="55">
        <v>5</v>
      </c>
      <c r="AS3" s="55">
        <v>3.3</v>
      </c>
      <c r="AT3" s="55">
        <v>1.2</v>
      </c>
      <c r="AU3" s="55">
        <v>2.4</v>
      </c>
      <c r="AV3" s="55">
        <v>3.5</v>
      </c>
      <c r="AW3" s="55">
        <v>6.2</v>
      </c>
      <c r="AX3" s="55">
        <v>9.2</v>
      </c>
      <c r="AY3" s="55">
        <v>8.7</v>
      </c>
      <c r="AZ3" s="55">
        <v>4.7</v>
      </c>
      <c r="BA3" s="56"/>
      <c r="BB3" s="7" t="s">
        <v>44</v>
      </c>
    </row>
    <row r="4" spans="1:56" s="9" customFormat="1" ht="13.5" customHeight="1" thickBot="1">
      <c r="A4" s="8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 t="s">
        <v>62</v>
      </c>
      <c r="L4" s="21"/>
      <c r="M4" s="21"/>
      <c r="N4" s="21"/>
      <c r="O4" s="20"/>
      <c r="P4" s="20"/>
      <c r="Q4" s="20"/>
      <c r="R4" s="20"/>
      <c r="S4" s="20"/>
      <c r="T4" s="21" t="s">
        <v>62</v>
      </c>
      <c r="U4" s="20"/>
      <c r="V4" s="20"/>
      <c r="W4" s="20"/>
      <c r="X4" s="20"/>
      <c r="Y4" s="20"/>
      <c r="Z4" s="21" t="s">
        <v>71</v>
      </c>
      <c r="AA4" s="8" t="s">
        <v>24</v>
      </c>
      <c r="AB4" s="21" t="s">
        <v>62</v>
      </c>
      <c r="AC4" s="20"/>
      <c r="AD4" s="21" t="s">
        <v>71</v>
      </c>
      <c r="AE4" s="20"/>
      <c r="AF4" s="20"/>
      <c r="AG4" s="20"/>
      <c r="AH4" s="20"/>
      <c r="AI4" s="20"/>
      <c r="AJ4" s="20"/>
      <c r="AK4" s="20"/>
      <c r="AL4" s="20"/>
      <c r="AM4" s="21" t="s">
        <v>71</v>
      </c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B4" s="8" t="s">
        <v>24</v>
      </c>
      <c r="BC4" s="20"/>
      <c r="BD4" s="20"/>
    </row>
    <row r="5" spans="1:56" s="46" customFormat="1" ht="13.5" customHeight="1" thickTop="1">
      <c r="A5" s="47" t="s">
        <v>89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5"/>
      <c r="P5" s="45"/>
      <c r="Q5" s="45"/>
      <c r="R5" s="45"/>
      <c r="S5" s="45"/>
      <c r="T5" s="57"/>
      <c r="U5" s="45"/>
      <c r="V5" s="45"/>
      <c r="W5" s="45"/>
      <c r="X5" s="45"/>
      <c r="Y5" s="45"/>
      <c r="Z5" s="57"/>
      <c r="AA5" s="47" t="s">
        <v>89</v>
      </c>
      <c r="AB5" s="57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57"/>
      <c r="AN5" s="45"/>
      <c r="AO5" s="45"/>
      <c r="AP5" s="45"/>
      <c r="AQ5" s="45"/>
      <c r="AR5" s="45"/>
      <c r="AS5" s="45"/>
      <c r="AT5" s="45"/>
      <c r="AU5" s="45">
        <v>1</v>
      </c>
      <c r="AV5" s="45"/>
      <c r="AW5" s="45"/>
      <c r="AX5" s="45"/>
      <c r="AY5" s="45"/>
      <c r="AZ5" s="45"/>
      <c r="BB5" s="47" t="s">
        <v>89</v>
      </c>
      <c r="BC5" s="19">
        <f>COUNT(B5:AZ5)</f>
        <v>1</v>
      </c>
      <c r="BD5" s="19">
        <f>SUM(B5:AZ5)</f>
        <v>1</v>
      </c>
    </row>
    <row r="6" spans="1:56" s="46" customFormat="1" ht="13.5" customHeight="1">
      <c r="A6" s="47" t="s">
        <v>83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45"/>
      <c r="P6" s="45"/>
      <c r="Q6" s="45"/>
      <c r="R6" s="45"/>
      <c r="S6" s="45"/>
      <c r="T6" s="57"/>
      <c r="U6" s="45"/>
      <c r="V6" s="45"/>
      <c r="W6" s="45"/>
      <c r="X6" s="45"/>
      <c r="Y6" s="45"/>
      <c r="Z6" s="57"/>
      <c r="AA6" s="47" t="s">
        <v>83</v>
      </c>
      <c r="AB6" s="57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57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B6" s="47" t="s">
        <v>83</v>
      </c>
      <c r="BC6" s="19">
        <f>COUNT(B6:AZ6)</f>
        <v>0</v>
      </c>
      <c r="BD6" s="19">
        <f>SUM(B6:AZ6)</f>
        <v>0</v>
      </c>
    </row>
    <row r="7" spans="1:56" s="46" customFormat="1" ht="13.5" customHeight="1">
      <c r="A7" s="47" t="s">
        <v>99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5"/>
      <c r="P7" s="45"/>
      <c r="Q7" s="45"/>
      <c r="R7" s="45"/>
      <c r="S7" s="45"/>
      <c r="T7" s="57"/>
      <c r="U7" s="45"/>
      <c r="V7" s="45"/>
      <c r="W7" s="45"/>
      <c r="X7" s="45"/>
      <c r="Y7" s="45"/>
      <c r="Z7" s="57"/>
      <c r="AA7" s="47" t="s">
        <v>84</v>
      </c>
      <c r="AB7" s="57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7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B7" s="47" t="s">
        <v>84</v>
      </c>
      <c r="BC7" s="19">
        <f aca="true" t="shared" si="0" ref="BC7:BC39">COUNT(B7:AZ7)</f>
        <v>0</v>
      </c>
      <c r="BD7" s="19">
        <f aca="true" t="shared" si="1" ref="BD7:BD39">SUM(B7:AZ7)</f>
        <v>0</v>
      </c>
    </row>
    <row r="8" spans="1:56" s="46" customFormat="1" ht="13.5" customHeight="1">
      <c r="A8" s="18" t="s">
        <v>94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45"/>
      <c r="P8" s="45"/>
      <c r="Q8" s="45"/>
      <c r="R8" s="45"/>
      <c r="S8" s="45"/>
      <c r="T8" s="57"/>
      <c r="U8" s="45"/>
      <c r="V8" s="45"/>
      <c r="W8" s="45"/>
      <c r="X8" s="45"/>
      <c r="Y8" s="45"/>
      <c r="Z8" s="57"/>
      <c r="AA8" s="18" t="s">
        <v>94</v>
      </c>
      <c r="AB8" s="57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57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B8" s="18" t="s">
        <v>94</v>
      </c>
      <c r="BC8" s="19">
        <f t="shared" si="0"/>
        <v>0</v>
      </c>
      <c r="BD8" s="19">
        <f t="shared" si="1"/>
        <v>0</v>
      </c>
    </row>
    <row r="9" spans="1:56" s="46" customFormat="1" ht="13.5" customHeight="1">
      <c r="A9" s="18" t="s">
        <v>88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45"/>
      <c r="P9" s="45"/>
      <c r="Q9" s="45"/>
      <c r="R9" s="45"/>
      <c r="S9" s="45"/>
      <c r="T9" s="57"/>
      <c r="U9" s="45"/>
      <c r="V9" s="45"/>
      <c r="W9" s="45"/>
      <c r="X9" s="45"/>
      <c r="Y9" s="45"/>
      <c r="Z9" s="57"/>
      <c r="AA9" s="18" t="s">
        <v>88</v>
      </c>
      <c r="AB9" s="57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57"/>
      <c r="AN9" s="45"/>
      <c r="AO9" s="45"/>
      <c r="AP9" s="45"/>
      <c r="AQ9" s="45"/>
      <c r="AR9" s="45"/>
      <c r="AS9" s="45"/>
      <c r="AT9" s="45"/>
      <c r="AU9" s="45">
        <v>1</v>
      </c>
      <c r="AV9" s="45"/>
      <c r="AW9" s="45"/>
      <c r="AX9" s="45"/>
      <c r="AY9" s="45"/>
      <c r="AZ9" s="45"/>
      <c r="BB9" s="18" t="s">
        <v>88</v>
      </c>
      <c r="BC9" s="19">
        <f t="shared" si="0"/>
        <v>1</v>
      </c>
      <c r="BD9" s="19">
        <f t="shared" si="1"/>
        <v>1</v>
      </c>
    </row>
    <row r="10" spans="1:56" ht="12.75">
      <c r="A10" s="18" t="s">
        <v>35</v>
      </c>
      <c r="D10" s="19">
        <v>1</v>
      </c>
      <c r="E10" s="19">
        <v>2</v>
      </c>
      <c r="F10" s="19">
        <v>1</v>
      </c>
      <c r="G10" s="19">
        <v>1</v>
      </c>
      <c r="M10" s="19">
        <v>3</v>
      </c>
      <c r="O10" s="19">
        <v>2</v>
      </c>
      <c r="U10" s="19">
        <v>1</v>
      </c>
      <c r="V10" s="19">
        <v>2</v>
      </c>
      <c r="W10" s="19">
        <v>2</v>
      </c>
      <c r="X10" s="19">
        <v>2</v>
      </c>
      <c r="AA10" s="18" t="s">
        <v>35</v>
      </c>
      <c r="AE10" s="19">
        <v>1</v>
      </c>
      <c r="AF10" s="19">
        <v>1</v>
      </c>
      <c r="AG10" s="19">
        <v>1</v>
      </c>
      <c r="AH10" s="19">
        <v>2</v>
      </c>
      <c r="AN10" s="19">
        <v>1</v>
      </c>
      <c r="AO10" s="19">
        <v>2</v>
      </c>
      <c r="AP10" s="19">
        <v>2</v>
      </c>
      <c r="AQ10" s="19">
        <v>2</v>
      </c>
      <c r="AR10" s="19">
        <v>1</v>
      </c>
      <c r="AS10" s="19">
        <v>1</v>
      </c>
      <c r="AV10" s="19">
        <v>1</v>
      </c>
      <c r="AX10" s="19">
        <v>2</v>
      </c>
      <c r="AY10" s="19">
        <v>1</v>
      </c>
      <c r="BB10" s="18" t="s">
        <v>35</v>
      </c>
      <c r="BC10" s="19">
        <f t="shared" si="0"/>
        <v>23</v>
      </c>
      <c r="BD10" s="19">
        <f t="shared" si="1"/>
        <v>35</v>
      </c>
    </row>
    <row r="11" spans="1:56" ht="12.75">
      <c r="A11" s="18" t="s">
        <v>36</v>
      </c>
      <c r="B11" s="19">
        <v>1</v>
      </c>
      <c r="C11" s="19">
        <v>1</v>
      </c>
      <c r="D11" s="19">
        <v>2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53" t="s">
        <v>63</v>
      </c>
      <c r="N11" s="19">
        <v>1</v>
      </c>
      <c r="O11" s="19">
        <v>1</v>
      </c>
      <c r="P11" s="19">
        <v>1</v>
      </c>
      <c r="Q11" s="19">
        <v>1</v>
      </c>
      <c r="T11" s="53" t="s">
        <v>63</v>
      </c>
      <c r="V11" s="19">
        <v>1</v>
      </c>
      <c r="X11" s="19">
        <v>2</v>
      </c>
      <c r="AA11" s="18" t="s">
        <v>36</v>
      </c>
      <c r="AF11" s="19">
        <v>1</v>
      </c>
      <c r="AG11" s="19">
        <v>1</v>
      </c>
      <c r="AI11" s="19">
        <v>1</v>
      </c>
      <c r="AJ11" s="19">
        <v>1</v>
      </c>
      <c r="AO11" s="19">
        <v>1</v>
      </c>
      <c r="AP11" s="19">
        <v>1</v>
      </c>
      <c r="AR11" s="19">
        <v>1</v>
      </c>
      <c r="AW11" s="19">
        <v>2</v>
      </c>
      <c r="AY11" s="19">
        <v>1</v>
      </c>
      <c r="AZ11" s="19">
        <v>1</v>
      </c>
      <c r="BB11" s="18" t="s">
        <v>36</v>
      </c>
      <c r="BC11" s="19">
        <f t="shared" si="0"/>
        <v>25</v>
      </c>
      <c r="BD11" s="19">
        <f t="shared" si="1"/>
        <v>28</v>
      </c>
    </row>
    <row r="12" spans="1:56" ht="12" customHeight="1">
      <c r="A12" s="18" t="s">
        <v>37</v>
      </c>
      <c r="B12" s="19">
        <v>1</v>
      </c>
      <c r="C12" s="19">
        <v>1</v>
      </c>
      <c r="E12" s="19">
        <v>2</v>
      </c>
      <c r="F12" s="19">
        <v>1</v>
      </c>
      <c r="K12" s="53" t="s">
        <v>64</v>
      </c>
      <c r="L12" s="19">
        <v>1</v>
      </c>
      <c r="M12" s="19">
        <v>2</v>
      </c>
      <c r="N12" s="19">
        <v>1</v>
      </c>
      <c r="O12" s="19">
        <v>1</v>
      </c>
      <c r="T12" s="53" t="s">
        <v>64</v>
      </c>
      <c r="U12" s="19">
        <v>1</v>
      </c>
      <c r="AA12" s="18" t="s">
        <v>37</v>
      </c>
      <c r="AB12" s="53" t="s">
        <v>74</v>
      </c>
      <c r="AE12" s="19">
        <v>1</v>
      </c>
      <c r="AF12" s="19">
        <v>1</v>
      </c>
      <c r="AH12" s="19">
        <v>2</v>
      </c>
      <c r="AI12" s="19">
        <v>1</v>
      </c>
      <c r="AL12" s="53" t="s">
        <v>80</v>
      </c>
      <c r="AO12" s="19">
        <v>2</v>
      </c>
      <c r="AP12" s="19">
        <v>1</v>
      </c>
      <c r="AQ12" s="19">
        <v>1</v>
      </c>
      <c r="AR12" s="19">
        <v>1</v>
      </c>
      <c r="AV12" s="19">
        <v>2</v>
      </c>
      <c r="BB12" s="18" t="s">
        <v>37</v>
      </c>
      <c r="BC12" s="19">
        <f t="shared" si="0"/>
        <v>18</v>
      </c>
      <c r="BD12" s="19">
        <f t="shared" si="1"/>
        <v>23</v>
      </c>
    </row>
    <row r="13" spans="1:56" ht="12" customHeight="1">
      <c r="A13" s="18" t="s">
        <v>87</v>
      </c>
      <c r="K13" s="53"/>
      <c r="T13" s="53"/>
      <c r="AA13" s="18" t="s">
        <v>87</v>
      </c>
      <c r="AB13" s="53"/>
      <c r="AL13" s="53"/>
      <c r="AU13" s="19">
        <v>1</v>
      </c>
      <c r="BB13" s="18" t="s">
        <v>87</v>
      </c>
      <c r="BC13" s="19">
        <f t="shared" si="0"/>
        <v>1</v>
      </c>
      <c r="BD13" s="19">
        <f t="shared" si="1"/>
        <v>1</v>
      </c>
    </row>
    <row r="14" spans="1:56" ht="12.75">
      <c r="A14" s="18" t="s">
        <v>38</v>
      </c>
      <c r="K14" s="53" t="s">
        <v>65</v>
      </c>
      <c r="T14" s="53" t="s">
        <v>65</v>
      </c>
      <c r="X14" s="19">
        <v>1</v>
      </c>
      <c r="AA14" s="18" t="s">
        <v>38</v>
      </c>
      <c r="AB14" s="53" t="s">
        <v>75</v>
      </c>
      <c r="AL14" s="53" t="s">
        <v>81</v>
      </c>
      <c r="BB14" s="18" t="s">
        <v>38</v>
      </c>
      <c r="BC14" s="19">
        <f t="shared" si="0"/>
        <v>1</v>
      </c>
      <c r="BD14" s="19">
        <f t="shared" si="1"/>
        <v>1</v>
      </c>
    </row>
    <row r="15" spans="1:56" ht="12.75">
      <c r="A15" s="18" t="s">
        <v>86</v>
      </c>
      <c r="K15" s="53"/>
      <c r="L15" s="19">
        <v>1</v>
      </c>
      <c r="T15" s="53"/>
      <c r="AA15" s="18" t="s">
        <v>86</v>
      </c>
      <c r="AB15" s="53"/>
      <c r="AL15" s="53"/>
      <c r="BB15" s="18" t="s">
        <v>86</v>
      </c>
      <c r="BC15" s="19">
        <f t="shared" si="0"/>
        <v>1</v>
      </c>
      <c r="BD15" s="19">
        <f t="shared" si="1"/>
        <v>1</v>
      </c>
    </row>
    <row r="16" spans="1:56" ht="12.75">
      <c r="A16" s="18" t="s">
        <v>47</v>
      </c>
      <c r="E16" s="19">
        <v>1</v>
      </c>
      <c r="K16" s="53" t="s">
        <v>66</v>
      </c>
      <c r="T16" s="53" t="s">
        <v>66</v>
      </c>
      <c r="AA16" s="18" t="s">
        <v>47</v>
      </c>
      <c r="AB16" s="53" t="s">
        <v>76</v>
      </c>
      <c r="AC16" s="19">
        <v>1</v>
      </c>
      <c r="AL16" s="53" t="s">
        <v>78</v>
      </c>
      <c r="AN16" s="19">
        <v>1</v>
      </c>
      <c r="AV16" s="19">
        <v>1</v>
      </c>
      <c r="AW16" s="19">
        <v>1</v>
      </c>
      <c r="AX16" s="19">
        <v>1</v>
      </c>
      <c r="AZ16" s="19">
        <v>1</v>
      </c>
      <c r="BB16" s="18" t="s">
        <v>47</v>
      </c>
      <c r="BC16" s="19">
        <f t="shared" si="0"/>
        <v>7</v>
      </c>
      <c r="BD16" s="19">
        <f t="shared" si="1"/>
        <v>7</v>
      </c>
    </row>
    <row r="17" spans="1:56" ht="12.75">
      <c r="A17" s="18" t="s">
        <v>58</v>
      </c>
      <c r="B17" s="19">
        <v>1</v>
      </c>
      <c r="C17" s="19">
        <v>2</v>
      </c>
      <c r="D17" s="19">
        <v>2</v>
      </c>
      <c r="E17" s="19">
        <v>1</v>
      </c>
      <c r="G17" s="19">
        <v>1</v>
      </c>
      <c r="H17" s="19">
        <v>1</v>
      </c>
      <c r="I17" s="19">
        <v>1</v>
      </c>
      <c r="K17" s="53" t="s">
        <v>63</v>
      </c>
      <c r="L17" s="19">
        <v>2</v>
      </c>
      <c r="M17" s="19">
        <v>1</v>
      </c>
      <c r="P17" s="19">
        <v>2</v>
      </c>
      <c r="T17" s="53" t="s">
        <v>63</v>
      </c>
      <c r="U17" s="19">
        <v>2</v>
      </c>
      <c r="X17" s="19">
        <v>1</v>
      </c>
      <c r="Y17" s="19">
        <v>1</v>
      </c>
      <c r="AA17" s="18" t="s">
        <v>58</v>
      </c>
      <c r="AB17" s="53" t="s">
        <v>75</v>
      </c>
      <c r="AE17" s="19">
        <v>1</v>
      </c>
      <c r="AF17" s="19">
        <v>2</v>
      </c>
      <c r="AG17" s="19">
        <v>1</v>
      </c>
      <c r="AH17" s="19">
        <v>2</v>
      </c>
      <c r="AI17" s="19">
        <v>1</v>
      </c>
      <c r="AL17" s="53" t="s">
        <v>75</v>
      </c>
      <c r="AN17" s="19">
        <v>1</v>
      </c>
      <c r="AO17" s="19">
        <v>2</v>
      </c>
      <c r="AP17" s="19">
        <v>2</v>
      </c>
      <c r="AQ17" s="19">
        <v>1</v>
      </c>
      <c r="AV17" s="19">
        <v>1</v>
      </c>
      <c r="AZ17" s="19">
        <v>1</v>
      </c>
      <c r="BB17" s="18" t="s">
        <v>58</v>
      </c>
      <c r="BC17" s="19">
        <f t="shared" si="0"/>
        <v>24</v>
      </c>
      <c r="BD17" s="19">
        <f t="shared" si="1"/>
        <v>33</v>
      </c>
    </row>
    <row r="18" spans="1:56" ht="12.75">
      <c r="A18" s="18" t="s">
        <v>59</v>
      </c>
      <c r="H18" s="19">
        <v>1</v>
      </c>
      <c r="I18" s="19">
        <v>1</v>
      </c>
      <c r="Q18" s="19">
        <v>1</v>
      </c>
      <c r="S18" s="19">
        <v>1</v>
      </c>
      <c r="U18" s="19">
        <v>1</v>
      </c>
      <c r="X18" s="19">
        <v>1</v>
      </c>
      <c r="AA18" s="18" t="s">
        <v>59</v>
      </c>
      <c r="AB18" s="53" t="s">
        <v>77</v>
      </c>
      <c r="AE18" s="19">
        <v>1</v>
      </c>
      <c r="AJ18" s="19">
        <v>1</v>
      </c>
      <c r="AL18" s="53" t="s">
        <v>81</v>
      </c>
      <c r="AN18" s="19">
        <v>1</v>
      </c>
      <c r="BB18" s="18" t="s">
        <v>59</v>
      </c>
      <c r="BC18" s="19">
        <f t="shared" si="0"/>
        <v>9</v>
      </c>
      <c r="BD18" s="19">
        <f t="shared" si="1"/>
        <v>9</v>
      </c>
    </row>
    <row r="19" spans="1:56" ht="12.75">
      <c r="A19" s="18" t="s">
        <v>39</v>
      </c>
      <c r="K19" s="53" t="s">
        <v>67</v>
      </c>
      <c r="T19" s="53" t="s">
        <v>67</v>
      </c>
      <c r="AA19" s="18" t="s">
        <v>39</v>
      </c>
      <c r="AB19" s="53" t="s">
        <v>78</v>
      </c>
      <c r="AL19" s="53" t="s">
        <v>82</v>
      </c>
      <c r="BB19" s="18" t="s">
        <v>39</v>
      </c>
      <c r="BC19" s="19">
        <f t="shared" si="0"/>
        <v>0</v>
      </c>
      <c r="BD19" s="19">
        <f t="shared" si="1"/>
        <v>0</v>
      </c>
    </row>
    <row r="20" spans="1:56" ht="12.75">
      <c r="A20" s="18" t="s">
        <v>60</v>
      </c>
      <c r="K20" s="53" t="s">
        <v>68</v>
      </c>
      <c r="T20" s="53" t="s">
        <v>68</v>
      </c>
      <c r="AA20" s="18" t="s">
        <v>60</v>
      </c>
      <c r="AB20" s="53" t="s">
        <v>79</v>
      </c>
      <c r="AU20" s="19">
        <v>1</v>
      </c>
      <c r="BB20" s="18" t="s">
        <v>60</v>
      </c>
      <c r="BC20" s="19">
        <f t="shared" si="0"/>
        <v>1</v>
      </c>
      <c r="BD20" s="19">
        <f t="shared" si="1"/>
        <v>1</v>
      </c>
    </row>
    <row r="21" spans="1:56" ht="12.75">
      <c r="A21" s="18" t="s">
        <v>90</v>
      </c>
      <c r="K21" s="53"/>
      <c r="T21" s="53"/>
      <c r="AA21" s="18" t="s">
        <v>90</v>
      </c>
      <c r="AB21" s="53"/>
      <c r="AU21" s="19">
        <v>1</v>
      </c>
      <c r="BB21" s="18" t="s">
        <v>90</v>
      </c>
      <c r="BC21" s="19">
        <f t="shared" si="0"/>
        <v>1</v>
      </c>
      <c r="BD21" s="19">
        <f t="shared" si="1"/>
        <v>1</v>
      </c>
    </row>
    <row r="22" spans="1:56" ht="12.75">
      <c r="A22" s="18" t="s">
        <v>61</v>
      </c>
      <c r="K22" s="53" t="s">
        <v>69</v>
      </c>
      <c r="T22" s="53" t="s">
        <v>69</v>
      </c>
      <c r="AA22" s="18" t="s">
        <v>61</v>
      </c>
      <c r="BB22" s="18" t="s">
        <v>61</v>
      </c>
      <c r="BC22" s="19">
        <f t="shared" si="0"/>
        <v>0</v>
      </c>
      <c r="BD22" s="19">
        <f t="shared" si="1"/>
        <v>0</v>
      </c>
    </row>
    <row r="23" spans="1:56" ht="12.75">
      <c r="A23" s="18" t="s">
        <v>40</v>
      </c>
      <c r="K23" s="53" t="s">
        <v>69</v>
      </c>
      <c r="T23" s="53" t="s">
        <v>69</v>
      </c>
      <c r="AA23" s="18" t="s">
        <v>40</v>
      </c>
      <c r="AH23" s="19">
        <v>1</v>
      </c>
      <c r="AO23" s="19">
        <v>2</v>
      </c>
      <c r="AP23" s="19">
        <v>1</v>
      </c>
      <c r="AX23" s="19">
        <v>1</v>
      </c>
      <c r="BB23" s="18" t="s">
        <v>40</v>
      </c>
      <c r="BC23" s="19">
        <f t="shared" si="0"/>
        <v>4</v>
      </c>
      <c r="BD23" s="19">
        <f t="shared" si="1"/>
        <v>5</v>
      </c>
    </row>
    <row r="24" spans="1:56" ht="12.75">
      <c r="A24" s="18" t="s">
        <v>101</v>
      </c>
      <c r="H24" s="19">
        <v>1</v>
      </c>
      <c r="I24" s="19">
        <v>1</v>
      </c>
      <c r="J24" s="19">
        <v>1</v>
      </c>
      <c r="K24" s="53"/>
      <c r="T24" s="53"/>
      <c r="AA24" s="18" t="s">
        <v>101</v>
      </c>
      <c r="BB24" s="18" t="s">
        <v>101</v>
      </c>
      <c r="BC24" s="19">
        <f t="shared" si="0"/>
        <v>3</v>
      </c>
      <c r="BD24" s="19">
        <f t="shared" si="1"/>
        <v>3</v>
      </c>
    </row>
    <row r="25" spans="1:56" ht="12.75">
      <c r="A25" s="18" t="s">
        <v>102</v>
      </c>
      <c r="K25" s="53"/>
      <c r="T25" s="53"/>
      <c r="AA25" s="18" t="s">
        <v>102</v>
      </c>
      <c r="BB25" s="18" t="s">
        <v>102</v>
      </c>
      <c r="BC25" s="19">
        <f t="shared" si="0"/>
        <v>0</v>
      </c>
      <c r="BD25" s="19">
        <f t="shared" si="1"/>
        <v>0</v>
      </c>
    </row>
    <row r="26" spans="1:56" ht="12.75">
      <c r="A26" s="18" t="s">
        <v>45</v>
      </c>
      <c r="B26" s="19">
        <v>2</v>
      </c>
      <c r="J26" s="19">
        <v>2</v>
      </c>
      <c r="K26" s="53" t="s">
        <v>70</v>
      </c>
      <c r="T26" s="53" t="s">
        <v>70</v>
      </c>
      <c r="AA26" s="18" t="s">
        <v>45</v>
      </c>
      <c r="AC26" s="19">
        <v>1</v>
      </c>
      <c r="AE26" s="19">
        <v>1</v>
      </c>
      <c r="BB26" s="18" t="s">
        <v>45</v>
      </c>
      <c r="BC26" s="19">
        <f t="shared" si="0"/>
        <v>4</v>
      </c>
      <c r="BD26" s="19">
        <f t="shared" si="1"/>
        <v>6</v>
      </c>
    </row>
    <row r="27" spans="1:56" ht="12.75">
      <c r="A27" s="18" t="s">
        <v>41</v>
      </c>
      <c r="B27" s="19">
        <v>1</v>
      </c>
      <c r="U27" s="19">
        <v>1</v>
      </c>
      <c r="AA27" s="18" t="s">
        <v>41</v>
      </c>
      <c r="AE27" s="19">
        <v>1</v>
      </c>
      <c r="BB27" s="18" t="s">
        <v>41</v>
      </c>
      <c r="BC27" s="19">
        <f t="shared" si="0"/>
        <v>3</v>
      </c>
      <c r="BD27" s="19">
        <f t="shared" si="1"/>
        <v>3</v>
      </c>
    </row>
    <row r="28" spans="1:56" ht="12.75">
      <c r="A28" s="18" t="s">
        <v>42</v>
      </c>
      <c r="M28" s="19">
        <v>1</v>
      </c>
      <c r="S28" s="19">
        <v>1</v>
      </c>
      <c r="AA28" s="18" t="s">
        <v>42</v>
      </c>
      <c r="AE28" s="19">
        <v>1</v>
      </c>
      <c r="BB28" s="18" t="s">
        <v>42</v>
      </c>
      <c r="BC28" s="19">
        <f t="shared" si="0"/>
        <v>3</v>
      </c>
      <c r="BD28" s="19">
        <f t="shared" si="1"/>
        <v>3</v>
      </c>
    </row>
    <row r="29" spans="1:56" ht="12.75">
      <c r="A29" s="18" t="s">
        <v>43</v>
      </c>
      <c r="AA29" s="18" t="s">
        <v>43</v>
      </c>
      <c r="AN29" s="19">
        <v>1</v>
      </c>
      <c r="BB29" s="18" t="s">
        <v>43</v>
      </c>
      <c r="BC29" s="19">
        <f t="shared" si="0"/>
        <v>1</v>
      </c>
      <c r="BD29" s="19">
        <f t="shared" si="1"/>
        <v>1</v>
      </c>
    </row>
    <row r="30" spans="1:56" ht="12.75">
      <c r="A30" s="18" t="s">
        <v>93</v>
      </c>
      <c r="AA30" s="18" t="s">
        <v>93</v>
      </c>
      <c r="BB30" s="18" t="s">
        <v>93</v>
      </c>
      <c r="BC30" s="19">
        <f t="shared" si="0"/>
        <v>0</v>
      </c>
      <c r="BD30" s="19">
        <f t="shared" si="1"/>
        <v>0</v>
      </c>
    </row>
    <row r="31" spans="1:56" ht="12.75">
      <c r="A31" s="18" t="s">
        <v>91</v>
      </c>
      <c r="AA31" s="18" t="s">
        <v>91</v>
      </c>
      <c r="AN31" s="19">
        <v>2</v>
      </c>
      <c r="BB31" s="18" t="s">
        <v>91</v>
      </c>
      <c r="BC31" s="19">
        <f t="shared" si="0"/>
        <v>1</v>
      </c>
      <c r="BD31" s="19">
        <f t="shared" si="1"/>
        <v>2</v>
      </c>
    </row>
    <row r="32" spans="1:56" ht="12.75">
      <c r="A32" s="18" t="s">
        <v>92</v>
      </c>
      <c r="AA32" s="18" t="s">
        <v>92</v>
      </c>
      <c r="AN32" s="19">
        <v>1</v>
      </c>
      <c r="BB32" s="18" t="s">
        <v>92</v>
      </c>
      <c r="BC32" s="19">
        <f t="shared" si="0"/>
        <v>1</v>
      </c>
      <c r="BD32" s="19">
        <f t="shared" si="1"/>
        <v>1</v>
      </c>
    </row>
    <row r="33" spans="1:56" ht="12.75">
      <c r="A33" s="18" t="s">
        <v>57</v>
      </c>
      <c r="AA33" s="18" t="s">
        <v>57</v>
      </c>
      <c r="AU33" s="19">
        <v>1</v>
      </c>
      <c r="BB33" s="18" t="s">
        <v>57</v>
      </c>
      <c r="BC33" s="19">
        <f t="shared" si="0"/>
        <v>1</v>
      </c>
      <c r="BD33" s="19">
        <f t="shared" si="1"/>
        <v>1</v>
      </c>
    </row>
    <row r="34" spans="1:56" ht="12.75">
      <c r="A34" s="18" t="s">
        <v>85</v>
      </c>
      <c r="AA34" s="18" t="s">
        <v>85</v>
      </c>
      <c r="BB34" s="18" t="s">
        <v>85</v>
      </c>
      <c r="BC34" s="19">
        <f t="shared" si="0"/>
        <v>0</v>
      </c>
      <c r="BD34" s="19">
        <f t="shared" si="1"/>
        <v>0</v>
      </c>
    </row>
    <row r="35" spans="1:56" ht="12.75">
      <c r="A35" s="18" t="s">
        <v>56</v>
      </c>
      <c r="AA35" s="18" t="s">
        <v>56</v>
      </c>
      <c r="BB35" s="18" t="s">
        <v>56</v>
      </c>
      <c r="BC35" s="19">
        <f t="shared" si="0"/>
        <v>0</v>
      </c>
      <c r="BD35" s="19">
        <f t="shared" si="1"/>
        <v>0</v>
      </c>
    </row>
    <row r="36" spans="1:56" ht="12.75">
      <c r="A36" s="18" t="s">
        <v>54</v>
      </c>
      <c r="C36" s="19">
        <v>1</v>
      </c>
      <c r="I36" s="19">
        <v>1</v>
      </c>
      <c r="J36" s="19">
        <v>2</v>
      </c>
      <c r="R36" s="19">
        <v>1</v>
      </c>
      <c r="S36" s="19">
        <v>2</v>
      </c>
      <c r="U36" s="19">
        <v>1</v>
      </c>
      <c r="AA36" s="18" t="s">
        <v>54</v>
      </c>
      <c r="AE36" s="19">
        <v>2</v>
      </c>
      <c r="AF36" s="19">
        <v>1</v>
      </c>
      <c r="AG36" s="19">
        <v>1</v>
      </c>
      <c r="AK36" s="19">
        <v>2</v>
      </c>
      <c r="AN36" s="19">
        <v>1</v>
      </c>
      <c r="AS36" s="19">
        <v>2</v>
      </c>
      <c r="AT36" s="19">
        <v>1</v>
      </c>
      <c r="AU36" s="19">
        <v>1</v>
      </c>
      <c r="AV36" s="19">
        <v>1</v>
      </c>
      <c r="AZ36" s="19">
        <v>1</v>
      </c>
      <c r="BB36" s="18" t="s">
        <v>54</v>
      </c>
      <c r="BC36" s="19">
        <f t="shared" si="0"/>
        <v>16</v>
      </c>
      <c r="BD36" s="19">
        <f t="shared" si="1"/>
        <v>21</v>
      </c>
    </row>
    <row r="37" spans="1:56" ht="12.75">
      <c r="A37" s="18" t="s">
        <v>55</v>
      </c>
      <c r="J37" s="19">
        <v>1</v>
      </c>
      <c r="AA37" s="18" t="s">
        <v>55</v>
      </c>
      <c r="AE37" s="19">
        <v>2</v>
      </c>
      <c r="AN37" s="19">
        <v>2</v>
      </c>
      <c r="AT37" s="19">
        <v>2</v>
      </c>
      <c r="AU37" s="19">
        <v>1</v>
      </c>
      <c r="BB37" s="18" t="s">
        <v>55</v>
      </c>
      <c r="BC37" s="19">
        <f t="shared" si="0"/>
        <v>5</v>
      </c>
      <c r="BD37" s="19">
        <f t="shared" si="1"/>
        <v>8</v>
      </c>
    </row>
    <row r="38" spans="1:56" ht="12.75">
      <c r="A38" s="18" t="s">
        <v>49</v>
      </c>
      <c r="C38" s="19">
        <v>1</v>
      </c>
      <c r="H38" s="19">
        <v>1</v>
      </c>
      <c r="I38" s="19">
        <v>1</v>
      </c>
      <c r="J38" s="19">
        <v>1</v>
      </c>
      <c r="U38" s="19">
        <v>1</v>
      </c>
      <c r="V38" s="19">
        <v>1</v>
      </c>
      <c r="W38" s="19">
        <v>1</v>
      </c>
      <c r="Y38" s="19">
        <v>1</v>
      </c>
      <c r="AA38" s="18" t="s">
        <v>49</v>
      </c>
      <c r="AE38" s="19">
        <v>1</v>
      </c>
      <c r="AN38" s="19">
        <v>1</v>
      </c>
      <c r="AR38" s="19">
        <v>1</v>
      </c>
      <c r="AS38" s="19">
        <v>1</v>
      </c>
      <c r="AT38" s="19">
        <v>1</v>
      </c>
      <c r="AU38" s="19">
        <v>1</v>
      </c>
      <c r="BB38" s="18" t="s">
        <v>49</v>
      </c>
      <c r="BC38" s="19">
        <f t="shared" si="0"/>
        <v>14</v>
      </c>
      <c r="BD38" s="19">
        <f t="shared" si="1"/>
        <v>14</v>
      </c>
    </row>
    <row r="39" spans="1:56" ht="12.75">
      <c r="A39" s="18" t="s">
        <v>100</v>
      </c>
      <c r="AA39" s="18" t="s">
        <v>100</v>
      </c>
      <c r="AS39" s="19">
        <v>1</v>
      </c>
      <c r="AZ39" s="19">
        <v>1</v>
      </c>
      <c r="BB39" s="18" t="s">
        <v>100</v>
      </c>
      <c r="BC39" s="19">
        <f t="shared" si="0"/>
        <v>2</v>
      </c>
      <c r="BD39" s="19">
        <f t="shared" si="1"/>
        <v>2</v>
      </c>
    </row>
    <row r="40" spans="1:54" ht="12.75">
      <c r="A40" s="18"/>
      <c r="AA40" s="18"/>
      <c r="BB40" s="18"/>
    </row>
    <row r="41" spans="1:54" ht="12.75">
      <c r="A41" s="19"/>
      <c r="B41" s="19">
        <f aca="true" t="shared" si="2" ref="B41:Q41">COUNT(B10:B39)</f>
        <v>5</v>
      </c>
      <c r="C41" s="19">
        <f t="shared" si="2"/>
        <v>5</v>
      </c>
      <c r="D41" s="19">
        <f t="shared" si="2"/>
        <v>3</v>
      </c>
      <c r="E41" s="19">
        <f t="shared" si="2"/>
        <v>5</v>
      </c>
      <c r="F41" s="19">
        <f t="shared" si="2"/>
        <v>3</v>
      </c>
      <c r="G41" s="19">
        <f t="shared" si="2"/>
        <v>3</v>
      </c>
      <c r="H41" s="19">
        <f t="shared" si="2"/>
        <v>5</v>
      </c>
      <c r="I41" s="19">
        <f t="shared" si="2"/>
        <v>6</v>
      </c>
      <c r="J41" s="19">
        <f t="shared" si="2"/>
        <v>6</v>
      </c>
      <c r="K41" s="19">
        <f t="shared" si="2"/>
        <v>0</v>
      </c>
      <c r="L41" s="19">
        <f t="shared" si="2"/>
        <v>3</v>
      </c>
      <c r="M41" s="19">
        <f t="shared" si="2"/>
        <v>4</v>
      </c>
      <c r="N41" s="19">
        <f t="shared" si="2"/>
        <v>2</v>
      </c>
      <c r="O41" s="19">
        <f t="shared" si="2"/>
        <v>3</v>
      </c>
      <c r="P41" s="19">
        <f t="shared" si="2"/>
        <v>2</v>
      </c>
      <c r="Q41" s="19">
        <f t="shared" si="2"/>
        <v>2</v>
      </c>
      <c r="R41" s="19">
        <f aca="true" t="shared" si="3" ref="R41:W41">COUNT(R10:R39)</f>
        <v>1</v>
      </c>
      <c r="S41" s="19">
        <f t="shared" si="3"/>
        <v>3</v>
      </c>
      <c r="T41" s="19">
        <f t="shared" si="3"/>
        <v>0</v>
      </c>
      <c r="U41" s="19">
        <f t="shared" si="3"/>
        <v>7</v>
      </c>
      <c r="V41" s="19">
        <f t="shared" si="3"/>
        <v>3</v>
      </c>
      <c r="W41" s="19">
        <f t="shared" si="3"/>
        <v>2</v>
      </c>
      <c r="X41" s="19">
        <f>COUNT(X10:X39)</f>
        <v>5</v>
      </c>
      <c r="Y41" s="19">
        <f>COUNT(Y10:Y39)</f>
        <v>2</v>
      </c>
      <c r="Z41" s="19">
        <f>COUNT(Z10:Z39)</f>
        <v>0</v>
      </c>
      <c r="AA41" s="19"/>
      <c r="AB41" s="19">
        <f aca="true" t="shared" si="4" ref="AB41:BA41">COUNT(AB10:AB39)</f>
        <v>0</v>
      </c>
      <c r="AC41" s="19">
        <f t="shared" si="4"/>
        <v>2</v>
      </c>
      <c r="AD41" s="19">
        <f t="shared" si="4"/>
        <v>0</v>
      </c>
      <c r="AE41" s="19">
        <f t="shared" si="4"/>
        <v>10</v>
      </c>
      <c r="AF41" s="19">
        <f t="shared" si="4"/>
        <v>5</v>
      </c>
      <c r="AG41" s="19">
        <f t="shared" si="4"/>
        <v>4</v>
      </c>
      <c r="AH41" s="19">
        <f t="shared" si="4"/>
        <v>4</v>
      </c>
      <c r="AI41" s="19">
        <f t="shared" si="4"/>
        <v>3</v>
      </c>
      <c r="AJ41" s="19">
        <f t="shared" si="4"/>
        <v>2</v>
      </c>
      <c r="AK41" s="19">
        <f t="shared" si="4"/>
        <v>1</v>
      </c>
      <c r="AL41" s="19">
        <f t="shared" si="4"/>
        <v>0</v>
      </c>
      <c r="AM41" s="19">
        <f t="shared" si="4"/>
        <v>0</v>
      </c>
      <c r="AN41" s="19">
        <f t="shared" si="4"/>
        <v>10</v>
      </c>
      <c r="AO41" s="19">
        <f t="shared" si="4"/>
        <v>5</v>
      </c>
      <c r="AP41" s="19">
        <f t="shared" si="4"/>
        <v>5</v>
      </c>
      <c r="AQ41" s="19">
        <f t="shared" si="4"/>
        <v>3</v>
      </c>
      <c r="AR41" s="19">
        <f t="shared" si="4"/>
        <v>4</v>
      </c>
      <c r="AS41" s="19">
        <f t="shared" si="4"/>
        <v>4</v>
      </c>
      <c r="AT41" s="19">
        <f t="shared" si="4"/>
        <v>3</v>
      </c>
      <c r="AU41" s="19">
        <f t="shared" si="4"/>
        <v>7</v>
      </c>
      <c r="AV41" s="19">
        <f t="shared" si="4"/>
        <v>5</v>
      </c>
      <c r="AW41" s="19">
        <f t="shared" si="4"/>
        <v>2</v>
      </c>
      <c r="AX41" s="19">
        <f t="shared" si="4"/>
        <v>3</v>
      </c>
      <c r="AY41" s="19">
        <f t="shared" si="4"/>
        <v>2</v>
      </c>
      <c r="AZ41" s="19">
        <f t="shared" si="4"/>
        <v>5</v>
      </c>
      <c r="BA41" s="19">
        <f t="shared" si="4"/>
        <v>0</v>
      </c>
      <c r="BB41" s="53" t="s">
        <v>46</v>
      </c>
    </row>
    <row r="42" spans="1:56" ht="12.75">
      <c r="A42" s="19"/>
      <c r="AA42" s="19"/>
      <c r="BB42" s="19"/>
      <c r="BC42" s="19">
        <f>SUM(BC5:BC39)</f>
        <v>171</v>
      </c>
      <c r="BD42" s="19">
        <f>SUM(BD5:BD39)</f>
        <v>212</v>
      </c>
    </row>
    <row r="43" ht="12.75">
      <c r="A43" s="19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42"/>
  <sheetViews>
    <sheetView zoomScalePageLayoutView="0" workbookViewId="0" topLeftCell="A1">
      <selection activeCell="AG19" sqref="A19:IV19"/>
    </sheetView>
  </sheetViews>
  <sheetFormatPr defaultColWidth="9.140625" defaultRowHeight="12.75"/>
  <cols>
    <col min="1" max="1" width="29.7109375" style="0" customWidth="1"/>
    <col min="2" max="2" width="4.421875" style="19" customWidth="1"/>
    <col min="3" max="3" width="5.421875" style="19" customWidth="1"/>
    <col min="4" max="4" width="4.8515625" style="19" customWidth="1"/>
    <col min="5" max="5" width="5.7109375" style="19" customWidth="1"/>
    <col min="6" max="7" width="5.28125" style="19" customWidth="1"/>
    <col min="8" max="9" width="5.140625" style="19" customWidth="1"/>
    <col min="10" max="12" width="5.7109375" style="19" customWidth="1"/>
    <col min="13" max="13" width="6.00390625" style="19" customWidth="1"/>
    <col min="14" max="14" width="4.57421875" style="19" customWidth="1"/>
    <col min="15" max="16" width="5.00390625" style="19" customWidth="1"/>
    <col min="17" max="17" width="4.8515625" style="19" customWidth="1"/>
    <col min="18" max="18" width="4.7109375" style="19" customWidth="1"/>
    <col min="19" max="19" width="5.421875" style="19" customWidth="1"/>
    <col min="20" max="20" width="4.7109375" style="19" customWidth="1"/>
    <col min="21" max="21" width="4.421875" style="19" customWidth="1"/>
    <col min="22" max="22" width="4.7109375" style="19" customWidth="1"/>
    <col min="23" max="23" width="4.57421875" style="19" customWidth="1"/>
    <col min="24" max="24" width="5.28125" style="19" customWidth="1"/>
    <col min="25" max="25" width="4.00390625" style="19" customWidth="1"/>
    <col min="26" max="26" width="5.57421875" style="19" customWidth="1"/>
    <col min="27" max="27" width="32.140625" style="6" customWidth="1"/>
    <col min="28" max="28" width="4.8515625" style="19" customWidth="1"/>
    <col min="29" max="29" width="5.57421875" style="19" customWidth="1"/>
    <col min="30" max="30" width="4.140625" style="19" customWidth="1"/>
    <col min="31" max="31" width="5.7109375" style="19" customWidth="1"/>
    <col min="32" max="33" width="5.421875" style="19" customWidth="1"/>
    <col min="34" max="34" width="6.140625" style="19" customWidth="1"/>
    <col min="35" max="35" width="5.140625" style="19" customWidth="1"/>
    <col min="36" max="38" width="5.28125" style="19" customWidth="1"/>
    <col min="39" max="39" width="4.57421875" style="19" customWidth="1"/>
    <col min="40" max="40" width="5.28125" style="19" customWidth="1"/>
    <col min="41" max="41" width="4.8515625" style="19" customWidth="1"/>
    <col min="42" max="42" width="5.28125" style="19" customWidth="1"/>
    <col min="43" max="43" width="5.421875" style="19" customWidth="1"/>
    <col min="44" max="44" width="5.8515625" style="19" customWidth="1"/>
    <col min="45" max="45" width="4.57421875" style="19" customWidth="1"/>
    <col min="46" max="46" width="4.8515625" style="19" customWidth="1"/>
    <col min="47" max="47" width="5.57421875" style="19" customWidth="1"/>
    <col min="48" max="48" width="5.421875" style="19" customWidth="1"/>
    <col min="49" max="49" width="6.140625" style="19" customWidth="1"/>
    <col min="50" max="52" width="5.140625" style="19" customWidth="1"/>
    <col min="53" max="53" width="32.57421875" style="0" customWidth="1"/>
    <col min="54" max="55" width="9.140625" style="17" customWidth="1"/>
  </cols>
  <sheetData>
    <row r="2" spans="2:52" ht="12.75">
      <c r="B2" s="19">
        <v>51</v>
      </c>
      <c r="C2" s="19">
        <v>52</v>
      </c>
      <c r="D2" s="19">
        <v>53</v>
      </c>
      <c r="E2" s="19">
        <v>54</v>
      </c>
      <c r="F2" s="19">
        <v>55</v>
      </c>
      <c r="G2" s="19">
        <v>56</v>
      </c>
      <c r="H2" s="19">
        <v>57</v>
      </c>
      <c r="I2" s="19">
        <v>58</v>
      </c>
      <c r="J2" s="19">
        <v>59</v>
      </c>
      <c r="K2" s="19">
        <v>60</v>
      </c>
      <c r="L2" s="19">
        <v>61</v>
      </c>
      <c r="M2" s="19">
        <v>62</v>
      </c>
      <c r="N2" s="19">
        <v>63</v>
      </c>
      <c r="O2" s="19">
        <v>64</v>
      </c>
      <c r="P2" s="19">
        <v>65</v>
      </c>
      <c r="Q2" s="19">
        <v>66</v>
      </c>
      <c r="R2" s="19">
        <v>67</v>
      </c>
      <c r="S2" s="19">
        <v>68</v>
      </c>
      <c r="T2" s="19">
        <v>69</v>
      </c>
      <c r="U2" s="19">
        <v>70</v>
      </c>
      <c r="V2" s="19">
        <v>71</v>
      </c>
      <c r="W2" s="19">
        <v>72</v>
      </c>
      <c r="X2" s="19">
        <v>73</v>
      </c>
      <c r="Y2" s="19">
        <v>74</v>
      </c>
      <c r="Z2" s="19">
        <v>75</v>
      </c>
      <c r="AA2" s="19"/>
      <c r="AB2" s="19">
        <v>76</v>
      </c>
      <c r="AC2" s="19">
        <v>77</v>
      </c>
      <c r="AD2" s="19">
        <v>78</v>
      </c>
      <c r="AE2" s="19">
        <v>79</v>
      </c>
      <c r="AF2" s="19">
        <v>80</v>
      </c>
      <c r="AG2" s="19">
        <v>81</v>
      </c>
      <c r="AH2" s="19">
        <v>82</v>
      </c>
      <c r="AI2" s="19">
        <v>83</v>
      </c>
      <c r="AJ2" s="19">
        <v>84</v>
      </c>
      <c r="AK2" s="19">
        <v>85</v>
      </c>
      <c r="AL2" s="19">
        <v>86</v>
      </c>
      <c r="AM2" s="19">
        <v>87</v>
      </c>
      <c r="AN2" s="19">
        <v>88</v>
      </c>
      <c r="AO2" s="19">
        <v>89</v>
      </c>
      <c r="AP2" s="19">
        <v>90</v>
      </c>
      <c r="AQ2" s="19">
        <v>91</v>
      </c>
      <c r="AR2" s="19">
        <v>92</v>
      </c>
      <c r="AS2" s="19">
        <v>93</v>
      </c>
      <c r="AT2" s="19">
        <v>94</v>
      </c>
      <c r="AU2" s="19">
        <v>95</v>
      </c>
      <c r="AV2" s="19">
        <v>96</v>
      </c>
      <c r="AW2" s="19">
        <v>97</v>
      </c>
      <c r="AX2" s="19">
        <v>98</v>
      </c>
      <c r="AY2" s="19">
        <v>99</v>
      </c>
      <c r="AZ2" s="19">
        <v>100</v>
      </c>
    </row>
    <row r="3" spans="2:52" ht="12.75">
      <c r="B3" s="55">
        <v>3</v>
      </c>
      <c r="C3" s="55">
        <v>1</v>
      </c>
      <c r="D3" s="55">
        <v>3.6</v>
      </c>
      <c r="E3" s="55">
        <v>7</v>
      </c>
      <c r="F3" s="55">
        <v>9.3</v>
      </c>
      <c r="G3" s="55">
        <v>6.5</v>
      </c>
      <c r="H3" s="55">
        <v>4.4</v>
      </c>
      <c r="I3" s="55"/>
      <c r="J3" s="55">
        <v>1.5</v>
      </c>
      <c r="K3" s="55">
        <v>2</v>
      </c>
      <c r="L3" s="55">
        <v>3.1</v>
      </c>
      <c r="M3" s="55">
        <v>5.3</v>
      </c>
      <c r="N3" s="55">
        <v>8.2</v>
      </c>
      <c r="O3" s="55">
        <v>9.7</v>
      </c>
      <c r="P3" s="55">
        <v>4.1</v>
      </c>
      <c r="Q3" s="55">
        <v>4.2</v>
      </c>
      <c r="R3" s="55">
        <v>1.7</v>
      </c>
      <c r="S3" s="55">
        <v>1.6</v>
      </c>
      <c r="T3" s="55">
        <v>4.3</v>
      </c>
      <c r="U3" s="55">
        <v>7.9</v>
      </c>
      <c r="V3" s="55">
        <v>8</v>
      </c>
      <c r="W3" s="55">
        <v>5.1</v>
      </c>
      <c r="X3" s="55">
        <v>3.6</v>
      </c>
      <c r="Y3" s="55">
        <v>2.1</v>
      </c>
      <c r="Z3" s="55">
        <v>3.2</v>
      </c>
      <c r="AB3" s="55">
        <v>8.6</v>
      </c>
      <c r="AC3" s="55">
        <v>7.1</v>
      </c>
      <c r="AD3" s="55">
        <v>4.5</v>
      </c>
      <c r="AE3" s="55">
        <v>5.2</v>
      </c>
      <c r="AF3" s="55"/>
      <c r="AG3" s="55">
        <v>4</v>
      </c>
      <c r="AH3" s="55">
        <v>7.6</v>
      </c>
      <c r="AI3" s="55">
        <v>6.2</v>
      </c>
      <c r="AJ3" s="55">
        <v>4.2</v>
      </c>
      <c r="AK3" s="55">
        <v>3.4</v>
      </c>
      <c r="AL3" s="55">
        <v>3.2</v>
      </c>
      <c r="AM3" s="55">
        <v>7.5</v>
      </c>
      <c r="AN3" s="55">
        <v>5</v>
      </c>
      <c r="AO3" s="55">
        <v>3.4</v>
      </c>
      <c r="AP3" s="55">
        <v>2.2</v>
      </c>
      <c r="AQ3" s="55">
        <v>2</v>
      </c>
      <c r="AR3" s="55">
        <v>6.8</v>
      </c>
      <c r="AS3" s="55">
        <v>4.4</v>
      </c>
      <c r="AT3" s="55">
        <v>3.5</v>
      </c>
      <c r="AU3" s="55">
        <v>2.8</v>
      </c>
      <c r="AV3" s="55">
        <v>5.2</v>
      </c>
      <c r="AW3" s="55">
        <v>4.5</v>
      </c>
      <c r="AX3" s="55">
        <v>2.7</v>
      </c>
      <c r="AY3" s="55">
        <v>2.7</v>
      </c>
      <c r="AZ3" s="55">
        <v>2.2</v>
      </c>
    </row>
    <row r="4" spans="2:55" ht="13.5" thickBot="1">
      <c r="B4" s="20"/>
      <c r="C4" s="20"/>
      <c r="D4" s="20"/>
      <c r="E4" s="20"/>
      <c r="F4" s="20"/>
      <c r="G4" s="20"/>
      <c r="H4" s="20"/>
      <c r="I4" s="21" t="s">
        <v>62</v>
      </c>
      <c r="J4" s="20"/>
      <c r="K4" s="20"/>
      <c r="L4" s="20"/>
      <c r="M4" s="20"/>
      <c r="N4" s="20"/>
      <c r="O4" s="21" t="s">
        <v>71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9"/>
      <c r="AB4" s="20"/>
      <c r="AC4" s="20"/>
      <c r="AD4" s="20"/>
      <c r="AE4" s="20"/>
      <c r="AF4" s="21" t="s">
        <v>62</v>
      </c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B4" s="17" t="s">
        <v>72</v>
      </c>
      <c r="BC4" s="17" t="s">
        <v>73</v>
      </c>
    </row>
    <row r="5" spans="1:53" ht="13.5" thickTop="1">
      <c r="A5" s="59" t="s">
        <v>89</v>
      </c>
      <c r="B5" s="45"/>
      <c r="C5" s="45"/>
      <c r="D5" s="45"/>
      <c r="E5" s="45"/>
      <c r="F5" s="45"/>
      <c r="G5" s="45"/>
      <c r="H5" s="45"/>
      <c r="I5" s="57"/>
      <c r="J5" s="45"/>
      <c r="K5" s="45"/>
      <c r="L5" s="45"/>
      <c r="M5" s="45"/>
      <c r="N5" s="45"/>
      <c r="O5" s="57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59" t="s">
        <v>89</v>
      </c>
      <c r="AB5" s="45"/>
      <c r="AC5" s="45"/>
      <c r="AD5" s="45"/>
      <c r="AE5" s="45"/>
      <c r="AF5" s="57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59" t="s">
        <v>89</v>
      </c>
    </row>
    <row r="6" spans="1:55" ht="12.75">
      <c r="A6" s="47" t="s">
        <v>83</v>
      </c>
      <c r="B6" s="45"/>
      <c r="C6" s="45"/>
      <c r="D6" s="45"/>
      <c r="E6" s="45"/>
      <c r="F6" s="45"/>
      <c r="G6" s="45"/>
      <c r="H6" s="45"/>
      <c r="I6" s="57"/>
      <c r="J6" s="45"/>
      <c r="K6" s="45"/>
      <c r="L6" s="45"/>
      <c r="M6" s="45"/>
      <c r="N6" s="45"/>
      <c r="O6" s="57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7" t="s">
        <v>83</v>
      </c>
      <c r="AB6" s="45"/>
      <c r="AC6" s="45"/>
      <c r="AD6" s="45"/>
      <c r="AE6" s="45"/>
      <c r="AF6" s="57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7" t="s">
        <v>83</v>
      </c>
      <c r="BB6" s="17">
        <f>COUNT(B6:AZ6)</f>
        <v>0</v>
      </c>
      <c r="BC6" s="17">
        <f>SUM(B6:AZ6)</f>
        <v>0</v>
      </c>
    </row>
    <row r="7" spans="1:55" ht="12.75">
      <c r="A7" s="47" t="s">
        <v>84</v>
      </c>
      <c r="B7" s="45"/>
      <c r="C7" s="45"/>
      <c r="D7" s="45"/>
      <c r="E7" s="45"/>
      <c r="F7" s="45"/>
      <c r="G7" s="45"/>
      <c r="H7" s="45"/>
      <c r="I7" s="57"/>
      <c r="J7" s="45"/>
      <c r="K7" s="45"/>
      <c r="L7" s="45"/>
      <c r="M7" s="45"/>
      <c r="N7" s="45"/>
      <c r="O7" s="57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7" t="s">
        <v>84</v>
      </c>
      <c r="AB7" s="45"/>
      <c r="AC7" s="45"/>
      <c r="AD7" s="45"/>
      <c r="AE7" s="45"/>
      <c r="AF7" s="57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7" t="s">
        <v>84</v>
      </c>
      <c r="BB7" s="17">
        <f aca="true" t="shared" si="0" ref="BB7:BB39">COUNT(B7:AZ7)</f>
        <v>0</v>
      </c>
      <c r="BC7" s="17">
        <f aca="true" t="shared" si="1" ref="BC7:BC39">SUM(B7:AZ7)</f>
        <v>0</v>
      </c>
    </row>
    <row r="8" spans="1:55" ht="12.75">
      <c r="A8" s="47" t="s">
        <v>94</v>
      </c>
      <c r="B8" s="45"/>
      <c r="C8" s="45">
        <v>1</v>
      </c>
      <c r="D8" s="45"/>
      <c r="E8" s="45"/>
      <c r="F8" s="45"/>
      <c r="G8" s="45"/>
      <c r="H8" s="45"/>
      <c r="I8" s="57"/>
      <c r="J8" s="45"/>
      <c r="K8" s="45"/>
      <c r="L8" s="45"/>
      <c r="M8" s="45"/>
      <c r="N8" s="45"/>
      <c r="O8" s="57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7" t="s">
        <v>94</v>
      </c>
      <c r="AB8" s="45"/>
      <c r="AC8" s="45"/>
      <c r="AD8" s="45"/>
      <c r="AE8" s="45"/>
      <c r="AF8" s="57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7" t="s">
        <v>94</v>
      </c>
      <c r="BB8" s="17">
        <f t="shared" si="0"/>
        <v>1</v>
      </c>
      <c r="BC8" s="17">
        <f t="shared" si="1"/>
        <v>1</v>
      </c>
    </row>
    <row r="9" spans="1:55" ht="12.75">
      <c r="A9" s="47" t="s">
        <v>88</v>
      </c>
      <c r="B9" s="45"/>
      <c r="C9" s="45">
        <v>1</v>
      </c>
      <c r="D9" s="45"/>
      <c r="E9" s="45"/>
      <c r="F9" s="45"/>
      <c r="G9" s="45"/>
      <c r="H9" s="45"/>
      <c r="I9" s="57"/>
      <c r="J9" s="45"/>
      <c r="K9" s="45"/>
      <c r="L9" s="45"/>
      <c r="M9" s="45"/>
      <c r="N9" s="45"/>
      <c r="O9" s="57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7" t="s">
        <v>88</v>
      </c>
      <c r="AB9" s="45"/>
      <c r="AC9" s="45"/>
      <c r="AD9" s="45"/>
      <c r="AE9" s="45"/>
      <c r="AF9" s="57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7" t="s">
        <v>88</v>
      </c>
      <c r="BB9" s="17">
        <f t="shared" si="0"/>
        <v>1</v>
      </c>
      <c r="BC9" s="17">
        <f t="shared" si="1"/>
        <v>1</v>
      </c>
    </row>
    <row r="10" spans="1:55" ht="12.75">
      <c r="A10" s="18" t="s">
        <v>35</v>
      </c>
      <c r="B10" s="45"/>
      <c r="C10" s="45"/>
      <c r="D10" s="45">
        <v>1</v>
      </c>
      <c r="E10" s="45">
        <v>1</v>
      </c>
      <c r="F10" s="45">
        <v>1</v>
      </c>
      <c r="G10" s="45"/>
      <c r="H10" s="45"/>
      <c r="I10" s="45"/>
      <c r="J10" s="45"/>
      <c r="K10" s="45"/>
      <c r="L10" s="45">
        <v>1</v>
      </c>
      <c r="M10" s="45"/>
      <c r="N10" s="45">
        <v>1</v>
      </c>
      <c r="O10" s="45"/>
      <c r="P10" s="45">
        <v>1</v>
      </c>
      <c r="Q10" s="45"/>
      <c r="R10" s="45"/>
      <c r="S10" s="45"/>
      <c r="T10" s="45">
        <v>1</v>
      </c>
      <c r="U10" s="45">
        <v>1</v>
      </c>
      <c r="V10" s="45">
        <v>1</v>
      </c>
      <c r="W10" s="45"/>
      <c r="X10" s="45"/>
      <c r="Y10" s="45">
        <v>1</v>
      </c>
      <c r="Z10" s="45"/>
      <c r="AA10" s="18" t="s">
        <v>35</v>
      </c>
      <c r="AB10" s="45">
        <v>1</v>
      </c>
      <c r="AC10" s="45">
        <v>1</v>
      </c>
      <c r="AD10" s="45">
        <v>1</v>
      </c>
      <c r="AE10" s="45"/>
      <c r="AF10" s="45"/>
      <c r="AG10" s="45"/>
      <c r="AH10" s="45">
        <v>1</v>
      </c>
      <c r="AI10" s="45"/>
      <c r="AJ10" s="45"/>
      <c r="AK10" s="45"/>
      <c r="AL10" s="45">
        <v>1</v>
      </c>
      <c r="AM10" s="45">
        <v>1</v>
      </c>
      <c r="AN10" s="45"/>
      <c r="AO10" s="45"/>
      <c r="AP10" s="45"/>
      <c r="AQ10" s="45">
        <v>1</v>
      </c>
      <c r="AR10" s="45">
        <v>2</v>
      </c>
      <c r="AS10" s="45"/>
      <c r="AT10" s="45"/>
      <c r="AU10" s="45"/>
      <c r="AV10" s="45">
        <v>1</v>
      </c>
      <c r="AW10" s="45">
        <v>1</v>
      </c>
      <c r="AX10" s="45"/>
      <c r="AY10" s="45"/>
      <c r="AZ10" s="45">
        <v>1</v>
      </c>
      <c r="BA10" s="18" t="s">
        <v>35</v>
      </c>
      <c r="BB10" s="17">
        <f t="shared" si="0"/>
        <v>21</v>
      </c>
      <c r="BC10" s="17">
        <f t="shared" si="1"/>
        <v>22</v>
      </c>
    </row>
    <row r="11" spans="1:55" ht="12.75">
      <c r="A11" s="18" t="s">
        <v>36</v>
      </c>
      <c r="B11" s="45">
        <v>1</v>
      </c>
      <c r="C11" s="45"/>
      <c r="D11" s="45">
        <v>1</v>
      </c>
      <c r="E11" s="45">
        <v>2</v>
      </c>
      <c r="F11" s="45"/>
      <c r="G11" s="45">
        <v>1</v>
      </c>
      <c r="H11" s="45">
        <v>1</v>
      </c>
      <c r="I11" s="45"/>
      <c r="J11" s="45"/>
      <c r="K11" s="45"/>
      <c r="L11" s="45">
        <v>1</v>
      </c>
      <c r="M11" s="45">
        <v>1</v>
      </c>
      <c r="N11" s="45">
        <v>1</v>
      </c>
      <c r="O11" s="45"/>
      <c r="P11" s="45">
        <v>2</v>
      </c>
      <c r="Q11" s="45">
        <v>1</v>
      </c>
      <c r="R11" s="45"/>
      <c r="S11" s="45"/>
      <c r="T11" s="45"/>
      <c r="U11" s="45"/>
      <c r="V11" s="45">
        <v>1</v>
      </c>
      <c r="W11" s="45">
        <v>1</v>
      </c>
      <c r="X11" s="45">
        <v>2</v>
      </c>
      <c r="Y11" s="45"/>
      <c r="Z11" s="45"/>
      <c r="AA11" s="18" t="s">
        <v>36</v>
      </c>
      <c r="AB11" s="45"/>
      <c r="AC11" s="45">
        <v>1</v>
      </c>
      <c r="AD11" s="45">
        <v>1</v>
      </c>
      <c r="AE11" s="45">
        <v>1</v>
      </c>
      <c r="AF11" s="45"/>
      <c r="AG11" s="45"/>
      <c r="AH11" s="45">
        <v>1</v>
      </c>
      <c r="AI11" s="45"/>
      <c r="AJ11" s="45"/>
      <c r="AK11" s="45">
        <v>2</v>
      </c>
      <c r="AL11" s="45">
        <v>1</v>
      </c>
      <c r="AM11" s="45"/>
      <c r="AN11" s="45">
        <v>1</v>
      </c>
      <c r="AO11" s="45">
        <v>2</v>
      </c>
      <c r="AP11" s="45">
        <v>1</v>
      </c>
      <c r="AQ11" s="45"/>
      <c r="AR11" s="45">
        <v>1</v>
      </c>
      <c r="AS11" s="45">
        <v>1</v>
      </c>
      <c r="AT11" s="45">
        <v>1</v>
      </c>
      <c r="AU11" s="45">
        <v>2</v>
      </c>
      <c r="AV11" s="45">
        <v>1</v>
      </c>
      <c r="AW11" s="45">
        <v>1</v>
      </c>
      <c r="AX11" s="45">
        <v>1</v>
      </c>
      <c r="AY11" s="45">
        <v>2</v>
      </c>
      <c r="AZ11" s="45">
        <v>2</v>
      </c>
      <c r="BA11" s="18" t="s">
        <v>36</v>
      </c>
      <c r="BB11" s="17">
        <f t="shared" si="0"/>
        <v>31</v>
      </c>
      <c r="BC11" s="17">
        <f t="shared" si="1"/>
        <v>39</v>
      </c>
    </row>
    <row r="12" spans="1:55" ht="12.75">
      <c r="A12" s="18" t="s">
        <v>37</v>
      </c>
      <c r="B12" s="19">
        <v>1</v>
      </c>
      <c r="D12" s="19">
        <v>1</v>
      </c>
      <c r="M12" s="19">
        <v>1</v>
      </c>
      <c r="P12" s="19">
        <v>1</v>
      </c>
      <c r="AA12" s="18" t="s">
        <v>37</v>
      </c>
      <c r="AC12" s="19">
        <v>1</v>
      </c>
      <c r="AH12" s="19">
        <v>1</v>
      </c>
      <c r="AL12" s="19">
        <v>1</v>
      </c>
      <c r="AQ12" s="19">
        <v>2</v>
      </c>
      <c r="AR12" s="19">
        <v>1</v>
      </c>
      <c r="AV12" s="19">
        <v>3</v>
      </c>
      <c r="BA12" s="18" t="s">
        <v>37</v>
      </c>
      <c r="BB12" s="17">
        <f t="shared" si="0"/>
        <v>10</v>
      </c>
      <c r="BC12" s="17">
        <f t="shared" si="1"/>
        <v>13</v>
      </c>
    </row>
    <row r="13" spans="1:55" ht="12.75">
      <c r="A13" s="18" t="s">
        <v>87</v>
      </c>
      <c r="AA13" s="18" t="s">
        <v>87</v>
      </c>
      <c r="BA13" s="18" t="s">
        <v>87</v>
      </c>
      <c r="BB13" s="17">
        <f t="shared" si="0"/>
        <v>0</v>
      </c>
      <c r="BC13" s="17">
        <f t="shared" si="1"/>
        <v>0</v>
      </c>
    </row>
    <row r="14" spans="1:55" ht="12.75">
      <c r="A14" s="18" t="s">
        <v>38</v>
      </c>
      <c r="I14" s="53" t="s">
        <v>74</v>
      </c>
      <c r="AA14" s="18" t="s">
        <v>38</v>
      </c>
      <c r="AF14" s="53" t="s">
        <v>74</v>
      </c>
      <c r="BA14" s="18" t="s">
        <v>38</v>
      </c>
      <c r="BB14" s="17">
        <f t="shared" si="0"/>
        <v>0</v>
      </c>
      <c r="BC14" s="17">
        <f t="shared" si="1"/>
        <v>0</v>
      </c>
    </row>
    <row r="15" spans="1:55" ht="12.75">
      <c r="A15" s="18" t="s">
        <v>95</v>
      </c>
      <c r="I15" s="53"/>
      <c r="AA15" s="18" t="s">
        <v>95</v>
      </c>
      <c r="AB15" s="53">
        <v>1</v>
      </c>
      <c r="AF15" s="53"/>
      <c r="AG15" s="53">
        <v>1</v>
      </c>
      <c r="BA15" s="18" t="s">
        <v>95</v>
      </c>
      <c r="BB15" s="17">
        <f t="shared" si="0"/>
        <v>2</v>
      </c>
      <c r="BC15" s="17">
        <f t="shared" si="1"/>
        <v>2</v>
      </c>
    </row>
    <row r="16" spans="1:55" ht="12.75">
      <c r="A16" s="18" t="s">
        <v>47</v>
      </c>
      <c r="C16" s="19">
        <v>1</v>
      </c>
      <c r="I16" s="53" t="s">
        <v>76</v>
      </c>
      <c r="AA16" s="18" t="s">
        <v>47</v>
      </c>
      <c r="AB16" s="19">
        <v>1</v>
      </c>
      <c r="AF16" s="53" t="s">
        <v>76</v>
      </c>
      <c r="AG16" s="19">
        <v>1</v>
      </c>
      <c r="AS16" s="19">
        <v>1</v>
      </c>
      <c r="AW16" s="19">
        <v>1</v>
      </c>
      <c r="AX16" s="19">
        <v>2</v>
      </c>
      <c r="AZ16" s="19">
        <v>1</v>
      </c>
      <c r="BA16" s="18" t="s">
        <v>47</v>
      </c>
      <c r="BB16" s="17">
        <f t="shared" si="0"/>
        <v>7</v>
      </c>
      <c r="BC16" s="17">
        <f t="shared" si="1"/>
        <v>8</v>
      </c>
    </row>
    <row r="17" spans="1:55" ht="12.75">
      <c r="A17" s="18" t="s">
        <v>58</v>
      </c>
      <c r="B17" s="19">
        <v>1</v>
      </c>
      <c r="C17" s="19">
        <v>1</v>
      </c>
      <c r="D17" s="19">
        <v>1</v>
      </c>
      <c r="E17" s="19">
        <v>1</v>
      </c>
      <c r="I17" s="53" t="s">
        <v>76</v>
      </c>
      <c r="L17" s="19">
        <v>1</v>
      </c>
      <c r="M17" s="19">
        <v>1</v>
      </c>
      <c r="N17" s="19">
        <v>1</v>
      </c>
      <c r="P17" s="19">
        <v>1</v>
      </c>
      <c r="Q17" s="19">
        <v>1</v>
      </c>
      <c r="S17" s="19">
        <v>1</v>
      </c>
      <c r="T17" s="19">
        <v>2</v>
      </c>
      <c r="U17" s="19">
        <v>2</v>
      </c>
      <c r="V17" s="19">
        <v>1</v>
      </c>
      <c r="W17" s="19">
        <v>2</v>
      </c>
      <c r="Y17" s="19">
        <v>1</v>
      </c>
      <c r="Z17" s="19">
        <v>1</v>
      </c>
      <c r="AA17" s="18" t="s">
        <v>58</v>
      </c>
      <c r="AC17" s="19">
        <v>1</v>
      </c>
      <c r="AF17" s="53" t="s">
        <v>76</v>
      </c>
      <c r="AG17" s="19">
        <v>1</v>
      </c>
      <c r="AI17" s="19">
        <v>1</v>
      </c>
      <c r="AL17" s="19">
        <v>1</v>
      </c>
      <c r="AM17" s="19">
        <v>1</v>
      </c>
      <c r="AN17" s="19">
        <v>1</v>
      </c>
      <c r="AS17" s="19">
        <v>1</v>
      </c>
      <c r="AW17" s="19">
        <v>2</v>
      </c>
      <c r="AZ17" s="19">
        <v>1</v>
      </c>
      <c r="BA17" s="18" t="s">
        <v>58</v>
      </c>
      <c r="BB17" s="17">
        <f t="shared" si="0"/>
        <v>25</v>
      </c>
      <c r="BC17" s="17">
        <f t="shared" si="1"/>
        <v>29</v>
      </c>
    </row>
    <row r="18" spans="1:55" ht="12.75">
      <c r="A18" s="18" t="s">
        <v>59</v>
      </c>
      <c r="G18" s="19">
        <v>1</v>
      </c>
      <c r="I18" s="53" t="s">
        <v>75</v>
      </c>
      <c r="K18" s="19">
        <v>1</v>
      </c>
      <c r="L18" s="19">
        <v>1</v>
      </c>
      <c r="M18" s="19">
        <v>1</v>
      </c>
      <c r="N18" s="19">
        <v>1</v>
      </c>
      <c r="P18" s="19">
        <v>1</v>
      </c>
      <c r="Q18" s="19">
        <v>1</v>
      </c>
      <c r="T18" s="19">
        <v>2</v>
      </c>
      <c r="U18" s="19">
        <v>1</v>
      </c>
      <c r="W18" s="19">
        <v>1</v>
      </c>
      <c r="Y18" s="19">
        <v>1</v>
      </c>
      <c r="Z18" s="19">
        <v>1</v>
      </c>
      <c r="AA18" s="18" t="s">
        <v>59</v>
      </c>
      <c r="AC18" s="19">
        <v>1</v>
      </c>
      <c r="AF18" s="53" t="s">
        <v>75</v>
      </c>
      <c r="AG18" s="19">
        <v>2</v>
      </c>
      <c r="AJ18" s="19">
        <v>1</v>
      </c>
      <c r="AL18" s="19">
        <v>2</v>
      </c>
      <c r="AO18" s="19">
        <v>1</v>
      </c>
      <c r="AS18" s="19">
        <v>1</v>
      </c>
      <c r="AW18" s="19">
        <v>1</v>
      </c>
      <c r="AZ18" s="19">
        <v>1</v>
      </c>
      <c r="BA18" s="18" t="s">
        <v>59</v>
      </c>
      <c r="BB18" s="17">
        <f t="shared" si="0"/>
        <v>20</v>
      </c>
      <c r="BC18" s="17">
        <f t="shared" si="1"/>
        <v>23</v>
      </c>
    </row>
    <row r="19" spans="1:55" ht="12.75">
      <c r="A19" s="18" t="s">
        <v>39</v>
      </c>
      <c r="I19" s="53" t="s">
        <v>77</v>
      </c>
      <c r="AA19" s="18" t="s">
        <v>39</v>
      </c>
      <c r="AF19" s="53" t="s">
        <v>77</v>
      </c>
      <c r="BA19" s="18" t="s">
        <v>39</v>
      </c>
      <c r="BB19" s="17">
        <f t="shared" si="0"/>
        <v>0</v>
      </c>
      <c r="BC19" s="17">
        <f t="shared" si="1"/>
        <v>0</v>
      </c>
    </row>
    <row r="20" spans="1:55" ht="13.5" customHeight="1">
      <c r="A20" s="18" t="s">
        <v>60</v>
      </c>
      <c r="I20" s="53" t="s">
        <v>78</v>
      </c>
      <c r="AA20" s="18" t="s">
        <v>60</v>
      </c>
      <c r="AF20" s="53" t="s">
        <v>78</v>
      </c>
      <c r="BA20" s="18" t="s">
        <v>60</v>
      </c>
      <c r="BB20" s="17">
        <f t="shared" si="0"/>
        <v>0</v>
      </c>
      <c r="BC20" s="17">
        <f t="shared" si="1"/>
        <v>0</v>
      </c>
    </row>
    <row r="21" spans="1:55" ht="13.5" customHeight="1">
      <c r="A21" s="18" t="s">
        <v>90</v>
      </c>
      <c r="I21" s="53"/>
      <c r="AA21" s="18" t="s">
        <v>90</v>
      </c>
      <c r="AF21" s="53"/>
      <c r="BA21" s="18" t="s">
        <v>90</v>
      </c>
      <c r="BB21" s="17">
        <f t="shared" si="0"/>
        <v>0</v>
      </c>
      <c r="BC21" s="17">
        <f t="shared" si="1"/>
        <v>0</v>
      </c>
    </row>
    <row r="22" spans="1:55" ht="12.75">
      <c r="A22" s="18" t="s">
        <v>61</v>
      </c>
      <c r="I22" s="53" t="s">
        <v>79</v>
      </c>
      <c r="AA22" s="18" t="s">
        <v>61</v>
      </c>
      <c r="AF22" s="53" t="s">
        <v>79</v>
      </c>
      <c r="AU22" s="19">
        <v>1</v>
      </c>
      <c r="AZ22" s="19">
        <v>1</v>
      </c>
      <c r="BA22" s="18" t="s">
        <v>61</v>
      </c>
      <c r="BB22" s="17">
        <f t="shared" si="0"/>
        <v>2</v>
      </c>
      <c r="BC22" s="17">
        <f t="shared" si="1"/>
        <v>2</v>
      </c>
    </row>
    <row r="23" spans="1:55" ht="12.75">
      <c r="A23" s="18" t="s">
        <v>40</v>
      </c>
      <c r="E23" s="19">
        <v>2</v>
      </c>
      <c r="G23" s="19">
        <v>1</v>
      </c>
      <c r="L23" s="19">
        <v>1</v>
      </c>
      <c r="M23" s="19">
        <v>1</v>
      </c>
      <c r="P23" s="19">
        <v>2</v>
      </c>
      <c r="W23" s="19">
        <v>2</v>
      </c>
      <c r="Y23" s="19">
        <v>1</v>
      </c>
      <c r="AA23" s="18" t="s">
        <v>40</v>
      </c>
      <c r="AC23" s="19">
        <v>2</v>
      </c>
      <c r="AD23" s="19">
        <v>1</v>
      </c>
      <c r="AG23" s="19">
        <v>1</v>
      </c>
      <c r="AI23" s="19">
        <v>1</v>
      </c>
      <c r="AJ23" s="19">
        <v>1</v>
      </c>
      <c r="AL23" s="19">
        <v>1</v>
      </c>
      <c r="AN23" s="19">
        <v>1</v>
      </c>
      <c r="AO23" s="19">
        <v>1</v>
      </c>
      <c r="AS23" s="19">
        <v>1</v>
      </c>
      <c r="AT23" s="19">
        <v>1</v>
      </c>
      <c r="AW23" s="19">
        <v>1</v>
      </c>
      <c r="AX23" s="19">
        <v>1</v>
      </c>
      <c r="AY23" s="19">
        <v>1</v>
      </c>
      <c r="AZ23" s="19">
        <v>1</v>
      </c>
      <c r="BA23" s="18" t="s">
        <v>40</v>
      </c>
      <c r="BB23" s="17">
        <f t="shared" si="0"/>
        <v>21</v>
      </c>
      <c r="BC23" s="17">
        <f t="shared" si="1"/>
        <v>25</v>
      </c>
    </row>
    <row r="24" spans="1:55" ht="12.75">
      <c r="A24" s="18" t="s">
        <v>101</v>
      </c>
      <c r="P24" s="19">
        <v>2</v>
      </c>
      <c r="AA24" s="18" t="s">
        <v>101</v>
      </c>
      <c r="BA24" s="18" t="s">
        <v>101</v>
      </c>
      <c r="BB24" s="17">
        <f t="shared" si="0"/>
        <v>1</v>
      </c>
      <c r="BC24" s="17">
        <f t="shared" si="1"/>
        <v>2</v>
      </c>
    </row>
    <row r="25" spans="1:55" ht="12.75">
      <c r="A25" s="18" t="s">
        <v>102</v>
      </c>
      <c r="AA25" s="18" t="s">
        <v>102</v>
      </c>
      <c r="AW25" s="19">
        <v>1</v>
      </c>
      <c r="BA25" s="18" t="s">
        <v>102</v>
      </c>
      <c r="BB25" s="17">
        <f t="shared" si="0"/>
        <v>1</v>
      </c>
      <c r="BC25" s="17">
        <f t="shared" si="1"/>
        <v>1</v>
      </c>
    </row>
    <row r="26" spans="1:55" ht="12.75">
      <c r="A26" s="18" t="s">
        <v>45</v>
      </c>
      <c r="C26" s="19">
        <v>1</v>
      </c>
      <c r="D26" s="19">
        <v>1</v>
      </c>
      <c r="J26" s="19">
        <v>1</v>
      </c>
      <c r="K26" s="19">
        <v>1</v>
      </c>
      <c r="R26" s="19">
        <v>1</v>
      </c>
      <c r="S26" s="19">
        <v>2</v>
      </c>
      <c r="Z26" s="19">
        <v>1</v>
      </c>
      <c r="AA26" s="18" t="s">
        <v>45</v>
      </c>
      <c r="AG26" s="19">
        <v>1</v>
      </c>
      <c r="AL26" s="19">
        <v>2</v>
      </c>
      <c r="AQ26" s="19">
        <v>1</v>
      </c>
      <c r="AU26" s="19">
        <v>1</v>
      </c>
      <c r="AZ26" s="19">
        <v>1</v>
      </c>
      <c r="BA26" s="18" t="s">
        <v>45</v>
      </c>
      <c r="BB26" s="17">
        <f t="shared" si="0"/>
        <v>12</v>
      </c>
      <c r="BC26" s="17">
        <f t="shared" si="1"/>
        <v>14</v>
      </c>
    </row>
    <row r="27" spans="1:55" ht="12.75">
      <c r="A27" s="18" t="s">
        <v>41</v>
      </c>
      <c r="L27" s="19">
        <v>1</v>
      </c>
      <c r="AA27" s="18" t="s">
        <v>41</v>
      </c>
      <c r="AT27" s="19">
        <v>1</v>
      </c>
      <c r="BA27" s="18" t="s">
        <v>41</v>
      </c>
      <c r="BB27" s="17">
        <f t="shared" si="0"/>
        <v>2</v>
      </c>
      <c r="BC27" s="17">
        <f t="shared" si="1"/>
        <v>2</v>
      </c>
    </row>
    <row r="28" spans="1:55" ht="12.75">
      <c r="A28" s="18" t="s">
        <v>42</v>
      </c>
      <c r="AA28" s="18" t="s">
        <v>42</v>
      </c>
      <c r="BA28" s="18" t="s">
        <v>42</v>
      </c>
      <c r="BB28" s="17">
        <f t="shared" si="0"/>
        <v>0</v>
      </c>
      <c r="BC28" s="17">
        <f t="shared" si="1"/>
        <v>0</v>
      </c>
    </row>
    <row r="29" spans="1:55" ht="12.75">
      <c r="A29" s="18" t="s">
        <v>43</v>
      </c>
      <c r="AA29" s="18" t="s">
        <v>43</v>
      </c>
      <c r="BA29" s="18" t="s">
        <v>43</v>
      </c>
      <c r="BB29" s="17">
        <f t="shared" si="0"/>
        <v>0</v>
      </c>
      <c r="BC29" s="17">
        <f t="shared" si="1"/>
        <v>0</v>
      </c>
    </row>
    <row r="30" spans="1:55" ht="12.75">
      <c r="A30" s="18" t="s">
        <v>93</v>
      </c>
      <c r="AA30" s="18" t="s">
        <v>93</v>
      </c>
      <c r="AQ30" s="19">
        <v>1</v>
      </c>
      <c r="BA30" s="18" t="s">
        <v>93</v>
      </c>
      <c r="BB30" s="17">
        <f t="shared" si="0"/>
        <v>1</v>
      </c>
      <c r="BC30" s="17">
        <f t="shared" si="1"/>
        <v>1</v>
      </c>
    </row>
    <row r="31" spans="1:55" ht="12.75">
      <c r="A31" s="18" t="s">
        <v>91</v>
      </c>
      <c r="AA31" s="18" t="s">
        <v>91</v>
      </c>
      <c r="BA31" s="18" t="s">
        <v>91</v>
      </c>
      <c r="BB31" s="17">
        <f t="shared" si="0"/>
        <v>0</v>
      </c>
      <c r="BC31" s="17">
        <f t="shared" si="1"/>
        <v>0</v>
      </c>
    </row>
    <row r="32" spans="1:55" ht="12.75">
      <c r="A32" s="18" t="s">
        <v>92</v>
      </c>
      <c r="AA32" s="18" t="s">
        <v>92</v>
      </c>
      <c r="BA32" s="18" t="s">
        <v>92</v>
      </c>
      <c r="BB32" s="17">
        <f t="shared" si="0"/>
        <v>0</v>
      </c>
      <c r="BC32" s="17">
        <f t="shared" si="1"/>
        <v>0</v>
      </c>
    </row>
    <row r="33" spans="1:55" ht="12.75">
      <c r="A33" s="18" t="s">
        <v>57</v>
      </c>
      <c r="J33" s="19">
        <v>1</v>
      </c>
      <c r="K33" s="19">
        <v>1</v>
      </c>
      <c r="AA33" s="18" t="s">
        <v>57</v>
      </c>
      <c r="AQ33" s="19">
        <v>1</v>
      </c>
      <c r="BA33" s="18" t="s">
        <v>57</v>
      </c>
      <c r="BB33" s="17">
        <f t="shared" si="0"/>
        <v>3</v>
      </c>
      <c r="BC33" s="17">
        <f t="shared" si="1"/>
        <v>3</v>
      </c>
    </row>
    <row r="34" spans="1:55" ht="12.75">
      <c r="A34" s="18" t="s">
        <v>85</v>
      </c>
      <c r="AA34" s="18" t="s">
        <v>85</v>
      </c>
      <c r="BA34" s="18" t="s">
        <v>85</v>
      </c>
      <c r="BB34" s="17">
        <f t="shared" si="0"/>
        <v>0</v>
      </c>
      <c r="BC34" s="17">
        <f t="shared" si="1"/>
        <v>0</v>
      </c>
    </row>
    <row r="35" spans="1:55" ht="12.75">
      <c r="A35" s="18" t="s">
        <v>56</v>
      </c>
      <c r="R35" s="19">
        <v>2</v>
      </c>
      <c r="AA35" s="18" t="s">
        <v>56</v>
      </c>
      <c r="BA35" s="18" t="s">
        <v>56</v>
      </c>
      <c r="BB35" s="17">
        <f t="shared" si="0"/>
        <v>1</v>
      </c>
      <c r="BC35" s="17">
        <f t="shared" si="1"/>
        <v>2</v>
      </c>
    </row>
    <row r="36" spans="1:55" ht="12.75">
      <c r="A36" s="18" t="s">
        <v>54</v>
      </c>
      <c r="B36" s="19">
        <v>3</v>
      </c>
      <c r="K36" s="19">
        <v>1</v>
      </c>
      <c r="P36" s="19">
        <v>3</v>
      </c>
      <c r="Q36" s="19">
        <v>1</v>
      </c>
      <c r="S36" s="19">
        <v>1</v>
      </c>
      <c r="W36" s="19">
        <v>2</v>
      </c>
      <c r="X36" s="19">
        <v>3</v>
      </c>
      <c r="AA36" s="18" t="s">
        <v>54</v>
      </c>
      <c r="AC36" s="19">
        <v>1</v>
      </c>
      <c r="AD36" s="19">
        <v>2</v>
      </c>
      <c r="AE36" s="19">
        <v>3</v>
      </c>
      <c r="AJ36" s="19">
        <v>3</v>
      </c>
      <c r="AK36" s="19">
        <v>2</v>
      </c>
      <c r="AO36" s="19">
        <v>1</v>
      </c>
      <c r="AS36" s="19">
        <v>1</v>
      </c>
      <c r="AT36" s="19">
        <v>1</v>
      </c>
      <c r="AU36" s="19">
        <v>2</v>
      </c>
      <c r="AX36" s="19">
        <v>3</v>
      </c>
      <c r="AY36" s="19">
        <v>1</v>
      </c>
      <c r="AZ36" s="19">
        <v>1</v>
      </c>
      <c r="BA36" s="18" t="s">
        <v>54</v>
      </c>
      <c r="BB36" s="17">
        <f t="shared" si="0"/>
        <v>19</v>
      </c>
      <c r="BC36" s="17">
        <f t="shared" si="1"/>
        <v>35</v>
      </c>
    </row>
    <row r="37" spans="1:55" ht="12.75">
      <c r="A37" s="18" t="s">
        <v>55</v>
      </c>
      <c r="C37" s="19">
        <v>1</v>
      </c>
      <c r="R37" s="19">
        <v>1</v>
      </c>
      <c r="S37" s="19">
        <v>2</v>
      </c>
      <c r="X37" s="19">
        <v>3</v>
      </c>
      <c r="AA37" s="18" t="s">
        <v>55</v>
      </c>
      <c r="AQ37" s="19">
        <v>1</v>
      </c>
      <c r="BA37" s="18" t="s">
        <v>55</v>
      </c>
      <c r="BB37" s="17">
        <f t="shared" si="0"/>
        <v>5</v>
      </c>
      <c r="BC37" s="17">
        <f t="shared" si="1"/>
        <v>8</v>
      </c>
    </row>
    <row r="38" spans="1:55" ht="12.75">
      <c r="A38" s="18" t="s">
        <v>49</v>
      </c>
      <c r="K38" s="19">
        <v>1</v>
      </c>
      <c r="S38" s="19">
        <v>1</v>
      </c>
      <c r="AA38" s="18" t="s">
        <v>49</v>
      </c>
      <c r="BA38" s="18" t="s">
        <v>49</v>
      </c>
      <c r="BB38" s="17">
        <f t="shared" si="0"/>
        <v>2</v>
      </c>
      <c r="BC38" s="17">
        <f t="shared" si="1"/>
        <v>2</v>
      </c>
    </row>
    <row r="39" spans="1:55" ht="12.75">
      <c r="A39" s="18" t="s">
        <v>100</v>
      </c>
      <c r="AA39" s="18" t="s">
        <v>100</v>
      </c>
      <c r="AQ39" s="19">
        <v>1</v>
      </c>
      <c r="BA39" s="18" t="s">
        <v>100</v>
      </c>
      <c r="BB39" s="17">
        <f t="shared" si="0"/>
        <v>1</v>
      </c>
      <c r="BC39" s="17">
        <f t="shared" si="1"/>
        <v>1</v>
      </c>
    </row>
    <row r="40" spans="1:53" ht="12.75">
      <c r="A40" s="18"/>
      <c r="AA40" s="18"/>
      <c r="BA40" s="18"/>
    </row>
    <row r="41" spans="2:52" ht="12.75">
      <c r="B41" s="19">
        <f>COUNT(B10:B38)</f>
        <v>4</v>
      </c>
      <c r="C41" s="19">
        <f aca="true" t="shared" si="2" ref="C41:AZ41">COUNT(C10:C38)</f>
        <v>4</v>
      </c>
      <c r="D41" s="19">
        <f t="shared" si="2"/>
        <v>5</v>
      </c>
      <c r="E41" s="19">
        <f t="shared" si="2"/>
        <v>4</v>
      </c>
      <c r="F41" s="19">
        <f t="shared" si="2"/>
        <v>1</v>
      </c>
      <c r="G41" s="19">
        <f t="shared" si="2"/>
        <v>3</v>
      </c>
      <c r="H41" s="19">
        <f t="shared" si="2"/>
        <v>1</v>
      </c>
      <c r="I41" s="19">
        <f t="shared" si="2"/>
        <v>0</v>
      </c>
      <c r="J41" s="19">
        <f t="shared" si="2"/>
        <v>2</v>
      </c>
      <c r="K41" s="19">
        <f t="shared" si="2"/>
        <v>5</v>
      </c>
      <c r="L41" s="19">
        <f t="shared" si="2"/>
        <v>6</v>
      </c>
      <c r="M41" s="19">
        <f t="shared" si="2"/>
        <v>5</v>
      </c>
      <c r="N41" s="19">
        <f t="shared" si="2"/>
        <v>4</v>
      </c>
      <c r="O41" s="19">
        <f t="shared" si="2"/>
        <v>0</v>
      </c>
      <c r="P41" s="19">
        <f t="shared" si="2"/>
        <v>8</v>
      </c>
      <c r="Q41" s="19">
        <f t="shared" si="2"/>
        <v>4</v>
      </c>
      <c r="R41" s="19">
        <f t="shared" si="2"/>
        <v>3</v>
      </c>
      <c r="S41" s="19">
        <f t="shared" si="2"/>
        <v>5</v>
      </c>
      <c r="T41" s="19">
        <f t="shared" si="2"/>
        <v>3</v>
      </c>
      <c r="U41" s="19">
        <f t="shared" si="2"/>
        <v>3</v>
      </c>
      <c r="V41" s="19">
        <f t="shared" si="2"/>
        <v>3</v>
      </c>
      <c r="W41" s="19">
        <f t="shared" si="2"/>
        <v>5</v>
      </c>
      <c r="X41" s="19">
        <f t="shared" si="2"/>
        <v>3</v>
      </c>
      <c r="Y41" s="19">
        <f t="shared" si="2"/>
        <v>4</v>
      </c>
      <c r="Z41" s="19">
        <f t="shared" si="2"/>
        <v>3</v>
      </c>
      <c r="AA41" s="19"/>
      <c r="AB41" s="19">
        <f t="shared" si="2"/>
        <v>3</v>
      </c>
      <c r="AC41" s="19">
        <f t="shared" si="2"/>
        <v>7</v>
      </c>
      <c r="AD41" s="19">
        <f t="shared" si="2"/>
        <v>4</v>
      </c>
      <c r="AE41" s="19">
        <f t="shared" si="2"/>
        <v>2</v>
      </c>
      <c r="AF41" s="19">
        <f t="shared" si="2"/>
        <v>0</v>
      </c>
      <c r="AG41" s="19">
        <f t="shared" si="2"/>
        <v>6</v>
      </c>
      <c r="AH41" s="19">
        <f t="shared" si="2"/>
        <v>3</v>
      </c>
      <c r="AI41" s="19">
        <f t="shared" si="2"/>
        <v>2</v>
      </c>
      <c r="AJ41" s="19">
        <f t="shared" si="2"/>
        <v>3</v>
      </c>
      <c r="AK41" s="19">
        <f t="shared" si="2"/>
        <v>2</v>
      </c>
      <c r="AL41" s="19">
        <f t="shared" si="2"/>
        <v>7</v>
      </c>
      <c r="AM41" s="19">
        <f t="shared" si="2"/>
        <v>2</v>
      </c>
      <c r="AN41" s="19">
        <f t="shared" si="2"/>
        <v>3</v>
      </c>
      <c r="AO41" s="19">
        <f t="shared" si="2"/>
        <v>4</v>
      </c>
      <c r="AP41" s="19">
        <f t="shared" si="2"/>
        <v>1</v>
      </c>
      <c r="AQ41" s="19">
        <f t="shared" si="2"/>
        <v>6</v>
      </c>
      <c r="AR41" s="19">
        <f t="shared" si="2"/>
        <v>3</v>
      </c>
      <c r="AS41" s="19">
        <f t="shared" si="2"/>
        <v>6</v>
      </c>
      <c r="AT41" s="19">
        <f t="shared" si="2"/>
        <v>4</v>
      </c>
      <c r="AU41" s="19">
        <f t="shared" si="2"/>
        <v>4</v>
      </c>
      <c r="AV41" s="19">
        <f t="shared" si="2"/>
        <v>3</v>
      </c>
      <c r="AW41" s="19">
        <f t="shared" si="2"/>
        <v>7</v>
      </c>
      <c r="AX41" s="19">
        <f t="shared" si="2"/>
        <v>4</v>
      </c>
      <c r="AY41" s="19">
        <f t="shared" si="2"/>
        <v>3</v>
      </c>
      <c r="AZ41" s="19">
        <f t="shared" si="2"/>
        <v>9</v>
      </c>
    </row>
    <row r="42" spans="54:55" ht="12.75">
      <c r="BB42" s="17">
        <f>SUM(BB5:BB39)</f>
        <v>189</v>
      </c>
      <c r="BC42" s="17">
        <f>SUM(BC5:BC39)</f>
        <v>236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40"/>
  <sheetViews>
    <sheetView zoomScalePageLayoutView="0" workbookViewId="0" topLeftCell="J1">
      <selection activeCell="A19" sqref="A19:IV19"/>
    </sheetView>
  </sheetViews>
  <sheetFormatPr defaultColWidth="9.140625" defaultRowHeight="12.75"/>
  <cols>
    <col min="1" max="1" width="29.57421875" style="0" customWidth="1"/>
    <col min="2" max="2" width="4.8515625" style="19" customWidth="1"/>
    <col min="3" max="3" width="5.00390625" style="19" customWidth="1"/>
    <col min="4" max="4" width="5.28125" style="19" customWidth="1"/>
    <col min="5" max="5" width="4.7109375" style="19" customWidth="1"/>
    <col min="6" max="6" width="5.8515625" style="19" customWidth="1"/>
    <col min="7" max="7" width="5.28125" style="19" customWidth="1"/>
    <col min="8" max="8" width="4.8515625" style="19" customWidth="1"/>
    <col min="9" max="9" width="5.28125" style="19" customWidth="1"/>
    <col min="10" max="10" width="5.140625" style="19" customWidth="1"/>
    <col min="11" max="11" width="5.28125" style="19" customWidth="1"/>
    <col min="12" max="12" width="5.57421875" style="19" customWidth="1"/>
    <col min="13" max="13" width="5.7109375" style="19" customWidth="1"/>
    <col min="14" max="14" width="5.00390625" style="19" customWidth="1"/>
    <col min="15" max="15" width="5.140625" style="19" customWidth="1"/>
    <col min="16" max="16" width="5.57421875" style="19" customWidth="1"/>
    <col min="17" max="18" width="6.00390625" style="19" customWidth="1"/>
    <col min="19" max="19" width="9.140625" style="19" customWidth="1"/>
    <col min="20" max="20" width="6.421875" style="19" customWidth="1"/>
    <col min="21" max="21" width="6.28125" style="19" customWidth="1"/>
    <col min="22" max="23" width="6.140625" style="19" customWidth="1"/>
    <col min="24" max="24" width="6.421875" style="19" customWidth="1"/>
    <col min="25" max="25" width="6.57421875" style="19" customWidth="1"/>
    <col min="26" max="26" width="5.8515625" style="19" customWidth="1"/>
    <col min="27" max="30" width="6.140625" style="19" customWidth="1"/>
    <col min="31" max="31" width="28.57421875" style="0" customWidth="1"/>
    <col min="32" max="33" width="9.140625" style="17" customWidth="1"/>
  </cols>
  <sheetData>
    <row r="2" spans="2:30" ht="12.75">
      <c r="B2" s="19">
        <v>101</v>
      </c>
      <c r="C2" s="19">
        <v>102</v>
      </c>
      <c r="D2" s="19">
        <v>103</v>
      </c>
      <c r="E2" s="19">
        <v>104</v>
      </c>
      <c r="F2" s="19">
        <v>105</v>
      </c>
      <c r="G2" s="19">
        <v>106</v>
      </c>
      <c r="H2" s="19">
        <v>107</v>
      </c>
      <c r="I2" s="19">
        <v>108</v>
      </c>
      <c r="J2" s="19">
        <v>109</v>
      </c>
      <c r="K2" s="19">
        <v>110</v>
      </c>
      <c r="L2" s="19">
        <v>111</v>
      </c>
      <c r="M2" s="19">
        <v>112</v>
      </c>
      <c r="N2" s="19">
        <v>113</v>
      </c>
      <c r="O2" s="19">
        <v>114</v>
      </c>
      <c r="P2" s="19">
        <v>115</v>
      </c>
      <c r="Q2" s="19">
        <v>116</v>
      </c>
      <c r="R2" s="19">
        <v>117</v>
      </c>
      <c r="S2" s="19">
        <v>118</v>
      </c>
      <c r="T2" s="19">
        <v>119</v>
      </c>
      <c r="U2" s="19">
        <v>120</v>
      </c>
      <c r="V2" s="19">
        <v>121</v>
      </c>
      <c r="W2" s="19">
        <v>122</v>
      </c>
      <c r="X2" s="19">
        <v>123</v>
      </c>
      <c r="Y2" s="19">
        <v>124</v>
      </c>
      <c r="Z2" s="19">
        <v>125</v>
      </c>
      <c r="AA2" s="19">
        <v>126</v>
      </c>
      <c r="AB2" s="19">
        <v>127</v>
      </c>
      <c r="AC2" s="19">
        <v>128</v>
      </c>
      <c r="AD2" s="19">
        <v>129</v>
      </c>
    </row>
    <row r="3" spans="2:30" ht="12.75">
      <c r="B3" s="55">
        <v>34</v>
      </c>
      <c r="C3" s="55">
        <v>6.3</v>
      </c>
      <c r="D3" s="55">
        <v>2.3</v>
      </c>
      <c r="E3" s="55">
        <v>2.1</v>
      </c>
      <c r="F3" s="55">
        <v>1.2</v>
      </c>
      <c r="G3" s="55">
        <v>3.2</v>
      </c>
      <c r="H3" s="55">
        <v>3.7</v>
      </c>
      <c r="I3" s="55">
        <v>2.4</v>
      </c>
      <c r="J3" s="55">
        <v>1</v>
      </c>
      <c r="K3" s="55">
        <v>2</v>
      </c>
      <c r="L3" s="55">
        <v>4.4</v>
      </c>
      <c r="M3" s="55">
        <v>2.7</v>
      </c>
      <c r="N3" s="55">
        <v>4.5</v>
      </c>
      <c r="O3" s="55">
        <v>3</v>
      </c>
      <c r="P3" s="55">
        <v>1</v>
      </c>
      <c r="Q3" s="55">
        <v>4.2</v>
      </c>
      <c r="R3" s="55">
        <v>5.1</v>
      </c>
      <c r="S3" s="55">
        <v>3</v>
      </c>
      <c r="T3" s="55">
        <v>3</v>
      </c>
      <c r="U3" s="55">
        <v>2.8</v>
      </c>
      <c r="V3" s="55">
        <v>2</v>
      </c>
      <c r="W3" s="55">
        <v>3</v>
      </c>
      <c r="X3" s="55">
        <v>3.9</v>
      </c>
      <c r="Y3" s="55">
        <v>3.5</v>
      </c>
      <c r="Z3" s="55">
        <v>2.1</v>
      </c>
      <c r="AA3" s="55">
        <v>1.9</v>
      </c>
      <c r="AB3" s="55">
        <v>1.1</v>
      </c>
      <c r="AC3" s="55">
        <v>0.5</v>
      </c>
      <c r="AD3" s="55">
        <v>0.6</v>
      </c>
    </row>
    <row r="4" spans="2:33" ht="13.5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45"/>
      <c r="AC4" s="45"/>
      <c r="AD4" s="45"/>
      <c r="AF4" s="17" t="s">
        <v>72</v>
      </c>
      <c r="AG4" s="17" t="s">
        <v>73</v>
      </c>
    </row>
    <row r="5" spans="1:31" ht="13.5" thickTop="1">
      <c r="A5" s="59" t="s">
        <v>89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59" t="s">
        <v>89</v>
      </c>
    </row>
    <row r="6" spans="1:33" ht="12.75">
      <c r="A6" s="47" t="s">
        <v>83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>
        <v>1</v>
      </c>
      <c r="AE6" s="47" t="s">
        <v>83</v>
      </c>
      <c r="AF6" s="17">
        <f>COUNT(B6:AD6)</f>
        <v>1</v>
      </c>
      <c r="AG6" s="17">
        <f>SUM(B6:AD6)</f>
        <v>1</v>
      </c>
    </row>
    <row r="7" spans="1:33" ht="12.75">
      <c r="A7" s="47" t="s">
        <v>84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>
        <v>1</v>
      </c>
      <c r="AE7" s="47" t="s">
        <v>84</v>
      </c>
      <c r="AF7" s="17">
        <f aca="true" t="shared" si="0" ref="AF7:AF32">COUNT(B7:AD7)</f>
        <v>1</v>
      </c>
      <c r="AG7" s="17">
        <f aca="true" t="shared" si="1" ref="AG7:AG36">SUM(B7:AD7)</f>
        <v>1</v>
      </c>
    </row>
    <row r="8" spans="1:33" ht="12.75">
      <c r="A8" s="47" t="s">
        <v>94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7" t="s">
        <v>94</v>
      </c>
      <c r="AF8" s="17">
        <f t="shared" si="0"/>
        <v>0</v>
      </c>
      <c r="AG8" s="17">
        <f t="shared" si="1"/>
        <v>0</v>
      </c>
    </row>
    <row r="9" spans="1:33" ht="12.75">
      <c r="A9" s="47" t="s">
        <v>88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7" t="s">
        <v>88</v>
      </c>
      <c r="AF9" s="17">
        <f t="shared" si="0"/>
        <v>0</v>
      </c>
      <c r="AG9" s="17">
        <f t="shared" si="1"/>
        <v>0</v>
      </c>
    </row>
    <row r="10" spans="1:33" ht="12.75">
      <c r="A10" s="18" t="s">
        <v>35</v>
      </c>
      <c r="B10" s="45"/>
      <c r="C10" s="45">
        <v>1</v>
      </c>
      <c r="D10" s="45"/>
      <c r="E10" s="45"/>
      <c r="F10" s="45">
        <v>1</v>
      </c>
      <c r="G10" s="45">
        <v>2</v>
      </c>
      <c r="H10" s="45">
        <v>2</v>
      </c>
      <c r="I10" s="45"/>
      <c r="J10" s="45">
        <v>1</v>
      </c>
      <c r="K10" s="45"/>
      <c r="L10" s="45">
        <v>2</v>
      </c>
      <c r="M10" s="45">
        <v>1</v>
      </c>
      <c r="N10" s="45">
        <v>2</v>
      </c>
      <c r="O10" s="45">
        <v>2</v>
      </c>
      <c r="P10" s="45">
        <v>1</v>
      </c>
      <c r="Q10" s="45">
        <v>3</v>
      </c>
      <c r="R10" s="45">
        <v>3</v>
      </c>
      <c r="S10" s="45">
        <v>2</v>
      </c>
      <c r="T10" s="45">
        <v>3</v>
      </c>
      <c r="U10" s="45"/>
      <c r="V10" s="45">
        <v>2</v>
      </c>
      <c r="W10" s="45">
        <v>2</v>
      </c>
      <c r="X10" s="45">
        <v>1</v>
      </c>
      <c r="Y10" s="45">
        <v>1</v>
      </c>
      <c r="Z10" s="45">
        <v>3</v>
      </c>
      <c r="AA10" s="45">
        <v>1</v>
      </c>
      <c r="AB10" s="45">
        <v>2</v>
      </c>
      <c r="AC10" s="45"/>
      <c r="AD10" s="45">
        <v>1</v>
      </c>
      <c r="AE10" s="18" t="s">
        <v>35</v>
      </c>
      <c r="AF10" s="17">
        <f t="shared" si="0"/>
        <v>22</v>
      </c>
      <c r="AG10" s="17">
        <f t="shared" si="1"/>
        <v>39</v>
      </c>
    </row>
    <row r="11" spans="1:33" ht="12.75">
      <c r="A11" s="18" t="s">
        <v>36</v>
      </c>
      <c r="B11" s="45"/>
      <c r="C11" s="45">
        <v>1</v>
      </c>
      <c r="D11" s="45">
        <v>3</v>
      </c>
      <c r="E11" s="45">
        <v>3</v>
      </c>
      <c r="F11" s="45"/>
      <c r="G11" s="45"/>
      <c r="H11" s="45">
        <v>1</v>
      </c>
      <c r="I11" s="45">
        <v>1</v>
      </c>
      <c r="J11" s="45"/>
      <c r="K11" s="45">
        <v>1</v>
      </c>
      <c r="L11" s="45">
        <v>1</v>
      </c>
      <c r="M11" s="45">
        <v>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18" t="s">
        <v>36</v>
      </c>
      <c r="AF11" s="17">
        <f t="shared" si="0"/>
        <v>8</v>
      </c>
      <c r="AG11" s="17">
        <f t="shared" si="1"/>
        <v>12</v>
      </c>
    </row>
    <row r="12" spans="1:33" ht="12.75">
      <c r="A12" s="18" t="s">
        <v>37</v>
      </c>
      <c r="B12" s="19">
        <v>2</v>
      </c>
      <c r="G12" s="19">
        <v>2</v>
      </c>
      <c r="H12" s="19">
        <v>2</v>
      </c>
      <c r="K12" s="19">
        <v>1</v>
      </c>
      <c r="L12" s="19">
        <v>2</v>
      </c>
      <c r="N12" s="19">
        <v>2</v>
      </c>
      <c r="O12" s="19">
        <v>2</v>
      </c>
      <c r="P12" s="19">
        <v>1</v>
      </c>
      <c r="Q12" s="19">
        <v>2</v>
      </c>
      <c r="R12" s="19">
        <v>2</v>
      </c>
      <c r="S12" s="19">
        <v>2</v>
      </c>
      <c r="T12" s="19">
        <v>1</v>
      </c>
      <c r="U12" s="19">
        <v>1</v>
      </c>
      <c r="V12" s="19">
        <v>1</v>
      </c>
      <c r="W12" s="19">
        <v>2</v>
      </c>
      <c r="X12" s="19">
        <v>1</v>
      </c>
      <c r="Y12" s="19">
        <v>1</v>
      </c>
      <c r="AE12" s="18" t="s">
        <v>37</v>
      </c>
      <c r="AF12" s="17">
        <f t="shared" si="0"/>
        <v>17</v>
      </c>
      <c r="AG12" s="17">
        <f t="shared" si="1"/>
        <v>27</v>
      </c>
    </row>
    <row r="13" spans="1:33" ht="12.75">
      <c r="A13" s="18" t="s">
        <v>87</v>
      </c>
      <c r="AE13" s="18" t="s">
        <v>87</v>
      </c>
      <c r="AF13" s="17">
        <f t="shared" si="0"/>
        <v>0</v>
      </c>
      <c r="AG13" s="17">
        <f t="shared" si="1"/>
        <v>0</v>
      </c>
    </row>
    <row r="14" spans="1:33" ht="12.75">
      <c r="A14" s="18" t="s">
        <v>38</v>
      </c>
      <c r="O14" s="19">
        <v>1</v>
      </c>
      <c r="Z14" s="19">
        <v>1</v>
      </c>
      <c r="AA14" s="19">
        <v>1</v>
      </c>
      <c r="AB14" s="19">
        <v>2</v>
      </c>
      <c r="AC14" s="19">
        <v>2</v>
      </c>
      <c r="AD14" s="19">
        <v>2</v>
      </c>
      <c r="AE14" s="18" t="s">
        <v>38</v>
      </c>
      <c r="AF14" s="17">
        <f t="shared" si="0"/>
        <v>6</v>
      </c>
      <c r="AG14" s="17">
        <f t="shared" si="1"/>
        <v>9</v>
      </c>
    </row>
    <row r="15" spans="1:33" ht="12.75">
      <c r="A15" s="18" t="s">
        <v>86</v>
      </c>
      <c r="M15" s="19">
        <v>1</v>
      </c>
      <c r="N15" s="19">
        <v>1</v>
      </c>
      <c r="U15" s="19">
        <v>2</v>
      </c>
      <c r="V15" s="19">
        <v>1</v>
      </c>
      <c r="Y15" s="19">
        <v>1</v>
      </c>
      <c r="AE15" s="18" t="s">
        <v>95</v>
      </c>
      <c r="AF15" s="17">
        <f t="shared" si="0"/>
        <v>5</v>
      </c>
      <c r="AG15" s="17">
        <f t="shared" si="1"/>
        <v>6</v>
      </c>
    </row>
    <row r="16" spans="1:33" ht="12.75">
      <c r="A16" s="18" t="s">
        <v>47</v>
      </c>
      <c r="J16" s="19">
        <v>1</v>
      </c>
      <c r="AB16" s="19">
        <v>1</v>
      </c>
      <c r="AC16" s="19">
        <v>2</v>
      </c>
      <c r="AD16" s="19">
        <v>2</v>
      </c>
      <c r="AE16" s="18" t="s">
        <v>47</v>
      </c>
      <c r="AF16" s="17">
        <f t="shared" si="0"/>
        <v>4</v>
      </c>
      <c r="AG16" s="17">
        <f t="shared" si="1"/>
        <v>6</v>
      </c>
    </row>
    <row r="17" spans="1:33" ht="12.75">
      <c r="A17" s="18" t="s">
        <v>58</v>
      </c>
      <c r="B17" s="19">
        <v>2</v>
      </c>
      <c r="C17" s="19">
        <v>1</v>
      </c>
      <c r="G17" s="19">
        <v>2</v>
      </c>
      <c r="H17" s="19">
        <v>2</v>
      </c>
      <c r="J17" s="19">
        <v>1</v>
      </c>
      <c r="K17" s="19">
        <v>1</v>
      </c>
      <c r="L17" s="19">
        <v>2</v>
      </c>
      <c r="M17" s="19">
        <v>2</v>
      </c>
      <c r="N17" s="19">
        <v>2</v>
      </c>
      <c r="O17" s="19">
        <v>2</v>
      </c>
      <c r="P17" s="19">
        <v>1</v>
      </c>
      <c r="Q17" s="19">
        <v>2</v>
      </c>
      <c r="R17" s="19">
        <v>2</v>
      </c>
      <c r="S17" s="19">
        <v>2</v>
      </c>
      <c r="U17" s="19">
        <v>2</v>
      </c>
      <c r="V17" s="19">
        <v>2</v>
      </c>
      <c r="W17" s="19">
        <v>2</v>
      </c>
      <c r="X17" s="19">
        <v>2</v>
      </c>
      <c r="Y17" s="19">
        <v>1</v>
      </c>
      <c r="Z17" s="19">
        <v>1</v>
      </c>
      <c r="AA17" s="19">
        <v>1</v>
      </c>
      <c r="AD17" s="19">
        <v>2</v>
      </c>
      <c r="AE17" s="18" t="s">
        <v>58</v>
      </c>
      <c r="AF17" s="17">
        <f t="shared" si="0"/>
        <v>22</v>
      </c>
      <c r="AG17" s="17">
        <f t="shared" si="1"/>
        <v>37</v>
      </c>
    </row>
    <row r="18" spans="1:33" ht="12.75">
      <c r="A18" s="18" t="s">
        <v>59</v>
      </c>
      <c r="F18" s="19">
        <v>1</v>
      </c>
      <c r="AE18" s="18" t="s">
        <v>59</v>
      </c>
      <c r="AF18" s="17">
        <f t="shared" si="0"/>
        <v>1</v>
      </c>
      <c r="AG18" s="17">
        <f t="shared" si="1"/>
        <v>1</v>
      </c>
    </row>
    <row r="19" spans="1:33" ht="12.75">
      <c r="A19" s="18" t="s">
        <v>39</v>
      </c>
      <c r="AB19" s="19">
        <v>3</v>
      </c>
      <c r="AC19" s="19">
        <v>3</v>
      </c>
      <c r="AD19" s="19">
        <v>2</v>
      </c>
      <c r="AE19" s="18" t="s">
        <v>39</v>
      </c>
      <c r="AF19" s="17">
        <f t="shared" si="0"/>
        <v>3</v>
      </c>
      <c r="AG19" s="17">
        <f t="shared" si="1"/>
        <v>8</v>
      </c>
    </row>
    <row r="20" spans="1:33" ht="12.75">
      <c r="A20" s="18" t="s">
        <v>60</v>
      </c>
      <c r="P20" s="19">
        <v>2</v>
      </c>
      <c r="AE20" s="18" t="s">
        <v>60</v>
      </c>
      <c r="AF20" s="17">
        <f t="shared" si="0"/>
        <v>1</v>
      </c>
      <c r="AG20" s="17">
        <f t="shared" si="1"/>
        <v>2</v>
      </c>
    </row>
    <row r="21" spans="1:33" ht="12.75">
      <c r="A21" s="18" t="s">
        <v>96</v>
      </c>
      <c r="AE21" s="18" t="s">
        <v>90</v>
      </c>
      <c r="AF21" s="17">
        <f t="shared" si="0"/>
        <v>0</v>
      </c>
      <c r="AG21" s="17">
        <f t="shared" si="1"/>
        <v>0</v>
      </c>
    </row>
    <row r="22" spans="1:33" ht="12.75">
      <c r="A22" s="18" t="s">
        <v>61</v>
      </c>
      <c r="AE22" s="18" t="s">
        <v>61</v>
      </c>
      <c r="AF22" s="17">
        <f t="shared" si="0"/>
        <v>0</v>
      </c>
      <c r="AG22" s="17">
        <f t="shared" si="1"/>
        <v>0</v>
      </c>
    </row>
    <row r="23" spans="1:33" ht="13.5" customHeight="1">
      <c r="A23" s="18" t="s">
        <v>40</v>
      </c>
      <c r="B23" s="19">
        <v>2</v>
      </c>
      <c r="H23" s="19">
        <v>2</v>
      </c>
      <c r="S23" s="19">
        <v>1</v>
      </c>
      <c r="W23" s="19">
        <v>1</v>
      </c>
      <c r="Y23" s="19">
        <v>1</v>
      </c>
      <c r="AC23" s="19">
        <v>1</v>
      </c>
      <c r="AE23" s="18" t="s">
        <v>40</v>
      </c>
      <c r="AF23" s="17">
        <f t="shared" si="0"/>
        <v>6</v>
      </c>
      <c r="AG23" s="17">
        <f t="shared" si="1"/>
        <v>8</v>
      </c>
    </row>
    <row r="24" spans="1:33" ht="13.5" customHeight="1">
      <c r="A24" s="18" t="s">
        <v>101</v>
      </c>
      <c r="AE24" s="18" t="s">
        <v>101</v>
      </c>
      <c r="AF24" s="17">
        <f t="shared" si="0"/>
        <v>0</v>
      </c>
      <c r="AG24" s="17">
        <f t="shared" si="1"/>
        <v>0</v>
      </c>
    </row>
    <row r="25" spans="1:33" ht="13.5" customHeight="1">
      <c r="A25" s="18" t="s">
        <v>102</v>
      </c>
      <c r="V25" s="19">
        <v>1</v>
      </c>
      <c r="W25" s="19">
        <v>1</v>
      </c>
      <c r="AE25" s="18" t="s">
        <v>102</v>
      </c>
      <c r="AF25" s="17">
        <f t="shared" si="0"/>
        <v>2</v>
      </c>
      <c r="AG25" s="17">
        <f t="shared" si="1"/>
        <v>2</v>
      </c>
    </row>
    <row r="26" spans="1:33" ht="12.75">
      <c r="A26" s="18" t="s">
        <v>45</v>
      </c>
      <c r="F26" s="19">
        <v>1</v>
      </c>
      <c r="I26" s="19">
        <v>2</v>
      </c>
      <c r="J26" s="19">
        <v>1</v>
      </c>
      <c r="M26" s="19">
        <v>1</v>
      </c>
      <c r="P26" s="19">
        <v>1</v>
      </c>
      <c r="V26" s="19">
        <v>1</v>
      </c>
      <c r="W26" s="19">
        <v>1</v>
      </c>
      <c r="AC26" s="19">
        <v>1</v>
      </c>
      <c r="AE26" s="18" t="s">
        <v>45</v>
      </c>
      <c r="AF26" s="17">
        <f t="shared" si="0"/>
        <v>8</v>
      </c>
      <c r="AG26" s="17">
        <f t="shared" si="1"/>
        <v>9</v>
      </c>
    </row>
    <row r="27" spans="1:33" ht="12.75">
      <c r="A27" s="18" t="s">
        <v>41</v>
      </c>
      <c r="V27" s="19">
        <v>1</v>
      </c>
      <c r="W27" s="19">
        <v>1</v>
      </c>
      <c r="AE27" s="18" t="s">
        <v>41</v>
      </c>
      <c r="AF27" s="17">
        <f t="shared" si="0"/>
        <v>2</v>
      </c>
      <c r="AG27" s="17">
        <f t="shared" si="1"/>
        <v>2</v>
      </c>
    </row>
    <row r="28" spans="1:33" ht="12.75">
      <c r="A28" s="18" t="s">
        <v>42</v>
      </c>
      <c r="AE28" s="18" t="s">
        <v>42</v>
      </c>
      <c r="AF28" s="17">
        <f t="shared" si="0"/>
        <v>0</v>
      </c>
      <c r="AG28" s="17">
        <f t="shared" si="1"/>
        <v>0</v>
      </c>
    </row>
    <row r="29" spans="1:33" ht="12.75">
      <c r="A29" s="18" t="s">
        <v>43</v>
      </c>
      <c r="AC29" s="19">
        <v>1</v>
      </c>
      <c r="AE29" s="18" t="s">
        <v>43</v>
      </c>
      <c r="AF29" s="17">
        <f t="shared" si="0"/>
        <v>1</v>
      </c>
      <c r="AG29" s="17">
        <f t="shared" si="1"/>
        <v>1</v>
      </c>
    </row>
    <row r="30" spans="1:33" ht="12.75">
      <c r="A30" s="18" t="s">
        <v>93</v>
      </c>
      <c r="AE30" s="18" t="s">
        <v>93</v>
      </c>
      <c r="AF30" s="17">
        <f t="shared" si="0"/>
        <v>0</v>
      </c>
      <c r="AG30" s="17">
        <f t="shared" si="1"/>
        <v>0</v>
      </c>
    </row>
    <row r="31" spans="1:33" ht="12.75">
      <c r="A31" s="18" t="s">
        <v>91</v>
      </c>
      <c r="AE31" s="18" t="s">
        <v>91</v>
      </c>
      <c r="AF31" s="17">
        <f t="shared" si="0"/>
        <v>0</v>
      </c>
      <c r="AG31" s="17">
        <f t="shared" si="1"/>
        <v>0</v>
      </c>
    </row>
    <row r="32" spans="1:33" ht="12.75">
      <c r="A32" s="18" t="s">
        <v>92</v>
      </c>
      <c r="AE32" s="18" t="s">
        <v>92</v>
      </c>
      <c r="AF32" s="17">
        <f t="shared" si="0"/>
        <v>0</v>
      </c>
      <c r="AG32" s="17">
        <f t="shared" si="1"/>
        <v>0</v>
      </c>
    </row>
    <row r="33" spans="1:33" ht="12.75">
      <c r="A33" s="18" t="s">
        <v>57</v>
      </c>
      <c r="AC33" s="19">
        <v>1</v>
      </c>
      <c r="AE33" s="18" t="s">
        <v>57</v>
      </c>
      <c r="AF33" s="17">
        <f aca="true" t="shared" si="2" ref="AF33:AF39">COUNT(B33:AD33)</f>
        <v>1</v>
      </c>
      <c r="AG33" s="17">
        <f t="shared" si="1"/>
        <v>1</v>
      </c>
    </row>
    <row r="34" spans="1:33" ht="12.75">
      <c r="A34" s="18" t="s">
        <v>85</v>
      </c>
      <c r="AD34" s="19">
        <v>1</v>
      </c>
      <c r="AE34" s="18" t="s">
        <v>85</v>
      </c>
      <c r="AF34" s="17">
        <f t="shared" si="2"/>
        <v>1</v>
      </c>
      <c r="AG34" s="17">
        <f t="shared" si="1"/>
        <v>1</v>
      </c>
    </row>
    <row r="35" spans="1:33" ht="12.75">
      <c r="A35" s="18" t="s">
        <v>56</v>
      </c>
      <c r="Z35" s="19">
        <v>1</v>
      </c>
      <c r="AB35" s="19">
        <v>1</v>
      </c>
      <c r="AC35" s="19">
        <v>2</v>
      </c>
      <c r="AD35" s="19">
        <v>2</v>
      </c>
      <c r="AE35" s="18" t="s">
        <v>56</v>
      </c>
      <c r="AF35" s="17">
        <f t="shared" si="2"/>
        <v>4</v>
      </c>
      <c r="AG35" s="17">
        <f t="shared" si="1"/>
        <v>6</v>
      </c>
    </row>
    <row r="36" spans="1:33" ht="12.75">
      <c r="A36" s="18" t="s">
        <v>54</v>
      </c>
      <c r="D36" s="19">
        <v>1</v>
      </c>
      <c r="G36" s="19">
        <v>1</v>
      </c>
      <c r="H36" s="19">
        <v>1</v>
      </c>
      <c r="N36" s="19">
        <v>1</v>
      </c>
      <c r="Q36" s="19">
        <v>1</v>
      </c>
      <c r="S36" s="19">
        <v>1</v>
      </c>
      <c r="U36" s="19">
        <v>2</v>
      </c>
      <c r="X36" s="19">
        <v>1</v>
      </c>
      <c r="Z36" s="19">
        <v>1</v>
      </c>
      <c r="AE36" s="18" t="s">
        <v>54</v>
      </c>
      <c r="AF36" s="17">
        <f t="shared" si="2"/>
        <v>9</v>
      </c>
      <c r="AG36" s="17">
        <f t="shared" si="1"/>
        <v>10</v>
      </c>
    </row>
    <row r="37" spans="1:33" ht="12.75">
      <c r="A37" s="18" t="s">
        <v>55</v>
      </c>
      <c r="J37" s="19">
        <v>2</v>
      </c>
      <c r="P37" s="19">
        <v>2</v>
      </c>
      <c r="AB37" s="19">
        <v>2</v>
      </c>
      <c r="AC37" s="19">
        <v>1</v>
      </c>
      <c r="AE37" s="18" t="s">
        <v>55</v>
      </c>
      <c r="AF37" s="17">
        <f t="shared" si="2"/>
        <v>4</v>
      </c>
      <c r="AG37" s="17">
        <f>SUM(B37:AD37)</f>
        <v>7</v>
      </c>
    </row>
    <row r="38" spans="1:33" ht="12.75">
      <c r="A38" s="18" t="s">
        <v>49</v>
      </c>
      <c r="F38" s="19">
        <v>1</v>
      </c>
      <c r="I38" s="19">
        <v>1</v>
      </c>
      <c r="J38" s="19">
        <v>1</v>
      </c>
      <c r="M38" s="19">
        <v>1</v>
      </c>
      <c r="N38" s="19">
        <v>1</v>
      </c>
      <c r="O38" s="19">
        <v>1</v>
      </c>
      <c r="P38" s="19">
        <v>2</v>
      </c>
      <c r="Q38" s="19">
        <v>1</v>
      </c>
      <c r="R38" s="19">
        <v>1</v>
      </c>
      <c r="S38" s="19">
        <v>1</v>
      </c>
      <c r="T38" s="19">
        <v>2</v>
      </c>
      <c r="V38" s="19">
        <v>2</v>
      </c>
      <c r="Z38" s="19">
        <v>1</v>
      </c>
      <c r="AA38" s="19">
        <v>2</v>
      </c>
      <c r="AB38" s="19">
        <v>3</v>
      </c>
      <c r="AC38" s="19">
        <v>1</v>
      </c>
      <c r="AD38" s="19">
        <v>2</v>
      </c>
      <c r="AE38" s="18" t="s">
        <v>49</v>
      </c>
      <c r="AF38" s="17">
        <f t="shared" si="2"/>
        <v>17</v>
      </c>
      <c r="AG38" s="17">
        <f>SUM(B38:AD38)</f>
        <v>24</v>
      </c>
    </row>
    <row r="39" spans="1:33" ht="12.75">
      <c r="A39" s="59" t="s">
        <v>100</v>
      </c>
      <c r="AE39" s="18" t="s">
        <v>100</v>
      </c>
      <c r="AF39" s="17">
        <f t="shared" si="2"/>
        <v>0</v>
      </c>
      <c r="AG39" s="17">
        <f>SUM(B39:AD39)</f>
        <v>0</v>
      </c>
    </row>
    <row r="40" spans="2:33" ht="12.75">
      <c r="B40" s="19">
        <f>COUNT(B6:B38)</f>
        <v>3</v>
      </c>
      <c r="C40" s="19">
        <f aca="true" t="shared" si="3" ref="C40:AD40">COUNT(C6:C38)</f>
        <v>3</v>
      </c>
      <c r="D40" s="19">
        <f t="shared" si="3"/>
        <v>2</v>
      </c>
      <c r="E40" s="19">
        <f t="shared" si="3"/>
        <v>1</v>
      </c>
      <c r="F40" s="19">
        <f t="shared" si="3"/>
        <v>4</v>
      </c>
      <c r="G40" s="19">
        <f t="shared" si="3"/>
        <v>4</v>
      </c>
      <c r="H40" s="19">
        <f t="shared" si="3"/>
        <v>6</v>
      </c>
      <c r="I40" s="19">
        <f t="shared" si="3"/>
        <v>3</v>
      </c>
      <c r="J40" s="19">
        <f t="shared" si="3"/>
        <v>6</v>
      </c>
      <c r="K40" s="19">
        <f t="shared" si="3"/>
        <v>3</v>
      </c>
      <c r="L40" s="19">
        <f t="shared" si="3"/>
        <v>4</v>
      </c>
      <c r="M40" s="19">
        <f t="shared" si="3"/>
        <v>6</v>
      </c>
      <c r="N40" s="19">
        <f t="shared" si="3"/>
        <v>6</v>
      </c>
      <c r="O40" s="19">
        <f t="shared" si="3"/>
        <v>5</v>
      </c>
      <c r="P40" s="19">
        <f t="shared" si="3"/>
        <v>7</v>
      </c>
      <c r="Q40" s="19">
        <f t="shared" si="3"/>
        <v>5</v>
      </c>
      <c r="R40" s="19">
        <f t="shared" si="3"/>
        <v>4</v>
      </c>
      <c r="S40" s="19">
        <f t="shared" si="3"/>
        <v>6</v>
      </c>
      <c r="T40" s="19">
        <f t="shared" si="3"/>
        <v>3</v>
      </c>
      <c r="U40" s="19">
        <f t="shared" si="3"/>
        <v>4</v>
      </c>
      <c r="V40" s="19">
        <f t="shared" si="3"/>
        <v>8</v>
      </c>
      <c r="W40" s="19">
        <f t="shared" si="3"/>
        <v>7</v>
      </c>
      <c r="X40" s="19">
        <f t="shared" si="3"/>
        <v>4</v>
      </c>
      <c r="Y40" s="19">
        <f t="shared" si="3"/>
        <v>5</v>
      </c>
      <c r="Z40" s="19">
        <f t="shared" si="3"/>
        <v>6</v>
      </c>
      <c r="AA40" s="19">
        <f t="shared" si="3"/>
        <v>4</v>
      </c>
      <c r="AB40" s="19">
        <f t="shared" si="3"/>
        <v>7</v>
      </c>
      <c r="AC40" s="19">
        <f t="shared" si="3"/>
        <v>10</v>
      </c>
      <c r="AD40" s="19">
        <f t="shared" si="3"/>
        <v>10</v>
      </c>
      <c r="AF40" s="17">
        <f>SUM(AF6:AF38)</f>
        <v>146</v>
      </c>
      <c r="AG40" s="17">
        <f>SUM(AG6:AG38)</f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6:F14"/>
  <sheetViews>
    <sheetView zoomScalePageLayoutView="0" workbookViewId="0" topLeftCell="A1">
      <selection activeCell="H13" sqref="H13"/>
    </sheetView>
  </sheetViews>
  <sheetFormatPr defaultColWidth="9.140625" defaultRowHeight="12.75"/>
  <cols>
    <col min="4" max="4" width="14.00390625" style="0" customWidth="1"/>
    <col min="5" max="5" width="10.00390625" style="17" customWidth="1"/>
    <col min="6" max="6" width="10.7109375" style="17" customWidth="1"/>
  </cols>
  <sheetData>
    <row r="6" spans="4:6" ht="12.75">
      <c r="D6" s="73"/>
      <c r="E6" s="74" t="s">
        <v>140</v>
      </c>
      <c r="F6" s="74" t="s">
        <v>22</v>
      </c>
    </row>
    <row r="7" spans="4:6" ht="12.75">
      <c r="D7" s="73" t="s">
        <v>139</v>
      </c>
      <c r="E7" s="74">
        <v>13.3</v>
      </c>
      <c r="F7" s="74">
        <v>8</v>
      </c>
    </row>
    <row r="8" spans="4:6" ht="12.75">
      <c r="D8" s="73" t="s">
        <v>104</v>
      </c>
      <c r="E8" s="74">
        <v>97.6</v>
      </c>
      <c r="F8" s="74">
        <v>10</v>
      </c>
    </row>
    <row r="9" spans="4:6" ht="12.75">
      <c r="D9" s="73" t="s">
        <v>105</v>
      </c>
      <c r="E9" s="74">
        <v>85</v>
      </c>
      <c r="F9" s="74">
        <v>10</v>
      </c>
    </row>
    <row r="10" spans="4:6" ht="12.75">
      <c r="D10" s="73" t="s">
        <v>106</v>
      </c>
      <c r="E10" s="74">
        <v>21</v>
      </c>
      <c r="F10" s="74">
        <v>3</v>
      </c>
    </row>
    <row r="11" spans="4:6" ht="12.75">
      <c r="D11" s="73" t="s">
        <v>107</v>
      </c>
      <c r="E11" s="74">
        <v>3</v>
      </c>
      <c r="F11" s="74">
        <v>4</v>
      </c>
    </row>
    <row r="12" spans="4:6" ht="12.75">
      <c r="D12" s="73" t="s">
        <v>108</v>
      </c>
      <c r="E12" s="74">
        <v>0.9</v>
      </c>
      <c r="F12" s="74">
        <v>8</v>
      </c>
    </row>
    <row r="13" spans="4:6" ht="12.75">
      <c r="D13" s="73" t="s">
        <v>109</v>
      </c>
      <c r="E13" s="74">
        <v>32</v>
      </c>
      <c r="F13" s="74">
        <v>10</v>
      </c>
    </row>
    <row r="14" spans="4:6" ht="12.75">
      <c r="D14" s="73"/>
      <c r="E14" s="74"/>
      <c r="F14" s="74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9"/>
  <sheetViews>
    <sheetView showGridLines="0" showZeros="0" showOutlineSymbols="0" zoomScalePageLayoutView="0" workbookViewId="0" topLeftCell="A1">
      <pane ySplit="4" topLeftCell="A16" activePane="bottomLeft" state="frozen"/>
      <selection pane="topLeft" activeCell="B3" sqref="B3"/>
      <selection pane="bottomLeft" activeCell="A36" sqref="A36:IV36"/>
    </sheetView>
  </sheetViews>
  <sheetFormatPr defaultColWidth="10.28125" defaultRowHeight="12.75"/>
  <cols>
    <col min="1" max="1" width="26.8515625" style="0" customWidth="1"/>
    <col min="2" max="2" width="9.8515625" style="0" customWidth="1"/>
    <col min="3" max="3" width="8.57421875" style="0" customWidth="1"/>
    <col min="4" max="4" width="9.57421875" style="0" customWidth="1"/>
    <col min="5" max="5" width="8.28125" style="0" customWidth="1"/>
    <col min="6" max="6" width="8.421875" style="0" customWidth="1"/>
    <col min="7" max="7" width="8.00390625" style="0" customWidth="1"/>
    <col min="8" max="8" width="10.00390625" style="0" customWidth="1"/>
    <col min="9" max="9" width="10.28125" style="0" customWidth="1"/>
    <col min="10" max="10" width="26.140625" style="0" customWidth="1"/>
  </cols>
  <sheetData>
    <row r="1" spans="1:9" ht="12.75">
      <c r="A1" s="26"/>
      <c r="B1" s="39" t="e">
        <f>data0-'[1]50'!BC5</f>
        <v>#NAME?</v>
      </c>
      <c r="C1" s="39"/>
      <c r="D1" s="28" t="s">
        <v>7</v>
      </c>
      <c r="E1" s="39"/>
      <c r="F1" s="39"/>
      <c r="G1" s="39"/>
      <c r="H1" s="39"/>
      <c r="I1" s="26"/>
    </row>
    <row r="2" spans="1:9" ht="12.75">
      <c r="A2" s="42" t="s">
        <v>48</v>
      </c>
      <c r="B2" s="39"/>
      <c r="C2" s="39"/>
      <c r="D2" s="39"/>
      <c r="E2" s="39"/>
      <c r="F2" s="39"/>
      <c r="G2" s="39"/>
      <c r="H2" s="39"/>
      <c r="I2" s="26"/>
    </row>
    <row r="3" spans="1:9" ht="12.75">
      <c r="A3" s="28"/>
      <c r="B3" s="28" t="s">
        <v>4</v>
      </c>
      <c r="C3" s="28" t="s">
        <v>50</v>
      </c>
      <c r="D3" s="28" t="s">
        <v>50</v>
      </c>
      <c r="E3" s="28" t="s">
        <v>50</v>
      </c>
      <c r="F3" s="28" t="s">
        <v>10</v>
      </c>
      <c r="G3" s="28" t="s">
        <v>10</v>
      </c>
      <c r="H3" s="28" t="s">
        <v>12</v>
      </c>
      <c r="I3" s="26"/>
    </row>
    <row r="4" spans="1:9" ht="12.75">
      <c r="A4" s="29" t="s">
        <v>0</v>
      </c>
      <c r="B4" s="29" t="s">
        <v>5</v>
      </c>
      <c r="C4" s="29" t="s">
        <v>14</v>
      </c>
      <c r="D4" s="29" t="s">
        <v>15</v>
      </c>
      <c r="E4" s="29" t="s">
        <v>16</v>
      </c>
      <c r="F4" s="29"/>
      <c r="G4" s="29" t="s">
        <v>11</v>
      </c>
      <c r="H4" s="29" t="s">
        <v>13</v>
      </c>
      <c r="I4" s="26"/>
    </row>
    <row r="5" spans="1:11" ht="12.75">
      <c r="A5" s="63" t="s">
        <v>97</v>
      </c>
      <c r="B5" s="43">
        <f>SUM(C5:E5)</f>
        <v>1</v>
      </c>
      <c r="C5" s="43">
        <f>'0-50'!BC5</f>
        <v>1</v>
      </c>
      <c r="D5" s="43">
        <f>'51-100'!BB5</f>
        <v>0</v>
      </c>
      <c r="E5" s="43">
        <f>'101-129'!AF5</f>
        <v>0</v>
      </c>
      <c r="F5" s="41">
        <f>IF($B$43&gt;0,B5/$B$43,0)</f>
        <v>0.008064516129032258</v>
      </c>
      <c r="G5" s="41">
        <f aca="true" t="shared" si="0" ref="G5:G39">IF($B$45&gt;0,B5/$B$45,0)</f>
        <v>0.008264462809917356</v>
      </c>
      <c r="H5" s="40">
        <f>IF($F$40&gt;0,F5/$F$40,0)</f>
        <v>0.001976284584980236</v>
      </c>
      <c r="I5" s="26"/>
      <c r="J5" t="s">
        <v>35</v>
      </c>
      <c r="K5">
        <v>53.23</v>
      </c>
    </row>
    <row r="6" spans="1:11" ht="12.75">
      <c r="A6" s="61" t="s">
        <v>83</v>
      </c>
      <c r="B6" s="40">
        <f aca="true" t="shared" si="1" ref="B6:B39">SUM(C6:E6)</f>
        <v>1</v>
      </c>
      <c r="C6" s="43">
        <f>'0-50'!BC6</f>
        <v>0</v>
      </c>
      <c r="D6" s="43">
        <f>'51-100'!BB6</f>
        <v>0</v>
      </c>
      <c r="E6" s="43">
        <f>'101-129'!AF6</f>
        <v>1</v>
      </c>
      <c r="F6" s="41">
        <f>IF($B$43&gt;0,B6/$B$43,0)</f>
        <v>0.008064516129032258</v>
      </c>
      <c r="G6" s="41">
        <f t="shared" si="0"/>
        <v>0.008264462809917356</v>
      </c>
      <c r="H6" s="40">
        <f>IF($F$40&gt;0,F6/$F$40,0)</f>
        <v>0.001976284584980236</v>
      </c>
      <c r="I6" s="26"/>
      <c r="J6" t="s">
        <v>110</v>
      </c>
      <c r="K6">
        <v>51.61</v>
      </c>
    </row>
    <row r="7" spans="1:11" ht="15" customHeight="1">
      <c r="A7" s="47" t="s">
        <v>84</v>
      </c>
      <c r="B7" s="40">
        <f t="shared" si="1"/>
        <v>1</v>
      </c>
      <c r="C7" s="43">
        <f>'0-50'!BC7</f>
        <v>0</v>
      </c>
      <c r="D7" s="43">
        <f>'51-100'!BB7</f>
        <v>0</v>
      </c>
      <c r="E7" s="43">
        <f>'101-129'!AF7</f>
        <v>1</v>
      </c>
      <c r="F7" s="41">
        <f aca="true" t="shared" si="2" ref="F7:F39">IF($B$43&gt;0,B7/$B$43,0)</f>
        <v>0.008064516129032258</v>
      </c>
      <c r="G7" s="41">
        <f t="shared" si="0"/>
        <v>0.008264462809917356</v>
      </c>
      <c r="H7" s="40">
        <f aca="true" t="shared" si="3" ref="H7:H39">IF($F$40&gt;0,F7/$F$40,0)</f>
        <v>0.001976284584980236</v>
      </c>
      <c r="I7" s="26"/>
      <c r="J7" t="s">
        <v>58</v>
      </c>
      <c r="K7">
        <v>57.26</v>
      </c>
    </row>
    <row r="8" spans="1:9" ht="15" customHeight="1">
      <c r="A8" s="47" t="s">
        <v>94</v>
      </c>
      <c r="B8" s="40">
        <f t="shared" si="1"/>
        <v>1</v>
      </c>
      <c r="C8" s="43">
        <f>'0-50'!BC8</f>
        <v>0</v>
      </c>
      <c r="D8" s="43">
        <f>'51-100'!BB8</f>
        <v>1</v>
      </c>
      <c r="E8" s="43">
        <f>'101-129'!AF8</f>
        <v>0</v>
      </c>
      <c r="F8" s="41">
        <f t="shared" si="2"/>
        <v>0.008064516129032258</v>
      </c>
      <c r="G8" s="41">
        <f t="shared" si="0"/>
        <v>0.008264462809917356</v>
      </c>
      <c r="H8" s="40">
        <f t="shared" si="3"/>
        <v>0.001976284584980236</v>
      </c>
      <c r="I8" s="26"/>
    </row>
    <row r="9" spans="1:9" ht="15" customHeight="1">
      <c r="A9" s="47" t="s">
        <v>88</v>
      </c>
      <c r="B9" s="40">
        <f t="shared" si="1"/>
        <v>2</v>
      </c>
      <c r="C9" s="43">
        <f>'0-50'!BC9</f>
        <v>1</v>
      </c>
      <c r="D9" s="43">
        <f>'51-100'!BB9</f>
        <v>1</v>
      </c>
      <c r="E9" s="43">
        <f>'101-129'!AF9</f>
        <v>0</v>
      </c>
      <c r="F9" s="41">
        <f t="shared" si="2"/>
        <v>0.016129032258064516</v>
      </c>
      <c r="G9" s="41">
        <f t="shared" si="0"/>
        <v>0.01652892561983471</v>
      </c>
      <c r="H9" s="40">
        <f t="shared" si="3"/>
        <v>0.003952569169960472</v>
      </c>
      <c r="I9" s="26"/>
    </row>
    <row r="10" spans="1:9" ht="12.75">
      <c r="A10" s="18" t="s">
        <v>35</v>
      </c>
      <c r="B10" s="40">
        <f t="shared" si="1"/>
        <v>66</v>
      </c>
      <c r="C10" s="43">
        <f>'0-50'!BC10</f>
        <v>23</v>
      </c>
      <c r="D10" s="43">
        <f>'51-100'!BB10</f>
        <v>21</v>
      </c>
      <c r="E10" s="43">
        <f>'101-129'!AF10</f>
        <v>22</v>
      </c>
      <c r="F10" s="41">
        <f t="shared" si="2"/>
        <v>0.532258064516129</v>
      </c>
      <c r="G10" s="41">
        <f t="shared" si="0"/>
        <v>0.5454545454545454</v>
      </c>
      <c r="H10" s="40">
        <f t="shared" si="3"/>
        <v>0.13043478260869557</v>
      </c>
      <c r="I10" s="26"/>
    </row>
    <row r="11" spans="1:9" ht="12.75">
      <c r="A11" s="18" t="s">
        <v>36</v>
      </c>
      <c r="B11" s="40">
        <f t="shared" si="1"/>
        <v>64</v>
      </c>
      <c r="C11" s="43">
        <f>'0-50'!BC11</f>
        <v>25</v>
      </c>
      <c r="D11" s="43">
        <f>'51-100'!BB11</f>
        <v>31</v>
      </c>
      <c r="E11" s="43">
        <f>'101-129'!AF11</f>
        <v>8</v>
      </c>
      <c r="F11" s="41">
        <f t="shared" si="2"/>
        <v>0.5161290322580645</v>
      </c>
      <c r="G11" s="41">
        <f t="shared" si="0"/>
        <v>0.5289256198347108</v>
      </c>
      <c r="H11" s="40">
        <f t="shared" si="3"/>
        <v>0.1264822134387351</v>
      </c>
      <c r="I11" s="26"/>
    </row>
    <row r="12" spans="1:9" ht="12.75">
      <c r="A12" s="18" t="s">
        <v>37</v>
      </c>
      <c r="B12" s="40">
        <f t="shared" si="1"/>
        <v>45</v>
      </c>
      <c r="C12" s="43">
        <f>'0-50'!BC12</f>
        <v>18</v>
      </c>
      <c r="D12" s="43">
        <f>'51-100'!BB12</f>
        <v>10</v>
      </c>
      <c r="E12" s="43">
        <f>'101-129'!AF12</f>
        <v>17</v>
      </c>
      <c r="F12" s="41">
        <f t="shared" si="2"/>
        <v>0.3629032258064516</v>
      </c>
      <c r="G12" s="41">
        <f t="shared" si="0"/>
        <v>0.371900826446281</v>
      </c>
      <c r="H12" s="40">
        <f t="shared" si="3"/>
        <v>0.08893280632411063</v>
      </c>
      <c r="I12" s="26"/>
    </row>
    <row r="13" spans="1:9" ht="12.75">
      <c r="A13" s="18" t="s">
        <v>87</v>
      </c>
      <c r="B13" s="40">
        <f t="shared" si="1"/>
        <v>1</v>
      </c>
      <c r="C13" s="43">
        <f>'0-50'!BC13</f>
        <v>1</v>
      </c>
      <c r="D13" s="43">
        <f>'51-100'!BB13</f>
        <v>0</v>
      </c>
      <c r="E13" s="43">
        <f>'101-129'!AF13</f>
        <v>0</v>
      </c>
      <c r="F13" s="41">
        <f t="shared" si="2"/>
        <v>0.008064516129032258</v>
      </c>
      <c r="G13" s="41">
        <f t="shared" si="0"/>
        <v>0.008264462809917356</v>
      </c>
      <c r="H13" s="40">
        <f t="shared" si="3"/>
        <v>0.001976284584980236</v>
      </c>
      <c r="I13" s="26"/>
    </row>
    <row r="14" spans="1:9" ht="12.75">
      <c r="A14" s="18" t="s">
        <v>38</v>
      </c>
      <c r="B14" s="40">
        <f t="shared" si="1"/>
        <v>7</v>
      </c>
      <c r="C14" s="43">
        <f>'0-50'!BC14</f>
        <v>1</v>
      </c>
      <c r="D14" s="43">
        <f>'51-100'!BB14</f>
        <v>0</v>
      </c>
      <c r="E14" s="43">
        <f>'101-129'!AF14</f>
        <v>6</v>
      </c>
      <c r="F14" s="41">
        <f t="shared" si="2"/>
        <v>0.056451612903225805</v>
      </c>
      <c r="G14" s="41">
        <f t="shared" si="0"/>
        <v>0.05785123966942149</v>
      </c>
      <c r="H14" s="40">
        <f t="shared" si="3"/>
        <v>0.013833992094861653</v>
      </c>
      <c r="I14" s="26"/>
    </row>
    <row r="15" spans="1:9" ht="12.75">
      <c r="A15" s="18" t="s">
        <v>98</v>
      </c>
      <c r="B15" s="40">
        <f t="shared" si="1"/>
        <v>8</v>
      </c>
      <c r="C15" s="43">
        <f>'0-50'!BC15</f>
        <v>1</v>
      </c>
      <c r="D15" s="43">
        <f>'51-100'!BB15</f>
        <v>2</v>
      </c>
      <c r="E15" s="43">
        <f>'101-129'!AF15</f>
        <v>5</v>
      </c>
      <c r="F15" s="41">
        <f t="shared" si="2"/>
        <v>0.06451612903225806</v>
      </c>
      <c r="G15" s="41">
        <f t="shared" si="0"/>
        <v>0.06611570247933884</v>
      </c>
      <c r="H15" s="40">
        <f t="shared" si="3"/>
        <v>0.01581027667984189</v>
      </c>
      <c r="I15" s="26"/>
    </row>
    <row r="16" spans="1:9" ht="12.75">
      <c r="A16" s="18" t="s">
        <v>47</v>
      </c>
      <c r="B16" s="40">
        <f t="shared" si="1"/>
        <v>18</v>
      </c>
      <c r="C16" s="43">
        <f>'0-50'!BC16</f>
        <v>7</v>
      </c>
      <c r="D16" s="43">
        <f>'51-100'!BB16</f>
        <v>7</v>
      </c>
      <c r="E16" s="43">
        <f>'101-129'!AF16</f>
        <v>4</v>
      </c>
      <c r="F16" s="41">
        <f t="shared" si="2"/>
        <v>0.14516129032258066</v>
      </c>
      <c r="G16" s="41">
        <f t="shared" si="0"/>
        <v>0.1487603305785124</v>
      </c>
      <c r="H16" s="40">
        <f t="shared" si="3"/>
        <v>0.03557312252964425</v>
      </c>
      <c r="I16" s="26"/>
    </row>
    <row r="17" spans="1:9" ht="12.75">
      <c r="A17" s="18" t="s">
        <v>58</v>
      </c>
      <c r="B17" s="40">
        <f t="shared" si="1"/>
        <v>71</v>
      </c>
      <c r="C17" s="43">
        <f>'0-50'!BC17</f>
        <v>24</v>
      </c>
      <c r="D17" s="43">
        <f>'51-100'!BB17</f>
        <v>25</v>
      </c>
      <c r="E17" s="43">
        <f>'101-129'!AF17</f>
        <v>22</v>
      </c>
      <c r="F17" s="41">
        <f t="shared" si="2"/>
        <v>0.5725806451612904</v>
      </c>
      <c r="G17" s="41">
        <f t="shared" si="0"/>
        <v>0.5867768595041323</v>
      </c>
      <c r="H17" s="40">
        <f t="shared" si="3"/>
        <v>0.14031620553359678</v>
      </c>
      <c r="I17" s="26"/>
    </row>
    <row r="18" spans="1:9" ht="12.75">
      <c r="A18" s="18" t="s">
        <v>59</v>
      </c>
      <c r="B18" s="40">
        <f t="shared" si="1"/>
        <v>30</v>
      </c>
      <c r="C18" s="43">
        <f>'0-50'!BC18</f>
        <v>9</v>
      </c>
      <c r="D18" s="43">
        <f>'51-100'!BB18</f>
        <v>20</v>
      </c>
      <c r="E18" s="43">
        <f>'101-129'!AF18</f>
        <v>1</v>
      </c>
      <c r="F18" s="41">
        <f t="shared" si="2"/>
        <v>0.24193548387096775</v>
      </c>
      <c r="G18" s="41">
        <f t="shared" si="0"/>
        <v>0.24793388429752067</v>
      </c>
      <c r="H18" s="40">
        <f t="shared" si="3"/>
        <v>0.059288537549407085</v>
      </c>
      <c r="I18" s="26"/>
    </row>
    <row r="19" spans="1:9" ht="12.75">
      <c r="A19" s="18" t="s">
        <v>39</v>
      </c>
      <c r="B19" s="40">
        <f t="shared" si="1"/>
        <v>3</v>
      </c>
      <c r="C19" s="43">
        <f>'0-50'!BC19</f>
        <v>0</v>
      </c>
      <c r="D19" s="43">
        <f>'51-100'!BB19</f>
        <v>0</v>
      </c>
      <c r="E19" s="43">
        <f>'101-129'!AF19</f>
        <v>3</v>
      </c>
      <c r="F19" s="41">
        <f t="shared" si="2"/>
        <v>0.024193548387096774</v>
      </c>
      <c r="G19" s="41">
        <f t="shared" si="0"/>
        <v>0.024793388429752067</v>
      </c>
      <c r="H19" s="40">
        <f t="shared" si="3"/>
        <v>0.0059288537549407085</v>
      </c>
      <c r="I19" s="26"/>
    </row>
    <row r="20" spans="1:9" ht="12.75">
      <c r="A20" s="18" t="s">
        <v>60</v>
      </c>
      <c r="B20" s="40">
        <f t="shared" si="1"/>
        <v>2</v>
      </c>
      <c r="C20" s="43">
        <f>'0-50'!BC20</f>
        <v>1</v>
      </c>
      <c r="D20" s="43">
        <f>'51-100'!BB20</f>
        <v>0</v>
      </c>
      <c r="E20" s="43">
        <f>'101-129'!AF20</f>
        <v>1</v>
      </c>
      <c r="F20" s="41">
        <f t="shared" si="2"/>
        <v>0.016129032258064516</v>
      </c>
      <c r="G20" s="41">
        <f t="shared" si="0"/>
        <v>0.01652892561983471</v>
      </c>
      <c r="H20" s="40">
        <f t="shared" si="3"/>
        <v>0.003952569169960472</v>
      </c>
      <c r="I20" s="26"/>
    </row>
    <row r="21" spans="1:9" ht="12.75">
      <c r="A21" s="18" t="s">
        <v>90</v>
      </c>
      <c r="B21" s="40">
        <f t="shared" si="1"/>
        <v>1</v>
      </c>
      <c r="C21" s="43">
        <f>'0-50'!BC21</f>
        <v>1</v>
      </c>
      <c r="D21" s="43">
        <f>'51-100'!BB21</f>
        <v>0</v>
      </c>
      <c r="E21" s="43">
        <f>'101-129'!AF21</f>
        <v>0</v>
      </c>
      <c r="F21" s="41">
        <f t="shared" si="2"/>
        <v>0.008064516129032258</v>
      </c>
      <c r="G21" s="41">
        <f t="shared" si="0"/>
        <v>0.008264462809917356</v>
      </c>
      <c r="H21" s="40">
        <f t="shared" si="3"/>
        <v>0.001976284584980236</v>
      </c>
      <c r="I21" s="26"/>
    </row>
    <row r="22" spans="1:9" ht="12.75">
      <c r="A22" s="18" t="s">
        <v>61</v>
      </c>
      <c r="B22" s="40">
        <f t="shared" si="1"/>
        <v>2</v>
      </c>
      <c r="C22" s="43">
        <f>'0-50'!BC22</f>
        <v>0</v>
      </c>
      <c r="D22" s="43">
        <f>'51-100'!BB22</f>
        <v>2</v>
      </c>
      <c r="E22" s="43">
        <f>'101-129'!AF22</f>
        <v>0</v>
      </c>
      <c r="F22" s="41">
        <f t="shared" si="2"/>
        <v>0.016129032258064516</v>
      </c>
      <c r="G22" s="41">
        <f t="shared" si="0"/>
        <v>0.01652892561983471</v>
      </c>
      <c r="H22" s="40">
        <f t="shared" si="3"/>
        <v>0.003952569169960472</v>
      </c>
      <c r="I22" s="26"/>
    </row>
    <row r="23" spans="1:9" ht="12.75">
      <c r="A23" s="18" t="s">
        <v>40</v>
      </c>
      <c r="B23" s="40">
        <f t="shared" si="1"/>
        <v>31</v>
      </c>
      <c r="C23" s="43">
        <f>'0-50'!BC23</f>
        <v>4</v>
      </c>
      <c r="D23" s="43">
        <f>'51-100'!BB23</f>
        <v>21</v>
      </c>
      <c r="E23" s="43">
        <f>'101-129'!AF23</f>
        <v>6</v>
      </c>
      <c r="F23" s="41">
        <f t="shared" si="2"/>
        <v>0.25</v>
      </c>
      <c r="G23" s="41">
        <f t="shared" si="0"/>
        <v>0.256198347107438</v>
      </c>
      <c r="H23" s="40">
        <f t="shared" si="3"/>
        <v>0.06126482213438732</v>
      </c>
      <c r="I23" s="26"/>
    </row>
    <row r="24" spans="1:9" ht="12.75">
      <c r="A24" s="18" t="s">
        <v>101</v>
      </c>
      <c r="B24" s="40">
        <f t="shared" si="1"/>
        <v>4</v>
      </c>
      <c r="C24" s="43">
        <f>'0-50'!BC24</f>
        <v>3</v>
      </c>
      <c r="D24" s="43">
        <f>'51-100'!BB24</f>
        <v>1</v>
      </c>
      <c r="E24" s="43">
        <f>'101-129'!AF24</f>
        <v>0</v>
      </c>
      <c r="F24" s="41">
        <f t="shared" si="2"/>
        <v>0.03225806451612903</v>
      </c>
      <c r="G24" s="41">
        <f t="shared" si="0"/>
        <v>0.03305785123966942</v>
      </c>
      <c r="H24" s="40">
        <f t="shared" si="3"/>
        <v>0.007905138339920945</v>
      </c>
      <c r="I24" s="26"/>
    </row>
    <row r="25" spans="1:9" ht="12.75">
      <c r="A25" s="18" t="s">
        <v>103</v>
      </c>
      <c r="B25" s="40">
        <f t="shared" si="1"/>
        <v>3</v>
      </c>
      <c r="C25" s="43">
        <f>'0-50'!BC25</f>
        <v>0</v>
      </c>
      <c r="D25" s="43">
        <f>'51-100'!BB25</f>
        <v>1</v>
      </c>
      <c r="E25" s="43">
        <f>'101-129'!AF25</f>
        <v>2</v>
      </c>
      <c r="F25" s="41">
        <f t="shared" si="2"/>
        <v>0.024193548387096774</v>
      </c>
      <c r="G25" s="41">
        <f t="shared" si="0"/>
        <v>0.024793388429752067</v>
      </c>
      <c r="H25" s="40">
        <f t="shared" si="3"/>
        <v>0.0059288537549407085</v>
      </c>
      <c r="I25" s="26"/>
    </row>
    <row r="26" spans="1:9" ht="12.75">
      <c r="A26" s="18" t="s">
        <v>45</v>
      </c>
      <c r="B26" s="40">
        <f t="shared" si="1"/>
        <v>24</v>
      </c>
      <c r="C26" s="43">
        <f>'0-50'!BC26</f>
        <v>4</v>
      </c>
      <c r="D26" s="43">
        <f>'51-100'!BB26</f>
        <v>12</v>
      </c>
      <c r="E26" s="43">
        <f>'101-129'!AF26</f>
        <v>8</v>
      </c>
      <c r="F26" s="41">
        <f t="shared" si="2"/>
        <v>0.1935483870967742</v>
      </c>
      <c r="G26" s="41">
        <f t="shared" si="0"/>
        <v>0.19834710743801653</v>
      </c>
      <c r="H26" s="40">
        <f t="shared" si="3"/>
        <v>0.04743083003952567</v>
      </c>
      <c r="I26" s="26"/>
    </row>
    <row r="27" spans="1:9" ht="12.75">
      <c r="A27" s="18" t="s">
        <v>41</v>
      </c>
      <c r="B27" s="40">
        <f t="shared" si="1"/>
        <v>7</v>
      </c>
      <c r="C27" s="43">
        <f>'0-50'!BC27</f>
        <v>3</v>
      </c>
      <c r="D27" s="43">
        <f>'51-100'!BB27</f>
        <v>2</v>
      </c>
      <c r="E27" s="43">
        <f>'101-129'!AF27</f>
        <v>2</v>
      </c>
      <c r="F27" s="41">
        <f t="shared" si="2"/>
        <v>0.056451612903225805</v>
      </c>
      <c r="G27" s="41">
        <f t="shared" si="0"/>
        <v>0.05785123966942149</v>
      </c>
      <c r="H27" s="40">
        <f t="shared" si="3"/>
        <v>0.013833992094861653</v>
      </c>
      <c r="I27" s="26"/>
    </row>
    <row r="28" spans="1:9" ht="12.75">
      <c r="A28" s="18" t="s">
        <v>42</v>
      </c>
      <c r="B28" s="40">
        <f t="shared" si="1"/>
        <v>3</v>
      </c>
      <c r="C28" s="43">
        <f>'0-50'!BC28</f>
        <v>3</v>
      </c>
      <c r="D28" s="43">
        <f>'51-100'!BB28</f>
        <v>0</v>
      </c>
      <c r="E28" s="43">
        <f>'101-129'!AF28</f>
        <v>0</v>
      </c>
      <c r="F28" s="41">
        <f t="shared" si="2"/>
        <v>0.024193548387096774</v>
      </c>
      <c r="G28" s="41">
        <f t="shared" si="0"/>
        <v>0.024793388429752067</v>
      </c>
      <c r="H28" s="40">
        <f t="shared" si="3"/>
        <v>0.0059288537549407085</v>
      </c>
      <c r="I28" s="26"/>
    </row>
    <row r="29" spans="1:9" ht="12.75">
      <c r="A29" s="18" t="s">
        <v>43</v>
      </c>
      <c r="B29" s="40">
        <f t="shared" si="1"/>
        <v>2</v>
      </c>
      <c r="C29" s="43">
        <f>'0-50'!BC29</f>
        <v>1</v>
      </c>
      <c r="D29" s="43">
        <f>'51-100'!BB29</f>
        <v>0</v>
      </c>
      <c r="E29" s="43">
        <f>'101-129'!AF29</f>
        <v>1</v>
      </c>
      <c r="F29" s="41">
        <f t="shared" si="2"/>
        <v>0.016129032258064516</v>
      </c>
      <c r="G29" s="41">
        <f t="shared" si="0"/>
        <v>0.01652892561983471</v>
      </c>
      <c r="H29" s="40">
        <f t="shared" si="3"/>
        <v>0.003952569169960472</v>
      </c>
      <c r="I29" s="26"/>
    </row>
    <row r="30" spans="1:9" ht="12.75">
      <c r="A30" s="18" t="s">
        <v>93</v>
      </c>
      <c r="B30" s="40">
        <f t="shared" si="1"/>
        <v>1</v>
      </c>
      <c r="C30" s="43">
        <f>'0-50'!BC30</f>
        <v>0</v>
      </c>
      <c r="D30" s="43">
        <f>'51-100'!BB30</f>
        <v>1</v>
      </c>
      <c r="E30" s="43">
        <f>'101-129'!AF30</f>
        <v>0</v>
      </c>
      <c r="F30" s="41">
        <f t="shared" si="2"/>
        <v>0.008064516129032258</v>
      </c>
      <c r="G30" s="41">
        <f t="shared" si="0"/>
        <v>0.008264462809917356</v>
      </c>
      <c r="H30" s="40">
        <f t="shared" si="3"/>
        <v>0.001976284584980236</v>
      </c>
      <c r="I30" s="26"/>
    </row>
    <row r="31" spans="1:9" ht="12.75">
      <c r="A31" s="18" t="s">
        <v>91</v>
      </c>
      <c r="B31" s="40">
        <f t="shared" si="1"/>
        <v>1</v>
      </c>
      <c r="C31" s="43">
        <f>'0-50'!BC31</f>
        <v>1</v>
      </c>
      <c r="D31" s="43">
        <f>'51-100'!BB31</f>
        <v>0</v>
      </c>
      <c r="E31" s="43">
        <f>'101-129'!AF31</f>
        <v>0</v>
      </c>
      <c r="F31" s="41">
        <f t="shared" si="2"/>
        <v>0.008064516129032258</v>
      </c>
      <c r="G31" s="41">
        <f t="shared" si="0"/>
        <v>0.008264462809917356</v>
      </c>
      <c r="H31" s="40">
        <f t="shared" si="3"/>
        <v>0.001976284584980236</v>
      </c>
      <c r="I31" s="26"/>
    </row>
    <row r="32" spans="1:9" ht="12.75">
      <c r="A32" s="18" t="s">
        <v>92</v>
      </c>
      <c r="B32" s="40">
        <f t="shared" si="1"/>
        <v>1</v>
      </c>
      <c r="C32" s="43">
        <f>'0-50'!BC32</f>
        <v>1</v>
      </c>
      <c r="D32" s="43">
        <f>'51-100'!BB32</f>
        <v>0</v>
      </c>
      <c r="E32" s="43">
        <f>'101-129'!AF32</f>
        <v>0</v>
      </c>
      <c r="F32" s="41">
        <f>IF($B$43&gt;0,B32/$B$43,0)</f>
        <v>0.008064516129032258</v>
      </c>
      <c r="G32" s="41">
        <f t="shared" si="0"/>
        <v>0.008264462809917356</v>
      </c>
      <c r="H32" s="40">
        <f t="shared" si="3"/>
        <v>0.001976284584980236</v>
      </c>
      <c r="I32" s="26"/>
    </row>
    <row r="33" spans="1:9" ht="12.75">
      <c r="A33" s="18" t="s">
        <v>57</v>
      </c>
      <c r="B33" s="40">
        <f t="shared" si="1"/>
        <v>5</v>
      </c>
      <c r="C33" s="43">
        <f>'0-50'!BC33</f>
        <v>1</v>
      </c>
      <c r="D33" s="43">
        <f>'51-100'!BB33</f>
        <v>3</v>
      </c>
      <c r="E33" s="43">
        <f>'101-129'!AF33</f>
        <v>1</v>
      </c>
      <c r="F33" s="41">
        <f t="shared" si="2"/>
        <v>0.04032258064516129</v>
      </c>
      <c r="G33" s="41">
        <f t="shared" si="0"/>
        <v>0.04132231404958678</v>
      </c>
      <c r="H33" s="40">
        <f t="shared" si="3"/>
        <v>0.00988142292490118</v>
      </c>
      <c r="I33" s="26"/>
    </row>
    <row r="34" spans="1:9" ht="12.75">
      <c r="A34" s="18" t="s">
        <v>85</v>
      </c>
      <c r="B34" s="40">
        <f t="shared" si="1"/>
        <v>1</v>
      </c>
      <c r="C34" s="43">
        <f>'0-50'!BC34</f>
        <v>0</v>
      </c>
      <c r="D34" s="43">
        <f>'51-100'!BB34</f>
        <v>0</v>
      </c>
      <c r="E34" s="43">
        <f>'101-129'!AF34</f>
        <v>1</v>
      </c>
      <c r="F34" s="41">
        <f t="shared" si="2"/>
        <v>0.008064516129032258</v>
      </c>
      <c r="G34" s="41">
        <f t="shared" si="0"/>
        <v>0.008264462809917356</v>
      </c>
      <c r="H34" s="40">
        <f t="shared" si="3"/>
        <v>0.001976284584980236</v>
      </c>
      <c r="I34" s="26"/>
    </row>
    <row r="35" spans="1:9" ht="12.75">
      <c r="A35" s="18" t="s">
        <v>56</v>
      </c>
      <c r="B35" s="40">
        <f t="shared" si="1"/>
        <v>5</v>
      </c>
      <c r="C35" s="43">
        <f>'0-50'!BC35</f>
        <v>0</v>
      </c>
      <c r="D35" s="43">
        <f>'51-100'!BB35</f>
        <v>1</v>
      </c>
      <c r="E35" s="43">
        <f>'101-129'!AF35</f>
        <v>4</v>
      </c>
      <c r="F35" s="41">
        <f t="shared" si="2"/>
        <v>0.04032258064516129</v>
      </c>
      <c r="G35" s="41">
        <f t="shared" si="0"/>
        <v>0.04132231404958678</v>
      </c>
      <c r="H35" s="40">
        <f t="shared" si="3"/>
        <v>0.00988142292490118</v>
      </c>
      <c r="I35" s="26"/>
    </row>
    <row r="36" spans="1:9" ht="15" customHeight="1">
      <c r="A36" s="18" t="s">
        <v>54</v>
      </c>
      <c r="B36" s="40">
        <f t="shared" si="1"/>
        <v>44</v>
      </c>
      <c r="C36" s="43">
        <f>'0-50'!BC36</f>
        <v>16</v>
      </c>
      <c r="D36" s="43">
        <f>'51-100'!BB36</f>
        <v>19</v>
      </c>
      <c r="E36" s="43">
        <f>'101-129'!AF36</f>
        <v>9</v>
      </c>
      <c r="F36" s="41">
        <f t="shared" si="2"/>
        <v>0.3548387096774194</v>
      </c>
      <c r="G36" s="41">
        <f t="shared" si="0"/>
        <v>0.36363636363636365</v>
      </c>
      <c r="H36" s="40">
        <f t="shared" si="3"/>
        <v>0.08695652173913039</v>
      </c>
      <c r="I36" s="26"/>
    </row>
    <row r="37" spans="1:9" ht="12.75">
      <c r="A37" s="18" t="s">
        <v>55</v>
      </c>
      <c r="B37" s="40">
        <f t="shared" si="1"/>
        <v>14</v>
      </c>
      <c r="C37" s="43">
        <f>'0-50'!BC37</f>
        <v>5</v>
      </c>
      <c r="D37" s="43">
        <f>'51-100'!BB37</f>
        <v>5</v>
      </c>
      <c r="E37" s="43">
        <f>'101-129'!AF37</f>
        <v>4</v>
      </c>
      <c r="F37" s="41">
        <f t="shared" si="2"/>
        <v>0.11290322580645161</v>
      </c>
      <c r="G37" s="41">
        <f t="shared" si="0"/>
        <v>0.11570247933884298</v>
      </c>
      <c r="H37" s="40">
        <f t="shared" si="3"/>
        <v>0.027667984189723306</v>
      </c>
      <c r="I37" s="26"/>
    </row>
    <row r="38" spans="1:9" ht="12.75">
      <c r="A38" s="18" t="s">
        <v>49</v>
      </c>
      <c r="B38" s="40">
        <f t="shared" si="1"/>
        <v>33</v>
      </c>
      <c r="C38" s="43">
        <f>'0-50'!BC38</f>
        <v>14</v>
      </c>
      <c r="D38" s="43">
        <f>'51-100'!BB38</f>
        <v>2</v>
      </c>
      <c r="E38" s="43">
        <f>'101-129'!AF38</f>
        <v>17</v>
      </c>
      <c r="F38" s="41">
        <f t="shared" si="2"/>
        <v>0.2661290322580645</v>
      </c>
      <c r="G38" s="41">
        <f t="shared" si="0"/>
        <v>0.2727272727272727</v>
      </c>
      <c r="H38" s="40">
        <f t="shared" si="3"/>
        <v>0.06521739130434778</v>
      </c>
      <c r="I38" s="26"/>
    </row>
    <row r="39" spans="1:9" ht="12.75">
      <c r="A39" s="18" t="s">
        <v>100</v>
      </c>
      <c r="B39" s="40">
        <f t="shared" si="1"/>
        <v>3</v>
      </c>
      <c r="C39" s="43">
        <f>'0-50'!BC39</f>
        <v>2</v>
      </c>
      <c r="D39" s="43">
        <f>'51-100'!BB39</f>
        <v>1</v>
      </c>
      <c r="E39" s="43">
        <f>'101-129'!AF39</f>
        <v>0</v>
      </c>
      <c r="F39" s="41">
        <f t="shared" si="2"/>
        <v>0.024193548387096774</v>
      </c>
      <c r="G39" s="41">
        <f t="shared" si="0"/>
        <v>0.024793388429752067</v>
      </c>
      <c r="H39" s="40">
        <f t="shared" si="3"/>
        <v>0.0059288537549407085</v>
      </c>
      <c r="I39" s="26"/>
    </row>
    <row r="40" spans="1:9" ht="13.5" thickBot="1">
      <c r="A40" s="31" t="s">
        <v>1</v>
      </c>
      <c r="B40" s="40">
        <f>SUM(B6:B38)</f>
        <v>502</v>
      </c>
      <c r="C40" s="40">
        <f aca="true" t="shared" si="4" ref="C40:H40">SUM(C5:C39)</f>
        <v>171</v>
      </c>
      <c r="D40" s="40">
        <f t="shared" si="4"/>
        <v>189</v>
      </c>
      <c r="E40" s="40">
        <f t="shared" si="4"/>
        <v>146</v>
      </c>
      <c r="F40" s="40">
        <f t="shared" si="4"/>
        <v>4.080645161290325</v>
      </c>
      <c r="G40" s="40">
        <f t="shared" si="4"/>
        <v>4.181818181818183</v>
      </c>
      <c r="H40" s="40">
        <f t="shared" si="4"/>
        <v>0.999999999999999</v>
      </c>
      <c r="I40" s="26"/>
    </row>
    <row r="41" spans="1:9" ht="13.5" thickTop="1">
      <c r="A41" s="26"/>
      <c r="B41" s="40"/>
      <c r="C41" s="40"/>
      <c r="D41" s="40"/>
      <c r="E41" s="40"/>
      <c r="G41" s="48"/>
      <c r="H41" s="40"/>
      <c r="I41" s="26"/>
    </row>
    <row r="42" spans="1:9" ht="13.5" thickBot="1">
      <c r="A42" s="26"/>
      <c r="B42" s="40"/>
      <c r="C42" s="40"/>
      <c r="D42" s="40"/>
      <c r="E42" s="40"/>
      <c r="H42" s="40"/>
      <c r="I42" s="26"/>
    </row>
    <row r="43" spans="1:9" ht="13.5" thickTop="1">
      <c r="A43" s="32" t="s">
        <v>2</v>
      </c>
      <c r="B43" s="33">
        <v>124</v>
      </c>
      <c r="C43" s="30"/>
      <c r="D43" s="30"/>
      <c r="E43" s="30"/>
      <c r="H43" s="30"/>
      <c r="I43" s="26"/>
    </row>
    <row r="44" spans="1:9" ht="12.75">
      <c r="A44" s="34" t="s">
        <v>32</v>
      </c>
      <c r="B44" s="35">
        <v>3</v>
      </c>
      <c r="C44" s="30"/>
      <c r="D44" s="30"/>
      <c r="E44" s="30"/>
      <c r="H44" s="30"/>
      <c r="I44" s="26"/>
    </row>
    <row r="45" spans="1:9" ht="12.75">
      <c r="A45" s="34" t="s">
        <v>33</v>
      </c>
      <c r="B45" s="36">
        <f>B43-B44</f>
        <v>121</v>
      </c>
      <c r="C45" s="30"/>
      <c r="D45" s="30"/>
      <c r="E45" s="30"/>
      <c r="H45" s="30"/>
      <c r="I45" s="26"/>
    </row>
    <row r="46" spans="1:9" ht="13.5" thickBot="1">
      <c r="A46" s="37" t="s">
        <v>34</v>
      </c>
      <c r="B46" s="38">
        <f>B45/B43</f>
        <v>0.9758064516129032</v>
      </c>
      <c r="C46" s="30"/>
      <c r="D46" s="30"/>
      <c r="E46" s="30"/>
      <c r="F46" s="30"/>
      <c r="G46" s="30"/>
      <c r="H46" s="30"/>
      <c r="I46" s="26"/>
    </row>
    <row r="47" spans="1:9" ht="13.5" thickTop="1">
      <c r="A47" s="26"/>
      <c r="B47" s="30"/>
      <c r="C47" s="30"/>
      <c r="D47" s="30"/>
      <c r="E47" s="30"/>
      <c r="F47" s="30"/>
      <c r="G47" s="30"/>
      <c r="H47" s="30"/>
      <c r="I47" s="26"/>
    </row>
    <row r="48" spans="1:9" ht="12.75">
      <c r="A48" s="26" t="s">
        <v>3</v>
      </c>
      <c r="B48" s="30">
        <v>0.9</v>
      </c>
      <c r="C48" s="30"/>
      <c r="D48" s="30"/>
      <c r="E48" s="30"/>
      <c r="F48" s="30"/>
      <c r="G48" s="30"/>
      <c r="H48" s="30"/>
      <c r="I48" s="26"/>
    </row>
    <row r="49" spans="1:9" ht="12.75">
      <c r="A49" s="26"/>
      <c r="B49" s="30"/>
      <c r="C49" s="30"/>
      <c r="D49" s="30"/>
      <c r="E49" s="30"/>
      <c r="F49" s="30"/>
      <c r="G49" s="30"/>
      <c r="H49" s="30"/>
      <c r="I49" s="26"/>
    </row>
  </sheetData>
  <sheetProtection/>
  <printOptions gridLines="1"/>
  <pageMargins left="0.5" right="0.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1"/>
  <sheetViews>
    <sheetView zoomScalePageLayoutView="0" workbookViewId="0" topLeftCell="A1">
      <selection activeCell="B3" sqref="B3:H19"/>
    </sheetView>
  </sheetViews>
  <sheetFormatPr defaultColWidth="9.140625" defaultRowHeight="12.75"/>
  <cols>
    <col min="2" max="2" width="19.28125" style="17" customWidth="1"/>
    <col min="3" max="3" width="12.8515625" style="17" customWidth="1"/>
    <col min="4" max="4" width="14.8515625" style="17" customWidth="1"/>
    <col min="5" max="5" width="9.140625" style="17" customWidth="1"/>
    <col min="6" max="6" width="10.7109375" style="17" customWidth="1"/>
    <col min="7" max="7" width="11.00390625" style="17" customWidth="1"/>
    <col min="8" max="8" width="9.140625" style="17" customWidth="1"/>
  </cols>
  <sheetData>
    <row r="3" spans="2:8" s="68" customFormat="1" ht="18">
      <c r="B3" s="71" t="s">
        <v>112</v>
      </c>
      <c r="C3" s="71" t="s">
        <v>114</v>
      </c>
      <c r="D3" s="71" t="s">
        <v>116</v>
      </c>
      <c r="E3" s="71" t="s">
        <v>117</v>
      </c>
      <c r="F3" s="71" t="s">
        <v>118</v>
      </c>
      <c r="G3" s="71" t="s">
        <v>120</v>
      </c>
      <c r="H3" s="71" t="s">
        <v>121</v>
      </c>
    </row>
    <row r="4" spans="2:8" s="68" customFormat="1" ht="18">
      <c r="B4" s="71" t="s">
        <v>113</v>
      </c>
      <c r="C4" s="71" t="s">
        <v>115</v>
      </c>
      <c r="D4" s="71" t="s">
        <v>115</v>
      </c>
      <c r="E4" s="71" t="s">
        <v>115</v>
      </c>
      <c r="F4" s="71" t="s">
        <v>119</v>
      </c>
      <c r="G4" s="71" t="s">
        <v>115</v>
      </c>
      <c r="H4" s="71"/>
    </row>
    <row r="5" spans="2:8" ht="18">
      <c r="B5" s="72" t="s">
        <v>122</v>
      </c>
      <c r="C5" s="72">
        <v>3.75</v>
      </c>
      <c r="D5" s="72">
        <v>14.5</v>
      </c>
      <c r="E5" s="72">
        <v>6.5</v>
      </c>
      <c r="F5" s="72"/>
      <c r="G5" s="72"/>
      <c r="H5" s="72">
        <v>4</v>
      </c>
    </row>
    <row r="6" spans="2:8" ht="18">
      <c r="B6" s="72" t="s">
        <v>126</v>
      </c>
      <c r="C6" s="72">
        <v>4</v>
      </c>
      <c r="D6" s="72"/>
      <c r="E6" s="72">
        <v>6.5</v>
      </c>
      <c r="F6" s="72">
        <v>11</v>
      </c>
      <c r="G6" s="72">
        <v>5</v>
      </c>
      <c r="H6" s="72">
        <v>7</v>
      </c>
    </row>
    <row r="7" spans="2:8" ht="18">
      <c r="B7" s="72" t="s">
        <v>125</v>
      </c>
      <c r="C7" s="72">
        <v>3</v>
      </c>
      <c r="D7" s="72">
        <v>2.5</v>
      </c>
      <c r="E7" s="72"/>
      <c r="F7" s="72">
        <v>14</v>
      </c>
      <c r="G7" s="72"/>
      <c r="H7" s="72">
        <v>8</v>
      </c>
    </row>
    <row r="8" spans="2:8" ht="18">
      <c r="B8" s="72">
        <v>1990</v>
      </c>
      <c r="C8" s="72">
        <v>5</v>
      </c>
      <c r="D8" s="72"/>
      <c r="E8" s="72"/>
      <c r="F8" s="72">
        <v>50</v>
      </c>
      <c r="G8" s="72"/>
      <c r="H8" s="72">
        <v>10</v>
      </c>
    </row>
    <row r="9" spans="2:8" ht="18">
      <c r="B9" s="72" t="s">
        <v>123</v>
      </c>
      <c r="C9" s="72">
        <v>2</v>
      </c>
      <c r="D9" s="72">
        <v>5</v>
      </c>
      <c r="E9" s="72"/>
      <c r="F9" s="72">
        <v>75</v>
      </c>
      <c r="G9" s="72"/>
      <c r="H9" s="72">
        <v>5</v>
      </c>
    </row>
    <row r="10" spans="2:8" ht="18">
      <c r="B10" s="72" t="s">
        <v>124</v>
      </c>
      <c r="C10" s="72">
        <v>3.5</v>
      </c>
      <c r="D10" s="72">
        <v>2</v>
      </c>
      <c r="E10" s="72"/>
      <c r="F10" s="72">
        <v>20</v>
      </c>
      <c r="G10" s="72"/>
      <c r="H10" s="72">
        <v>4</v>
      </c>
    </row>
    <row r="11" spans="2:8" ht="18">
      <c r="B11" s="72">
        <v>1993</v>
      </c>
      <c r="C11" s="72">
        <v>2</v>
      </c>
      <c r="D11" s="72">
        <v>2.5</v>
      </c>
      <c r="E11" s="72"/>
      <c r="F11" s="72"/>
      <c r="G11" s="72"/>
      <c r="H11" s="72">
        <v>4</v>
      </c>
    </row>
    <row r="12" spans="2:8" ht="18">
      <c r="B12" s="72" t="s">
        <v>127</v>
      </c>
      <c r="C12" s="72"/>
      <c r="D12" s="72"/>
      <c r="E12" s="72"/>
      <c r="F12" s="72">
        <v>150</v>
      </c>
      <c r="G12" s="72"/>
      <c r="H12" s="72">
        <v>5</v>
      </c>
    </row>
    <row r="13" spans="2:8" ht="18">
      <c r="B13" s="72" t="s">
        <v>127</v>
      </c>
      <c r="C13" s="72">
        <v>5</v>
      </c>
      <c r="D13" s="72"/>
      <c r="E13" s="72"/>
      <c r="F13" s="72">
        <v>100</v>
      </c>
      <c r="G13" s="72"/>
      <c r="H13" s="72">
        <v>5</v>
      </c>
    </row>
    <row r="14" spans="2:8" ht="18">
      <c r="B14" s="72" t="s">
        <v>128</v>
      </c>
      <c r="C14" s="72">
        <v>3</v>
      </c>
      <c r="D14" s="72"/>
      <c r="E14" s="72"/>
      <c r="F14" s="72">
        <v>100</v>
      </c>
      <c r="G14" s="72"/>
      <c r="H14" s="72">
        <v>7</v>
      </c>
    </row>
    <row r="15" spans="2:9" ht="18">
      <c r="B15" s="72">
        <v>1999</v>
      </c>
      <c r="C15" s="72"/>
      <c r="D15" s="72"/>
      <c r="E15" s="72"/>
      <c r="F15" s="72"/>
      <c r="G15" s="72" t="s">
        <v>130</v>
      </c>
      <c r="H15" s="72">
        <v>3</v>
      </c>
      <c r="I15" s="70"/>
    </row>
    <row r="16" spans="2:9" ht="18">
      <c r="B16" s="72">
        <v>2001</v>
      </c>
      <c r="C16" s="72"/>
      <c r="D16" s="72"/>
      <c r="E16" s="72"/>
      <c r="F16" s="72"/>
      <c r="G16" s="72" t="s">
        <v>131</v>
      </c>
      <c r="H16" s="72">
        <v>3</v>
      </c>
      <c r="I16" s="70"/>
    </row>
    <row r="17" spans="2:9" ht="18">
      <c r="B17" s="72">
        <v>2002</v>
      </c>
      <c r="C17" s="72"/>
      <c r="D17" s="72"/>
      <c r="E17" s="72"/>
      <c r="F17" s="72"/>
      <c r="G17" s="72" t="s">
        <v>132</v>
      </c>
      <c r="H17" s="72">
        <v>5</v>
      </c>
      <c r="I17" s="70"/>
    </row>
    <row r="18" spans="2:9" ht="18">
      <c r="B18" s="72" t="s">
        <v>129</v>
      </c>
      <c r="C18" s="72" t="s">
        <v>133</v>
      </c>
      <c r="D18" s="72" t="s">
        <v>134</v>
      </c>
      <c r="E18" s="72" t="s">
        <v>135</v>
      </c>
      <c r="F18" s="72" t="s">
        <v>136</v>
      </c>
      <c r="G18" s="72" t="s">
        <v>137</v>
      </c>
      <c r="H18" s="72"/>
      <c r="I18" s="70"/>
    </row>
    <row r="19" spans="2:9" ht="18">
      <c r="B19" s="72"/>
      <c r="C19" s="72"/>
      <c r="D19" s="72"/>
      <c r="E19" s="72"/>
      <c r="F19" s="72"/>
      <c r="G19" s="72" t="s">
        <v>138</v>
      </c>
      <c r="H19" s="72"/>
      <c r="I19" s="70"/>
    </row>
    <row r="20" spans="2:9" ht="18">
      <c r="B20" s="69"/>
      <c r="C20" s="69"/>
      <c r="D20" s="69"/>
      <c r="E20" s="69"/>
      <c r="F20" s="69"/>
      <c r="G20" s="69"/>
      <c r="H20" s="69"/>
      <c r="I20" s="70"/>
    </row>
    <row r="21" spans="2:9" ht="18">
      <c r="B21" s="69"/>
      <c r="C21" s="69"/>
      <c r="D21" s="69"/>
      <c r="E21" s="69"/>
      <c r="F21" s="69"/>
      <c r="G21" s="69"/>
      <c r="H21" s="69"/>
      <c r="I21" s="7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showGridLines="0" showZeros="0" showOutlineSymbols="0" zoomScalePageLayoutView="0" workbookViewId="0" topLeftCell="A1">
      <pane ySplit="4" topLeftCell="A5" activePane="bottomLeft" state="frozen"/>
      <selection pane="topLeft" activeCell="B3" sqref="B3"/>
      <selection pane="bottomLeft" activeCell="J34" sqref="J34"/>
    </sheetView>
  </sheetViews>
  <sheetFormatPr defaultColWidth="10.28125" defaultRowHeight="12.75"/>
  <cols>
    <col min="1" max="1" width="23.140625" style="0" customWidth="1"/>
    <col min="2" max="2" width="8.28125" style="0" customWidth="1"/>
    <col min="3" max="3" width="10.8515625" style="0" customWidth="1"/>
    <col min="4" max="4" width="10.421875" style="0" customWidth="1"/>
    <col min="5" max="5" width="10.140625" style="0" customWidth="1"/>
    <col min="6" max="7" width="8.57421875" style="0" customWidth="1"/>
    <col min="8" max="8" width="8.7109375" style="0" customWidth="1"/>
  </cols>
  <sheetData>
    <row r="1" spans="1:8" ht="12.75">
      <c r="A1" s="27"/>
      <c r="B1" s="28"/>
      <c r="C1" s="39"/>
      <c r="D1" s="28" t="s">
        <v>18</v>
      </c>
      <c r="E1" s="28"/>
      <c r="F1" s="28"/>
      <c r="G1" s="28"/>
      <c r="H1" s="28"/>
    </row>
    <row r="2" spans="1:8" ht="12.75">
      <c r="A2" s="27" t="s">
        <v>48</v>
      </c>
      <c r="B2" s="28"/>
      <c r="C2" s="28"/>
      <c r="D2" s="28"/>
      <c r="E2" s="28"/>
      <c r="F2" s="28"/>
      <c r="G2" s="28"/>
      <c r="H2" s="28"/>
    </row>
    <row r="3" spans="1:8" ht="12.75">
      <c r="A3" s="28"/>
      <c r="B3" s="28" t="s">
        <v>4</v>
      </c>
      <c r="C3" s="28" t="s">
        <v>17</v>
      </c>
      <c r="D3" s="28" t="s">
        <v>17</v>
      </c>
      <c r="E3" s="28" t="s">
        <v>17</v>
      </c>
      <c r="F3" s="28" t="s">
        <v>19</v>
      </c>
      <c r="G3" s="28" t="s">
        <v>20</v>
      </c>
      <c r="H3" s="28" t="s">
        <v>12</v>
      </c>
    </row>
    <row r="4" spans="1:8" ht="12.75">
      <c r="A4" s="29" t="s">
        <v>0</v>
      </c>
      <c r="B4" s="29" t="s">
        <v>17</v>
      </c>
      <c r="C4" s="29" t="s">
        <v>6</v>
      </c>
      <c r="D4" s="29" t="s">
        <v>8</v>
      </c>
      <c r="E4" s="29" t="s">
        <v>9</v>
      </c>
      <c r="F4" s="29" t="s">
        <v>17</v>
      </c>
      <c r="G4" s="29" t="s">
        <v>21</v>
      </c>
      <c r="H4" s="29" t="s">
        <v>17</v>
      </c>
    </row>
    <row r="5" spans="1:8" s="62" customFormat="1" ht="12.75">
      <c r="A5" s="63" t="s">
        <v>89</v>
      </c>
      <c r="B5" s="43">
        <f>SUM(C5:E5)</f>
        <v>1</v>
      </c>
      <c r="C5" s="43">
        <f>'0-50'!BD5</f>
        <v>1</v>
      </c>
      <c r="D5" s="60">
        <f>'51-100'!BD5</f>
        <v>0</v>
      </c>
      <c r="E5" s="43">
        <f>'101-129'!AG5</f>
        <v>0</v>
      </c>
      <c r="F5" s="40">
        <f>IF(freq!$B$43&gt;0,B5/freq!$B$43,0)</f>
        <v>0.008064516129032258</v>
      </c>
      <c r="G5" s="40">
        <f>IF(freq!$B$45&gt;0,B5/freq!$B$45,0)</f>
        <v>0.008264462809917356</v>
      </c>
      <c r="H5" s="40">
        <f aca="true" t="shared" si="0" ref="H5:H39">IF($B$40&gt;0,B5/$B$40,0)</f>
        <v>0.0015060240963855422</v>
      </c>
    </row>
    <row r="6" spans="1:8" ht="12.75">
      <c r="A6" s="61" t="s">
        <v>83</v>
      </c>
      <c r="B6" s="43">
        <f aca="true" t="shared" si="1" ref="B6:B39">SUM(C6:E6)</f>
        <v>1</v>
      </c>
      <c r="C6" s="43">
        <f>'0-50'!BD6</f>
        <v>0</v>
      </c>
      <c r="D6" s="43">
        <f>'51-100'!BC6</f>
        <v>0</v>
      </c>
      <c r="E6" s="43">
        <f>'101-129'!AG6</f>
        <v>1</v>
      </c>
      <c r="F6" s="40">
        <f>IF(freq!$B$43&gt;0,B6/freq!$B$43,0)</f>
        <v>0.008064516129032258</v>
      </c>
      <c r="G6" s="40">
        <f>IF(freq!$B$45&gt;0,B6/freq!$B$45,0)</f>
        <v>0.008264462809917356</v>
      </c>
      <c r="H6" s="40">
        <f t="shared" si="0"/>
        <v>0.0015060240963855422</v>
      </c>
    </row>
    <row r="7" spans="1:8" ht="12.75">
      <c r="A7" s="47" t="s">
        <v>99</v>
      </c>
      <c r="B7" s="43">
        <f t="shared" si="1"/>
        <v>1</v>
      </c>
      <c r="C7" s="43">
        <f>'0-50'!BD7</f>
        <v>0</v>
      </c>
      <c r="D7" s="43">
        <f>'51-100'!BC7</f>
        <v>0</v>
      </c>
      <c r="E7" s="43">
        <f>'101-129'!AG7</f>
        <v>1</v>
      </c>
      <c r="F7" s="40">
        <f>IF(freq!$B$43&gt;0,B7/freq!$B$43,0)</f>
        <v>0.008064516129032258</v>
      </c>
      <c r="G7" s="40">
        <f>IF(freq!$B$45&gt;0,B7/freq!$B$45,0)</f>
        <v>0.008264462809917356</v>
      </c>
      <c r="H7" s="40">
        <f t="shared" si="0"/>
        <v>0.0015060240963855422</v>
      </c>
    </row>
    <row r="8" spans="1:8" ht="12.75">
      <c r="A8" s="47" t="s">
        <v>94</v>
      </c>
      <c r="B8" s="43">
        <f t="shared" si="1"/>
        <v>1</v>
      </c>
      <c r="C8" s="43">
        <f>'0-50'!BD8</f>
        <v>0</v>
      </c>
      <c r="D8" s="43">
        <f>'51-100'!BC8</f>
        <v>1</v>
      </c>
      <c r="E8" s="43">
        <f>'101-129'!AG8</f>
        <v>0</v>
      </c>
      <c r="F8" s="40">
        <f>IF(freq!$B$43&gt;0,B8/freq!$B$43,0)</f>
        <v>0.008064516129032258</v>
      </c>
      <c r="G8" s="40">
        <f>IF(freq!$B$45&gt;0,B8/freq!$B$45,0)</f>
        <v>0.008264462809917356</v>
      </c>
      <c r="H8" s="40">
        <f t="shared" si="0"/>
        <v>0.0015060240963855422</v>
      </c>
    </row>
    <row r="9" spans="1:8" ht="12.75">
      <c r="A9" s="47" t="s">
        <v>88</v>
      </c>
      <c r="B9" s="43">
        <f t="shared" si="1"/>
        <v>2</v>
      </c>
      <c r="C9" s="43">
        <f>'0-50'!BD9</f>
        <v>1</v>
      </c>
      <c r="D9" s="43">
        <f>'51-100'!BC9</f>
        <v>1</v>
      </c>
      <c r="E9" s="43">
        <f>'101-129'!AG9</f>
        <v>0</v>
      </c>
      <c r="F9" s="40">
        <f>IF(freq!$B$43&gt;0,B9/freq!$B$43,0)</f>
        <v>0.016129032258064516</v>
      </c>
      <c r="G9" s="40">
        <f>IF(freq!$B$45&gt;0,B9/freq!$B$45,0)</f>
        <v>0.01652892561983471</v>
      </c>
      <c r="H9" s="40">
        <f t="shared" si="0"/>
        <v>0.0030120481927710845</v>
      </c>
    </row>
    <row r="10" spans="1:8" ht="12.75">
      <c r="A10" s="18" t="s">
        <v>35</v>
      </c>
      <c r="B10" s="43">
        <f t="shared" si="1"/>
        <v>96</v>
      </c>
      <c r="C10" s="43">
        <f>'0-50'!BD10</f>
        <v>35</v>
      </c>
      <c r="D10" s="43">
        <f>'51-100'!BC10</f>
        <v>22</v>
      </c>
      <c r="E10" s="43">
        <f>'101-129'!AG10</f>
        <v>39</v>
      </c>
      <c r="F10" s="40">
        <f>IF(freq!$B$43&gt;0,B10/freq!$B$43,0)</f>
        <v>0.7741935483870968</v>
      </c>
      <c r="G10" s="40">
        <f>IF(freq!$B$45&gt;0,B10/freq!$B$45,0)</f>
        <v>0.7933884297520661</v>
      </c>
      <c r="H10" s="40">
        <f t="shared" si="0"/>
        <v>0.14457831325301204</v>
      </c>
    </row>
    <row r="11" spans="1:8" ht="12.75">
      <c r="A11" s="18" t="s">
        <v>36</v>
      </c>
      <c r="B11" s="43">
        <f t="shared" si="1"/>
        <v>79</v>
      </c>
      <c r="C11" s="43">
        <f>'0-50'!BD11</f>
        <v>28</v>
      </c>
      <c r="D11" s="43">
        <f>'51-100'!BC11</f>
        <v>39</v>
      </c>
      <c r="E11" s="43">
        <f>'101-129'!AG11</f>
        <v>12</v>
      </c>
      <c r="F11" s="40">
        <f>IF(freq!$B$43&gt;0,B11/freq!$B$43,0)</f>
        <v>0.6370967741935484</v>
      </c>
      <c r="G11" s="40">
        <f>IF(freq!$B$45&gt;0,B11/freq!$B$45,0)</f>
        <v>0.6528925619834711</v>
      </c>
      <c r="H11" s="40">
        <f t="shared" si="0"/>
        <v>0.11897590361445783</v>
      </c>
    </row>
    <row r="12" spans="1:8" ht="12.75">
      <c r="A12" s="18" t="s">
        <v>37</v>
      </c>
      <c r="B12" s="43">
        <f t="shared" si="1"/>
        <v>63</v>
      </c>
      <c r="C12" s="43">
        <f>'0-50'!BD12</f>
        <v>23</v>
      </c>
      <c r="D12" s="43">
        <f>'51-100'!BC12</f>
        <v>13</v>
      </c>
      <c r="E12" s="43">
        <f>'101-129'!AG12</f>
        <v>27</v>
      </c>
      <c r="F12" s="40">
        <f>IF(freq!$B$43&gt;0,B12/freq!$B$43,0)</f>
        <v>0.5080645161290323</v>
      </c>
      <c r="G12" s="40">
        <f>IF(freq!$B$45&gt;0,B12/freq!$B$45,0)</f>
        <v>0.5206611570247934</v>
      </c>
      <c r="H12" s="40">
        <f t="shared" si="0"/>
        <v>0.09487951807228916</v>
      </c>
    </row>
    <row r="13" spans="1:8" ht="12.75">
      <c r="A13" s="18" t="s">
        <v>87</v>
      </c>
      <c r="B13" s="43">
        <f t="shared" si="1"/>
        <v>1</v>
      </c>
      <c r="C13" s="43">
        <f>'0-50'!BD13</f>
        <v>1</v>
      </c>
      <c r="D13" s="43">
        <f>'51-100'!BC13</f>
        <v>0</v>
      </c>
      <c r="E13" s="43">
        <f>'101-129'!AG13</f>
        <v>0</v>
      </c>
      <c r="F13" s="40">
        <f>IF(freq!$B$43&gt;0,B13/freq!$B$43,0)</f>
        <v>0.008064516129032258</v>
      </c>
      <c r="G13" s="40">
        <f>IF(freq!$B$45&gt;0,B13/freq!$B$45,0)</f>
        <v>0.008264462809917356</v>
      </c>
      <c r="H13" s="40">
        <f t="shared" si="0"/>
        <v>0.0015060240963855422</v>
      </c>
    </row>
    <row r="14" spans="1:8" ht="12.75">
      <c r="A14" s="18" t="s">
        <v>38</v>
      </c>
      <c r="B14" s="43">
        <f t="shared" si="1"/>
        <v>10</v>
      </c>
      <c r="C14" s="43">
        <f>'0-50'!BD14</f>
        <v>1</v>
      </c>
      <c r="D14" s="43">
        <f>'51-100'!BC14</f>
        <v>0</v>
      </c>
      <c r="E14" s="43">
        <f>'101-129'!AG14</f>
        <v>9</v>
      </c>
      <c r="F14" s="40">
        <f>IF(freq!$B$43&gt;0,B14/freq!$B$43,0)</f>
        <v>0.08064516129032258</v>
      </c>
      <c r="G14" s="40">
        <f>IF(freq!$B$45&gt;0,B14/freq!$B$45,0)</f>
        <v>0.08264462809917356</v>
      </c>
      <c r="H14" s="40">
        <f t="shared" si="0"/>
        <v>0.015060240963855422</v>
      </c>
    </row>
    <row r="15" spans="1:8" ht="12.75">
      <c r="A15" s="18" t="s">
        <v>86</v>
      </c>
      <c r="B15" s="43">
        <f t="shared" si="1"/>
        <v>9</v>
      </c>
      <c r="C15" s="43">
        <f>'0-50'!BD15</f>
        <v>1</v>
      </c>
      <c r="D15" s="43">
        <f>'51-100'!BC15</f>
        <v>2</v>
      </c>
      <c r="E15" s="43">
        <f>'101-129'!AG15</f>
        <v>6</v>
      </c>
      <c r="F15" s="40">
        <f>IF(freq!$B$43&gt;0,B15/freq!$B$43,0)</f>
        <v>0.07258064516129033</v>
      </c>
      <c r="G15" s="40">
        <f>IF(freq!$B$45&gt;0,B15/freq!$B$45,0)</f>
        <v>0.0743801652892562</v>
      </c>
      <c r="H15" s="40">
        <f t="shared" si="0"/>
        <v>0.01355421686746988</v>
      </c>
    </row>
    <row r="16" spans="1:8" ht="12.75">
      <c r="A16" s="18" t="s">
        <v>47</v>
      </c>
      <c r="B16" s="43">
        <f t="shared" si="1"/>
        <v>21</v>
      </c>
      <c r="C16" s="43">
        <f>'0-50'!BD16</f>
        <v>7</v>
      </c>
      <c r="D16" s="43">
        <f>'51-100'!BC16</f>
        <v>8</v>
      </c>
      <c r="E16" s="43">
        <f>'101-129'!AG16</f>
        <v>6</v>
      </c>
      <c r="F16" s="40">
        <f>IF(freq!$B$43&gt;0,B16/freq!$B$43,0)</f>
        <v>0.1693548387096774</v>
      </c>
      <c r="G16" s="40">
        <f>IF(freq!$B$45&gt;0,B16/freq!$B$45,0)</f>
        <v>0.17355371900826447</v>
      </c>
      <c r="H16" s="40">
        <f t="shared" si="0"/>
        <v>0.03162650602409638</v>
      </c>
    </row>
    <row r="17" spans="1:8" ht="12.75">
      <c r="A17" s="18" t="s">
        <v>58</v>
      </c>
      <c r="B17" s="43">
        <f t="shared" si="1"/>
        <v>99</v>
      </c>
      <c r="C17" s="43">
        <f>'0-50'!BD17</f>
        <v>33</v>
      </c>
      <c r="D17" s="43">
        <f>'51-100'!BC17</f>
        <v>29</v>
      </c>
      <c r="E17" s="43">
        <f>'101-129'!AG17</f>
        <v>37</v>
      </c>
      <c r="F17" s="40">
        <f>IF(freq!$B$43&gt;0,B17/freq!$B$43,0)</f>
        <v>0.7983870967741935</v>
      </c>
      <c r="G17" s="40">
        <f>IF(freq!$B$45&gt;0,B17/freq!$B$45,0)</f>
        <v>0.8181818181818182</v>
      </c>
      <c r="H17" s="40">
        <f t="shared" si="0"/>
        <v>0.14909638554216867</v>
      </c>
    </row>
    <row r="18" spans="1:8" ht="12.75">
      <c r="A18" s="18" t="s">
        <v>59</v>
      </c>
      <c r="B18" s="43">
        <f t="shared" si="1"/>
        <v>33</v>
      </c>
      <c r="C18" s="43">
        <f>'0-50'!BD18</f>
        <v>9</v>
      </c>
      <c r="D18" s="43">
        <f>'51-100'!BC18</f>
        <v>23</v>
      </c>
      <c r="E18" s="43">
        <f>'101-129'!AG18</f>
        <v>1</v>
      </c>
      <c r="F18" s="40">
        <f>IF(freq!$B$43&gt;0,B18/freq!$B$43,0)</f>
        <v>0.2661290322580645</v>
      </c>
      <c r="G18" s="40">
        <f>IF(freq!$B$45&gt;0,B18/freq!$B$45,0)</f>
        <v>0.2727272727272727</v>
      </c>
      <c r="H18" s="40">
        <f t="shared" si="0"/>
        <v>0.04969879518072289</v>
      </c>
    </row>
    <row r="19" spans="1:8" ht="12.75">
      <c r="A19" s="18" t="s">
        <v>39</v>
      </c>
      <c r="B19" s="43">
        <f t="shared" si="1"/>
        <v>8</v>
      </c>
      <c r="C19" s="43">
        <f>'0-50'!BD19</f>
        <v>0</v>
      </c>
      <c r="D19" s="43">
        <f>'51-100'!BC19</f>
        <v>0</v>
      </c>
      <c r="E19" s="43">
        <f>'101-129'!AG19</f>
        <v>8</v>
      </c>
      <c r="F19" s="40">
        <f>IF(freq!$B$43&gt;0,B19/freq!$B$43,0)</f>
        <v>0.06451612903225806</v>
      </c>
      <c r="G19" s="40">
        <f>IF(freq!$B$45&gt;0,B19/freq!$B$45,0)</f>
        <v>0.06611570247933884</v>
      </c>
      <c r="H19" s="40">
        <f t="shared" si="0"/>
        <v>0.012048192771084338</v>
      </c>
    </row>
    <row r="20" spans="1:8" ht="12.75">
      <c r="A20" s="18" t="s">
        <v>60</v>
      </c>
      <c r="B20" s="43">
        <f t="shared" si="1"/>
        <v>3</v>
      </c>
      <c r="C20" s="43">
        <f>'0-50'!BD20</f>
        <v>1</v>
      </c>
      <c r="D20" s="43">
        <f>'51-100'!BC20</f>
        <v>0</v>
      </c>
      <c r="E20" s="43">
        <f>'101-129'!AG20</f>
        <v>2</v>
      </c>
      <c r="F20" s="40">
        <f>IF(freq!$B$43&gt;0,B20/freq!$B$43,0)</f>
        <v>0.024193548387096774</v>
      </c>
      <c r="G20" s="40">
        <f>IF(freq!$B$45&gt;0,B20/freq!$B$45,0)</f>
        <v>0.024793388429752067</v>
      </c>
      <c r="H20" s="40">
        <f t="shared" si="0"/>
        <v>0.004518072289156626</v>
      </c>
    </row>
    <row r="21" spans="1:8" ht="12.75">
      <c r="A21" s="18" t="s">
        <v>90</v>
      </c>
      <c r="B21" s="43">
        <f t="shared" si="1"/>
        <v>1</v>
      </c>
      <c r="C21" s="43">
        <f>'0-50'!BD21</f>
        <v>1</v>
      </c>
      <c r="D21" s="43">
        <f>'51-100'!BC21</f>
        <v>0</v>
      </c>
      <c r="E21" s="43">
        <f>'101-129'!AG21</f>
        <v>0</v>
      </c>
      <c r="F21" s="40">
        <f>IF(freq!$B$43&gt;0,B21/freq!$B$43,0)</f>
        <v>0.008064516129032258</v>
      </c>
      <c r="G21" s="40">
        <f>IF(freq!$B$45&gt;0,B21/freq!$B$45,0)</f>
        <v>0.008264462809917356</v>
      </c>
      <c r="H21" s="40">
        <f t="shared" si="0"/>
        <v>0.0015060240963855422</v>
      </c>
    </row>
    <row r="22" spans="1:8" ht="12.75">
      <c r="A22" s="18" t="s">
        <v>61</v>
      </c>
      <c r="B22" s="43">
        <f t="shared" si="1"/>
        <v>2</v>
      </c>
      <c r="C22" s="43">
        <f>'0-50'!BD22</f>
        <v>0</v>
      </c>
      <c r="D22" s="43">
        <f>'51-100'!BC22</f>
        <v>2</v>
      </c>
      <c r="E22" s="43">
        <f>'101-129'!AG22</f>
        <v>0</v>
      </c>
      <c r="F22" s="40">
        <f>IF(freq!$B$43&gt;0,B22/freq!$B$43,0)</f>
        <v>0.016129032258064516</v>
      </c>
      <c r="G22" s="40">
        <f>IF(freq!$B$45&gt;0,B22/freq!$B$45,0)</f>
        <v>0.01652892561983471</v>
      </c>
      <c r="H22" s="40">
        <f t="shared" si="0"/>
        <v>0.0030120481927710845</v>
      </c>
    </row>
    <row r="23" spans="1:8" ht="12.75">
      <c r="A23" s="18" t="s">
        <v>40</v>
      </c>
      <c r="B23" s="43">
        <f t="shared" si="1"/>
        <v>38</v>
      </c>
      <c r="C23" s="43">
        <f>'0-50'!BD23</f>
        <v>5</v>
      </c>
      <c r="D23" s="43">
        <f>'51-100'!BC23</f>
        <v>25</v>
      </c>
      <c r="E23" s="43">
        <f>'101-129'!AG23</f>
        <v>8</v>
      </c>
      <c r="F23" s="40">
        <f>IF(freq!$B$43&gt;0,B23/freq!$B$43,0)</f>
        <v>0.3064516129032258</v>
      </c>
      <c r="G23" s="40">
        <f>IF(freq!$B$45&gt;0,B23/freq!$B$45,0)</f>
        <v>0.3140495867768595</v>
      </c>
      <c r="H23" s="40">
        <f t="shared" si="0"/>
        <v>0.0572289156626506</v>
      </c>
    </row>
    <row r="24" spans="1:8" ht="12.75">
      <c r="A24" s="18" t="s">
        <v>101</v>
      </c>
      <c r="B24" s="43">
        <f t="shared" si="1"/>
        <v>5</v>
      </c>
      <c r="C24" s="43">
        <f>'0-50'!BD24</f>
        <v>3</v>
      </c>
      <c r="D24" s="43">
        <f>'51-100'!BC24</f>
        <v>2</v>
      </c>
      <c r="E24" s="43">
        <f>'101-129'!AG24</f>
        <v>0</v>
      </c>
      <c r="F24" s="40">
        <f>IF(freq!$B$43&gt;0,B24/freq!$B$43,0)</f>
        <v>0.04032258064516129</v>
      </c>
      <c r="G24" s="40">
        <f>IF(freq!$B$45&gt;0,B24/freq!$B$45,0)</f>
        <v>0.04132231404958678</v>
      </c>
      <c r="H24" s="40">
        <f t="shared" si="0"/>
        <v>0.007530120481927711</v>
      </c>
    </row>
    <row r="25" spans="1:8" ht="12.75">
      <c r="A25" s="18" t="s">
        <v>102</v>
      </c>
      <c r="B25" s="43">
        <f t="shared" si="1"/>
        <v>3</v>
      </c>
      <c r="C25" s="43">
        <f>'0-50'!BD25</f>
        <v>0</v>
      </c>
      <c r="D25" s="43">
        <f>'51-100'!BC25</f>
        <v>1</v>
      </c>
      <c r="E25" s="43">
        <f>'101-129'!AG25</f>
        <v>2</v>
      </c>
      <c r="F25" s="40">
        <f>IF(freq!$B$43&gt;0,B25/freq!$B$43,0)</f>
        <v>0.024193548387096774</v>
      </c>
      <c r="G25" s="40">
        <f>IF(freq!$B$45&gt;0,B25/freq!$B$45,0)</f>
        <v>0.024793388429752067</v>
      </c>
      <c r="H25" s="40">
        <f t="shared" si="0"/>
        <v>0.004518072289156626</v>
      </c>
    </row>
    <row r="26" spans="1:8" ht="12.75">
      <c r="A26" s="18" t="s">
        <v>45</v>
      </c>
      <c r="B26" s="43">
        <f t="shared" si="1"/>
        <v>29</v>
      </c>
      <c r="C26" s="43">
        <f>'0-50'!BD26</f>
        <v>6</v>
      </c>
      <c r="D26" s="43">
        <f>'51-100'!BC26</f>
        <v>14</v>
      </c>
      <c r="E26" s="43">
        <f>'101-129'!AG26</f>
        <v>9</v>
      </c>
      <c r="F26" s="40">
        <f>IF(freq!$B$43&gt;0,B26/freq!$B$43,0)</f>
        <v>0.23387096774193547</v>
      </c>
      <c r="G26" s="40">
        <f>IF(freq!$B$45&gt;0,B26/freq!$B$45,0)</f>
        <v>0.2396694214876033</v>
      </c>
      <c r="H26" s="40">
        <f t="shared" si="0"/>
        <v>0.043674698795180725</v>
      </c>
    </row>
    <row r="27" spans="1:8" ht="12.75">
      <c r="A27" s="18" t="s">
        <v>41</v>
      </c>
      <c r="B27" s="43">
        <f t="shared" si="1"/>
        <v>7</v>
      </c>
      <c r="C27" s="43">
        <f>'0-50'!BD27</f>
        <v>3</v>
      </c>
      <c r="D27" s="43">
        <f>'51-100'!BC27</f>
        <v>2</v>
      </c>
      <c r="E27" s="43">
        <f>'101-129'!AG27</f>
        <v>2</v>
      </c>
      <c r="F27" s="40">
        <f>IF(freq!$B$43&gt;0,B27/freq!$B$43,0)</f>
        <v>0.056451612903225805</v>
      </c>
      <c r="G27" s="40">
        <f>IF(freq!$B$45&gt;0,B27/freq!$B$45,0)</f>
        <v>0.05785123966942149</v>
      </c>
      <c r="H27" s="40">
        <f t="shared" si="0"/>
        <v>0.010542168674698794</v>
      </c>
    </row>
    <row r="28" spans="1:8" ht="12.75">
      <c r="A28" s="18" t="s">
        <v>42</v>
      </c>
      <c r="B28" s="43">
        <f t="shared" si="1"/>
        <v>3</v>
      </c>
      <c r="C28" s="43">
        <f>'0-50'!BD28</f>
        <v>3</v>
      </c>
      <c r="D28" s="43">
        <f>'51-100'!BC28</f>
        <v>0</v>
      </c>
      <c r="E28" s="43">
        <f>'101-129'!AG28</f>
        <v>0</v>
      </c>
      <c r="F28" s="40">
        <f>IF(freq!$B$43&gt;0,B28/freq!$B$43,0)</f>
        <v>0.024193548387096774</v>
      </c>
      <c r="G28" s="40">
        <f>IF(freq!$B$45&gt;0,B28/freq!$B$45,0)</f>
        <v>0.024793388429752067</v>
      </c>
      <c r="H28" s="40">
        <f t="shared" si="0"/>
        <v>0.004518072289156626</v>
      </c>
    </row>
    <row r="29" spans="1:8" ht="12.75">
      <c r="A29" s="18" t="s">
        <v>43</v>
      </c>
      <c r="B29" s="43">
        <f t="shared" si="1"/>
        <v>2</v>
      </c>
      <c r="C29" s="43">
        <f>'0-50'!BD29</f>
        <v>1</v>
      </c>
      <c r="D29" s="43">
        <f>'51-100'!BC29</f>
        <v>0</v>
      </c>
      <c r="E29" s="43">
        <f>'101-129'!AG29</f>
        <v>1</v>
      </c>
      <c r="F29" s="40">
        <f>IF(freq!$B$43&gt;0,B29/freq!$B$43,0)</f>
        <v>0.016129032258064516</v>
      </c>
      <c r="G29" s="40">
        <f>IF(freq!$B$45&gt;0,B29/freq!$B$45,0)</f>
        <v>0.01652892561983471</v>
      </c>
      <c r="H29" s="40">
        <f t="shared" si="0"/>
        <v>0.0030120481927710845</v>
      </c>
    </row>
    <row r="30" spans="1:8" ht="12.75">
      <c r="A30" s="18" t="s">
        <v>93</v>
      </c>
      <c r="B30" s="43">
        <f t="shared" si="1"/>
        <v>1</v>
      </c>
      <c r="C30" s="43">
        <f>'0-50'!BD30</f>
        <v>0</v>
      </c>
      <c r="D30" s="43">
        <f>'51-100'!BC30</f>
        <v>1</v>
      </c>
      <c r="E30" s="43">
        <f>'101-129'!AG30</f>
        <v>0</v>
      </c>
      <c r="F30" s="40">
        <f>IF(freq!$B$43&gt;0,B30/freq!$B$43,0)</f>
        <v>0.008064516129032258</v>
      </c>
      <c r="G30" s="40">
        <f>IF(freq!$B$45&gt;0,B30/freq!$B$45,0)</f>
        <v>0.008264462809917356</v>
      </c>
      <c r="H30" s="40">
        <f t="shared" si="0"/>
        <v>0.0015060240963855422</v>
      </c>
    </row>
    <row r="31" spans="1:8" ht="12.75">
      <c r="A31" s="18" t="s">
        <v>91</v>
      </c>
      <c r="B31" s="43">
        <f t="shared" si="1"/>
        <v>2</v>
      </c>
      <c r="C31" s="43">
        <f>'0-50'!BD31</f>
        <v>2</v>
      </c>
      <c r="D31" s="43">
        <f>'51-100'!BC31</f>
        <v>0</v>
      </c>
      <c r="E31" s="43">
        <f>'101-129'!AG31</f>
        <v>0</v>
      </c>
      <c r="F31" s="40">
        <f>IF(freq!$B$43&gt;0,B31/freq!$B$43,0)</f>
        <v>0.016129032258064516</v>
      </c>
      <c r="G31" s="40">
        <f>IF(freq!$B$45&gt;0,B31/freq!$B$45,0)</f>
        <v>0.01652892561983471</v>
      </c>
      <c r="H31" s="40">
        <f t="shared" si="0"/>
        <v>0.0030120481927710845</v>
      </c>
    </row>
    <row r="32" spans="1:8" ht="12.75">
      <c r="A32" s="18" t="s">
        <v>92</v>
      </c>
      <c r="B32" s="43">
        <f t="shared" si="1"/>
        <v>1</v>
      </c>
      <c r="C32" s="43">
        <f>'0-50'!BD32</f>
        <v>1</v>
      </c>
      <c r="D32" s="43">
        <f>'51-100'!BC32</f>
        <v>0</v>
      </c>
      <c r="E32" s="43">
        <f>'101-129'!AG32</f>
        <v>0</v>
      </c>
      <c r="F32" s="40">
        <f>IF(freq!$B$43&gt;0,B32/freq!$B$43,0)</f>
        <v>0.008064516129032258</v>
      </c>
      <c r="G32" s="40">
        <f>IF(freq!$B$45&gt;0,B32/freq!$B$45,0)</f>
        <v>0.008264462809917356</v>
      </c>
      <c r="H32" s="40">
        <f t="shared" si="0"/>
        <v>0.0015060240963855422</v>
      </c>
    </row>
    <row r="33" spans="1:8" ht="12.75">
      <c r="A33" s="18" t="s">
        <v>57</v>
      </c>
      <c r="B33" s="43">
        <f t="shared" si="1"/>
        <v>5</v>
      </c>
      <c r="C33" s="43">
        <f>'0-50'!BD33</f>
        <v>1</v>
      </c>
      <c r="D33" s="43">
        <f>'51-100'!BC33</f>
        <v>3</v>
      </c>
      <c r="E33" s="43">
        <f>'101-129'!AG33</f>
        <v>1</v>
      </c>
      <c r="F33" s="40">
        <f>IF(freq!$B$43&gt;0,B33/freq!$B$43,0)</f>
        <v>0.04032258064516129</v>
      </c>
      <c r="G33" s="40">
        <f>IF(freq!$B$45&gt;0,B33/freq!$B$45,0)</f>
        <v>0.04132231404958678</v>
      </c>
      <c r="H33" s="40">
        <f t="shared" si="0"/>
        <v>0.007530120481927711</v>
      </c>
    </row>
    <row r="34" spans="1:8" ht="12.75">
      <c r="A34" s="18" t="s">
        <v>85</v>
      </c>
      <c r="B34" s="43">
        <f t="shared" si="1"/>
        <v>1</v>
      </c>
      <c r="C34" s="43">
        <f>'0-50'!BD34</f>
        <v>0</v>
      </c>
      <c r="D34" s="43">
        <f>'51-100'!BC34</f>
        <v>0</v>
      </c>
      <c r="E34" s="43">
        <f>'101-129'!AG34</f>
        <v>1</v>
      </c>
      <c r="F34" s="40">
        <f>IF(freq!$B$43&gt;0,B34/freq!$B$43,0)</f>
        <v>0.008064516129032258</v>
      </c>
      <c r="G34" s="40">
        <f>IF(freq!$B$45&gt;0,B34/freq!$B$45,0)</f>
        <v>0.008264462809917356</v>
      </c>
      <c r="H34" s="40">
        <f t="shared" si="0"/>
        <v>0.0015060240963855422</v>
      </c>
    </row>
    <row r="35" spans="1:8" ht="12.75">
      <c r="A35" s="18" t="s">
        <v>56</v>
      </c>
      <c r="B35" s="43">
        <f t="shared" si="1"/>
        <v>8</v>
      </c>
      <c r="C35" s="43">
        <f>'0-50'!BD35</f>
        <v>0</v>
      </c>
      <c r="D35" s="43">
        <f>'51-100'!BC35</f>
        <v>2</v>
      </c>
      <c r="E35" s="43">
        <f>'101-129'!AG35</f>
        <v>6</v>
      </c>
      <c r="F35" s="40">
        <f>IF(freq!$B$43&gt;0,B35/freq!$B$43,0)</f>
        <v>0.06451612903225806</v>
      </c>
      <c r="G35" s="40">
        <f>IF(freq!$B$45&gt;0,B35/freq!$B$45,0)</f>
        <v>0.06611570247933884</v>
      </c>
      <c r="H35" s="40">
        <f t="shared" si="0"/>
        <v>0.012048192771084338</v>
      </c>
    </row>
    <row r="36" spans="1:8" ht="12.75">
      <c r="A36" s="18" t="s">
        <v>54</v>
      </c>
      <c r="B36" s="43">
        <f t="shared" si="1"/>
        <v>66</v>
      </c>
      <c r="C36" s="43">
        <f>'0-50'!BD36</f>
        <v>21</v>
      </c>
      <c r="D36" s="43">
        <f>'51-100'!BC36</f>
        <v>35</v>
      </c>
      <c r="E36" s="43">
        <f>'101-129'!AG36</f>
        <v>10</v>
      </c>
      <c r="F36" s="40">
        <f>IF(freq!$B$43&gt;0,B36/freq!$B$43,0)</f>
        <v>0.532258064516129</v>
      </c>
      <c r="G36" s="40">
        <f>IF(freq!$B$45&gt;0,B36/freq!$B$45,0)</f>
        <v>0.5454545454545454</v>
      </c>
      <c r="H36" s="40">
        <f t="shared" si="0"/>
        <v>0.09939759036144578</v>
      </c>
    </row>
    <row r="37" spans="1:8" ht="12.75">
      <c r="A37" s="18" t="s">
        <v>55</v>
      </c>
      <c r="B37" s="43">
        <f t="shared" si="1"/>
        <v>23</v>
      </c>
      <c r="C37" s="43">
        <f>'0-50'!BD37</f>
        <v>8</v>
      </c>
      <c r="D37" s="43">
        <f>'51-100'!BC37</f>
        <v>8</v>
      </c>
      <c r="E37" s="43">
        <f>'101-129'!AG37</f>
        <v>7</v>
      </c>
      <c r="F37" s="40">
        <f>IF(freq!$B$43&gt;0,B37/freq!$B$43,0)</f>
        <v>0.18548387096774194</v>
      </c>
      <c r="G37" s="40">
        <f>IF(freq!$B$45&gt;0,B37/freq!$B$45,0)</f>
        <v>0.19008264462809918</v>
      </c>
      <c r="H37" s="40">
        <f t="shared" si="0"/>
        <v>0.03463855421686747</v>
      </c>
    </row>
    <row r="38" spans="1:8" ht="12.75">
      <c r="A38" s="18" t="s">
        <v>49</v>
      </c>
      <c r="B38" s="43">
        <f t="shared" si="1"/>
        <v>40</v>
      </c>
      <c r="C38" s="43">
        <f>'0-50'!BD38</f>
        <v>14</v>
      </c>
      <c r="D38" s="43">
        <f>'51-100'!BC38</f>
        <v>2</v>
      </c>
      <c r="E38" s="43">
        <f>'101-129'!AG38</f>
        <v>24</v>
      </c>
      <c r="F38" s="40">
        <f>IF(freq!$B$43&gt;0,B38/freq!$B$43,0)</f>
        <v>0.3225806451612903</v>
      </c>
      <c r="G38" s="40">
        <f>IF(freq!$B$45&gt;0,B38/freq!$B$45,0)</f>
        <v>0.3305785123966942</v>
      </c>
      <c r="H38" s="40">
        <f t="shared" si="0"/>
        <v>0.060240963855421686</v>
      </c>
    </row>
    <row r="39" spans="1:8" ht="12.75">
      <c r="A39" s="59" t="s">
        <v>100</v>
      </c>
      <c r="B39" s="43">
        <f t="shared" si="1"/>
        <v>3</v>
      </c>
      <c r="C39" s="43">
        <f>'0-50'!BD39</f>
        <v>2</v>
      </c>
      <c r="D39" s="43">
        <f>'51-100'!BC39</f>
        <v>1</v>
      </c>
      <c r="E39" s="43">
        <f>'101-129'!AG39</f>
        <v>0</v>
      </c>
      <c r="F39" s="40">
        <f>IF(freq!$B$43&gt;0,B39/freq!$B$43,0)</f>
        <v>0.024193548387096774</v>
      </c>
      <c r="G39" s="40">
        <f>IF(freq!$B$45&gt;0,B39/freq!$B$45,0)</f>
        <v>0.024793388429752067</v>
      </c>
      <c r="H39" s="40">
        <f t="shared" si="0"/>
        <v>0.004518072289156626</v>
      </c>
    </row>
    <row r="40" spans="2:8" ht="12.75">
      <c r="B40" s="43">
        <f>SUM(B6:B38)</f>
        <v>664</v>
      </c>
      <c r="C40" s="43">
        <f aca="true" t="shared" si="2" ref="C40:H40">SUM(C5:C39)</f>
        <v>212</v>
      </c>
      <c r="D40" s="43">
        <f t="shared" si="2"/>
        <v>236</v>
      </c>
      <c r="E40" s="43">
        <f t="shared" si="2"/>
        <v>220</v>
      </c>
      <c r="F40" s="43">
        <f t="shared" si="2"/>
        <v>5.387096774193549</v>
      </c>
      <c r="G40" s="43">
        <f t="shared" si="2"/>
        <v>5.520661157024794</v>
      </c>
      <c r="H40" s="43">
        <f t="shared" si="2"/>
        <v>1.0060240963855425</v>
      </c>
    </row>
  </sheetData>
  <sheetProtection/>
  <printOptions gridLines="1"/>
  <pageMargins left="0.5" right="0.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showGridLines="0" showZeros="0" tabSelected="1" showOutlineSymbols="0" zoomScalePageLayoutView="0" workbookViewId="0" topLeftCell="A1">
      <pane ySplit="4" topLeftCell="A5" activePane="bottomLeft" state="frozen"/>
      <selection pane="topLeft" activeCell="B3" sqref="B3"/>
      <selection pane="bottomLeft" activeCell="M10" sqref="M10"/>
    </sheetView>
  </sheetViews>
  <sheetFormatPr defaultColWidth="10.28125" defaultRowHeight="12.75"/>
  <cols>
    <col min="1" max="1" width="27.140625" style="0" customWidth="1"/>
    <col min="2" max="2" width="13.7109375" style="0" customWidth="1"/>
    <col min="3" max="3" width="0" style="0" hidden="1" customWidth="1"/>
    <col min="4" max="6" width="10.28125" style="0" customWidth="1"/>
    <col min="7" max="7" width="22.421875" style="0" customWidth="1"/>
  </cols>
  <sheetData>
    <row r="1" spans="1:2" ht="20.25">
      <c r="A1" s="1" t="s">
        <v>25</v>
      </c>
      <c r="B1" s="3"/>
    </row>
    <row r="2" spans="1:4" ht="15.75">
      <c r="A2" s="3"/>
      <c r="B2" s="3"/>
      <c r="D2" s="3"/>
    </row>
    <row r="3" spans="1:4" ht="15.75">
      <c r="A3" s="2" t="s">
        <v>48</v>
      </c>
      <c r="B3" s="2" t="s">
        <v>26</v>
      </c>
      <c r="D3" s="3"/>
    </row>
    <row r="4" spans="1:4" ht="15.75">
      <c r="A4" s="2" t="s">
        <v>0</v>
      </c>
      <c r="B4" s="2" t="s">
        <v>22</v>
      </c>
      <c r="D4" s="3"/>
    </row>
    <row r="5" spans="1:4" ht="15">
      <c r="A5" s="64" t="s">
        <v>89</v>
      </c>
      <c r="B5" s="4">
        <f>freq!H5+dens!H5</f>
        <v>0.0034823086813657784</v>
      </c>
      <c r="D5" s="58">
        <f>0.02*0.02</f>
        <v>0.0004</v>
      </c>
    </row>
    <row r="6" spans="1:8" ht="15">
      <c r="A6" s="61" t="s">
        <v>83</v>
      </c>
      <c r="B6" s="4">
        <f>freq!H6+dens!H6</f>
        <v>0.0034823086813657784</v>
      </c>
      <c r="D6" s="58">
        <f>0.02*0.02</f>
        <v>0.0004</v>
      </c>
      <c r="G6" t="s">
        <v>145</v>
      </c>
      <c r="H6">
        <v>0.28</v>
      </c>
    </row>
    <row r="7" spans="1:8" ht="15">
      <c r="A7" s="47" t="s">
        <v>84</v>
      </c>
      <c r="B7" s="4">
        <f>freq!H7+dens!H7</f>
        <v>0.0034823086813657784</v>
      </c>
      <c r="C7">
        <f>freq!H7*freq!H7</f>
        <v>3.905700760830504E-06</v>
      </c>
      <c r="D7" s="58">
        <f aca="true" t="shared" si="0" ref="D7:D39">0.02*0.02</f>
        <v>0.0004</v>
      </c>
      <c r="G7" t="s">
        <v>141</v>
      </c>
      <c r="H7">
        <v>0.25</v>
      </c>
    </row>
    <row r="8" spans="1:8" ht="15">
      <c r="A8" s="47" t="s">
        <v>94</v>
      </c>
      <c r="B8" s="4">
        <f>freq!H8+dens!H8</f>
        <v>0.0034823086813657784</v>
      </c>
      <c r="D8" s="58">
        <f t="shared" si="0"/>
        <v>0.0004</v>
      </c>
      <c r="G8" t="s">
        <v>142</v>
      </c>
      <c r="H8">
        <v>0.18</v>
      </c>
    </row>
    <row r="9" spans="1:8" ht="15">
      <c r="A9" s="47" t="s">
        <v>88</v>
      </c>
      <c r="B9" s="4">
        <f>freq!H9+dens!H9</f>
        <v>0.006964617362731557</v>
      </c>
      <c r="D9" s="58">
        <f t="shared" si="0"/>
        <v>0.0004</v>
      </c>
      <c r="G9" t="s">
        <v>143</v>
      </c>
      <c r="H9">
        <v>0.29</v>
      </c>
    </row>
    <row r="10" spans="1:8" ht="15">
      <c r="A10" s="18" t="s">
        <v>35</v>
      </c>
      <c r="B10" s="4">
        <f>freq!H10+dens!H10</f>
        <v>0.27501309586170763</v>
      </c>
      <c r="C10">
        <f>freq!H10*freq!H10</f>
        <v>0.017013232514177672</v>
      </c>
      <c r="D10" s="58">
        <f t="shared" si="0"/>
        <v>0.0004</v>
      </c>
      <c r="G10" t="s">
        <v>144</v>
      </c>
      <c r="H10">
        <v>0.19</v>
      </c>
    </row>
    <row r="11" spans="1:8" ht="15">
      <c r="A11" s="18" t="s">
        <v>36</v>
      </c>
      <c r="B11" s="4">
        <f>freq!H11+dens!H11</f>
        <v>0.24545811705319293</v>
      </c>
      <c r="C11">
        <f>freq!H11*freq!H11</f>
        <v>0.015997750316361744</v>
      </c>
      <c r="D11" s="58">
        <f t="shared" si="0"/>
        <v>0.0004</v>
      </c>
      <c r="G11" t="s">
        <v>111</v>
      </c>
      <c r="H11">
        <v>0.81</v>
      </c>
    </row>
    <row r="12" spans="1:4" ht="15">
      <c r="A12" s="18" t="s">
        <v>37</v>
      </c>
      <c r="B12" s="4">
        <f>freq!H12+dens!H12</f>
        <v>0.18381232439639977</v>
      </c>
      <c r="C12">
        <f>freq!H12*freq!H12</f>
        <v>0.007909044040681771</v>
      </c>
      <c r="D12" s="58">
        <f t="shared" si="0"/>
        <v>0.0004</v>
      </c>
    </row>
    <row r="13" spans="1:4" ht="15">
      <c r="A13" s="18" t="s">
        <v>87</v>
      </c>
      <c r="B13" s="4">
        <f>freq!H13+dens!H13</f>
        <v>0.0034823086813657784</v>
      </c>
      <c r="D13" s="58">
        <f t="shared" si="0"/>
        <v>0.0004</v>
      </c>
    </row>
    <row r="14" spans="1:4" ht="15">
      <c r="A14" s="18" t="s">
        <v>38</v>
      </c>
      <c r="B14" s="4">
        <f>freq!H14+dens!H14</f>
        <v>0.028894233058717075</v>
      </c>
      <c r="D14" s="58">
        <f t="shared" si="0"/>
        <v>0.0004</v>
      </c>
    </row>
    <row r="15" spans="1:4" ht="15">
      <c r="A15" s="18" t="s">
        <v>86</v>
      </c>
      <c r="B15" s="4">
        <f>freq!H15+dens!H15</f>
        <v>0.02936449354731177</v>
      </c>
      <c r="D15" s="58">
        <f t="shared" si="0"/>
        <v>0.0004</v>
      </c>
    </row>
    <row r="16" spans="1:4" ht="15">
      <c r="A16" s="18" t="s">
        <v>47</v>
      </c>
      <c r="B16" s="4">
        <f>freq!H16+dens!H16</f>
        <v>0.06719962855374063</v>
      </c>
      <c r="C16">
        <f>freq!H17*freq!H17</f>
        <v>0.019688637535346575</v>
      </c>
      <c r="D16" s="58">
        <f t="shared" si="0"/>
        <v>0.0004</v>
      </c>
    </row>
    <row r="17" spans="1:4" ht="15">
      <c r="A17" s="18" t="s">
        <v>58</v>
      </c>
      <c r="B17" s="4">
        <f>freq!H17+dens!H17</f>
        <v>0.28941259107576545</v>
      </c>
      <c r="C17" t="e">
        <f>freq!#REF!*freq!#REF!</f>
        <v>#REF!</v>
      </c>
      <c r="D17" s="58">
        <f t="shared" si="0"/>
        <v>0.0004</v>
      </c>
    </row>
    <row r="18" spans="1:4" ht="15">
      <c r="A18" s="18" t="s">
        <v>59</v>
      </c>
      <c r="B18" s="4">
        <f>freq!H18+dens!H18</f>
        <v>0.10898733273012998</v>
      </c>
      <c r="C18">
        <f>freq!H19*freq!H19</f>
        <v>3.5151306847474536E-05</v>
      </c>
      <c r="D18" s="58">
        <f t="shared" si="0"/>
        <v>0.0004</v>
      </c>
    </row>
    <row r="19" spans="1:4" ht="15">
      <c r="A19" s="18" t="s">
        <v>39</v>
      </c>
      <c r="B19" s="4">
        <f>freq!H19+dens!H19</f>
        <v>0.017977046526025046</v>
      </c>
      <c r="C19">
        <f>freq!H20*freq!H20</f>
        <v>1.5622803043322016E-05</v>
      </c>
      <c r="D19" s="58">
        <f t="shared" si="0"/>
        <v>0.0004</v>
      </c>
    </row>
    <row r="20" spans="1:4" ht="15">
      <c r="A20" s="18" t="s">
        <v>60</v>
      </c>
      <c r="B20" s="4">
        <f>freq!H20+dens!H20</f>
        <v>0.0084706414591171</v>
      </c>
      <c r="C20">
        <f>freq!H22*freq!H22</f>
        <v>1.5622803043322016E-05</v>
      </c>
      <c r="D20" s="58">
        <f t="shared" si="0"/>
        <v>0.0004</v>
      </c>
    </row>
    <row r="21" spans="1:4" ht="15">
      <c r="A21" s="18" t="s">
        <v>90</v>
      </c>
      <c r="B21" s="4">
        <f>freq!H21+dens!H21</f>
        <v>0.0034823086813657784</v>
      </c>
      <c r="D21" s="58">
        <f t="shared" si="0"/>
        <v>0.0004</v>
      </c>
    </row>
    <row r="22" spans="1:4" ht="15">
      <c r="A22" s="18" t="s">
        <v>61</v>
      </c>
      <c r="B22" s="4">
        <f>freq!H22+dens!H22</f>
        <v>0.006964617362731557</v>
      </c>
      <c r="C22">
        <f>freq!H23*freq!H23</f>
        <v>0.0037533784311581143</v>
      </c>
      <c r="D22" s="58">
        <f t="shared" si="0"/>
        <v>0.0004</v>
      </c>
    </row>
    <row r="23" spans="1:4" ht="15">
      <c r="A23" s="18" t="s">
        <v>40</v>
      </c>
      <c r="B23" s="4">
        <f>freq!H23+dens!H23</f>
        <v>0.11849373779703792</v>
      </c>
      <c r="C23">
        <f>freq!H26*freq!H26</f>
        <v>0.0022496836382383703</v>
      </c>
      <c r="D23" s="58">
        <f t="shared" si="0"/>
        <v>0.0004</v>
      </c>
    </row>
    <row r="24" spans="1:4" ht="15">
      <c r="A24" s="18" t="s">
        <v>101</v>
      </c>
      <c r="B24" s="4">
        <f>freq!H24+dens!H24</f>
        <v>0.015435258821848655</v>
      </c>
      <c r="D24" s="58">
        <f t="shared" si="0"/>
        <v>0.0004</v>
      </c>
    </row>
    <row r="25" spans="1:4" ht="15">
      <c r="A25" s="18" t="s">
        <v>102</v>
      </c>
      <c r="B25" s="4">
        <f>freq!H25+dens!H25</f>
        <v>0.010446926044097336</v>
      </c>
      <c r="D25" s="58">
        <f t="shared" si="0"/>
        <v>0.0004</v>
      </c>
    </row>
    <row r="26" spans="1:4" ht="15">
      <c r="A26" s="18" t="s">
        <v>45</v>
      </c>
      <c r="B26" s="4">
        <f>freq!H26+dens!H26</f>
        <v>0.09110552883470639</v>
      </c>
      <c r="C26">
        <f>freq!H27*freq!H27</f>
        <v>0.0001913793372806947</v>
      </c>
      <c r="D26" s="58">
        <f t="shared" si="0"/>
        <v>0.0004</v>
      </c>
    </row>
    <row r="27" spans="1:4" ht="15">
      <c r="A27" s="18" t="s">
        <v>41</v>
      </c>
      <c r="B27" s="4">
        <f>freq!H27+dens!H27</f>
        <v>0.024376160769560447</v>
      </c>
      <c r="C27">
        <f>freq!H28*freq!H28</f>
        <v>3.5151306847474536E-05</v>
      </c>
      <c r="D27" s="58">
        <f t="shared" si="0"/>
        <v>0.0004</v>
      </c>
    </row>
    <row r="28" spans="1:4" ht="15">
      <c r="A28" s="18" t="s">
        <v>42</v>
      </c>
      <c r="B28" s="4">
        <f>freq!H28+dens!H28</f>
        <v>0.010446926044097336</v>
      </c>
      <c r="C28">
        <f>freq!H33*freq!H33</f>
        <v>9.76425190207626E-05</v>
      </c>
      <c r="D28" s="58">
        <f t="shared" si="0"/>
        <v>0.0004</v>
      </c>
    </row>
    <row r="29" spans="1:4" ht="15">
      <c r="A29" s="18" t="s">
        <v>43</v>
      </c>
      <c r="B29" s="4">
        <f>freq!H29+dens!H29</f>
        <v>0.006964617362731557</v>
      </c>
      <c r="D29" s="58">
        <f t="shared" si="0"/>
        <v>0.0004</v>
      </c>
    </row>
    <row r="30" spans="1:4" ht="15">
      <c r="A30" s="18" t="s">
        <v>93</v>
      </c>
      <c r="B30" s="4">
        <f>freq!H30+dens!H30</f>
        <v>0.0034823086813657784</v>
      </c>
      <c r="D30" s="58">
        <f t="shared" si="0"/>
        <v>0.0004</v>
      </c>
    </row>
    <row r="31" spans="1:4" ht="15">
      <c r="A31" s="18" t="s">
        <v>91</v>
      </c>
      <c r="B31" s="4">
        <f>freq!H31+dens!H31</f>
        <v>0.004988332777751321</v>
      </c>
      <c r="D31" s="58">
        <f t="shared" si="0"/>
        <v>0.0004</v>
      </c>
    </row>
    <row r="32" spans="1:4" ht="15">
      <c r="A32" s="18" t="s">
        <v>92</v>
      </c>
      <c r="B32" s="4">
        <f>freq!H32+dens!H32</f>
        <v>0.0034823086813657784</v>
      </c>
      <c r="D32" s="58">
        <f t="shared" si="0"/>
        <v>0.0004</v>
      </c>
    </row>
    <row r="33" spans="1:4" ht="15">
      <c r="A33" s="18" t="s">
        <v>57</v>
      </c>
      <c r="B33" s="4">
        <f>freq!H33+dens!H33</f>
        <v>0.01741154340682889</v>
      </c>
      <c r="C33">
        <f>freq!H34*freq!H34</f>
        <v>3.905700760830504E-06</v>
      </c>
      <c r="D33" s="58">
        <f t="shared" si="0"/>
        <v>0.0004</v>
      </c>
    </row>
    <row r="34" spans="1:4" ht="15">
      <c r="A34" s="18" t="s">
        <v>85</v>
      </c>
      <c r="B34" s="4">
        <f>freq!H34+dens!H34</f>
        <v>0.0034823086813657784</v>
      </c>
      <c r="C34" t="e">
        <f>freq!#REF!*freq!#REF!</f>
        <v>#REF!</v>
      </c>
      <c r="D34" s="58">
        <f t="shared" si="0"/>
        <v>0.0004</v>
      </c>
    </row>
    <row r="35" spans="1:4" ht="15">
      <c r="A35" s="18" t="s">
        <v>56</v>
      </c>
      <c r="B35" s="4">
        <f>freq!H35+dens!H35</f>
        <v>0.02192961569598552</v>
      </c>
      <c r="C35">
        <f>freq!H36*freq!H36</f>
        <v>0.007561436672967856</v>
      </c>
      <c r="D35" s="58">
        <f t="shared" si="0"/>
        <v>0.0004</v>
      </c>
    </row>
    <row r="36" spans="1:4" ht="15">
      <c r="A36" s="18" t="s">
        <v>54</v>
      </c>
      <c r="B36" s="4">
        <f>freq!H36+dens!H36</f>
        <v>0.18635411210057617</v>
      </c>
      <c r="C36">
        <f>freq!H37*freq!H37</f>
        <v>0.0007655173491227788</v>
      </c>
      <c r="D36" s="58">
        <f t="shared" si="0"/>
        <v>0.0004</v>
      </c>
    </row>
    <row r="37" spans="1:4" ht="15">
      <c r="A37" s="18" t="s">
        <v>55</v>
      </c>
      <c r="B37" s="4">
        <f>freq!H37+dens!H37</f>
        <v>0.062306538406590777</v>
      </c>
      <c r="C37" t="e">
        <f>freq!#REF!*freq!#REF!</f>
        <v>#REF!</v>
      </c>
      <c r="D37" s="58">
        <f t="shared" si="0"/>
        <v>0.0004</v>
      </c>
    </row>
    <row r="38" spans="1:4" ht="15">
      <c r="A38" s="18" t="s">
        <v>49</v>
      </c>
      <c r="B38" s="4">
        <f>freq!H38+dens!H38</f>
        <v>0.12545835515976947</v>
      </c>
      <c r="C38" t="e">
        <f>freq!#REF!*freq!#REF!</f>
        <v>#REF!</v>
      </c>
      <c r="D38" s="58">
        <f t="shared" si="0"/>
        <v>0.0004</v>
      </c>
    </row>
    <row r="39" spans="1:4" ht="15">
      <c r="A39" s="18" t="s">
        <v>100</v>
      </c>
      <c r="B39" s="4">
        <f>freq!H39+dens!H39</f>
        <v>0.010446926044097336</v>
      </c>
      <c r="D39" s="58">
        <f t="shared" si="0"/>
        <v>0.0004</v>
      </c>
    </row>
    <row r="40" spans="2:4" ht="12.75">
      <c r="B40" s="49">
        <f>SUM(B5:B39)</f>
        <v>2.006024096385542</v>
      </c>
      <c r="C40" s="49" t="e">
        <f>SUM(C5:C39)</f>
        <v>#REF!</v>
      </c>
      <c r="D40" s="49">
        <f>SUM(D5:D39)</f>
        <v>0.013999999999999992</v>
      </c>
    </row>
  </sheetData>
  <sheetProtection/>
  <printOptions gridLines="1"/>
  <pageMargins left="0.5" right="0.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K41"/>
  <sheetViews>
    <sheetView showOutlineSymbols="0" zoomScalePageLayoutView="0" workbookViewId="0" topLeftCell="A16">
      <pane xSplit="1" topLeftCell="B1" activePane="topRight" state="frozen"/>
      <selection pane="topLeft" activeCell="A1" sqref="A1"/>
      <selection pane="topRight" activeCell="F25" sqref="F25"/>
    </sheetView>
  </sheetViews>
  <sheetFormatPr defaultColWidth="9.140625" defaultRowHeight="12.75"/>
  <cols>
    <col min="1" max="1" width="30.57421875" style="10" customWidth="1"/>
    <col min="2" max="2" width="16.28125" style="24" customWidth="1"/>
    <col min="3" max="4" width="9.140625" style="10" customWidth="1"/>
    <col min="5" max="5" width="12.28125" style="0" customWidth="1"/>
    <col min="7" max="7" width="12.8515625" style="0" customWidth="1"/>
    <col min="8" max="8" width="8.140625" style="0" customWidth="1"/>
    <col min="9" max="9" width="15.28125" style="0" customWidth="1"/>
    <col min="12" max="12" width="12.00390625" style="0" customWidth="1"/>
    <col min="14" max="14" width="14.140625" style="0" customWidth="1"/>
    <col min="16" max="16" width="15.421875" style="0" customWidth="1"/>
    <col min="19" max="19" width="13.140625" style="0" customWidth="1"/>
    <col min="21" max="21" width="12.421875" style="0" customWidth="1"/>
    <col min="23" max="23" width="15.57421875" style="0" customWidth="1"/>
    <col min="26" max="26" width="12.8515625" style="0" customWidth="1"/>
    <col min="28" max="28" width="13.57421875" style="0" customWidth="1"/>
    <col min="30" max="30" width="15.8515625" style="0" customWidth="1"/>
    <col min="33" max="33" width="12.28125" style="0" customWidth="1"/>
    <col min="35" max="35" width="13.421875" style="0" customWidth="1"/>
    <col min="38" max="16384" width="9.140625" style="10" customWidth="1"/>
  </cols>
  <sheetData>
    <row r="1" spans="2:4" ht="20.25">
      <c r="B1" s="22" t="s">
        <v>27</v>
      </c>
      <c r="C1" s="11"/>
      <c r="D1" s="11" t="s">
        <v>31</v>
      </c>
    </row>
    <row r="2" spans="1:4" ht="12.75">
      <c r="A2" s="50" t="s">
        <v>48</v>
      </c>
      <c r="B2" s="23"/>
      <c r="C2" s="12"/>
      <c r="D2" s="12"/>
    </row>
    <row r="3" spans="1:4" ht="15.75">
      <c r="A3" s="13"/>
      <c r="B3" s="14" t="s">
        <v>28</v>
      </c>
      <c r="C3" s="14"/>
      <c r="D3" s="14" t="s">
        <v>29</v>
      </c>
    </row>
    <row r="4" spans="1:4" ht="15.75">
      <c r="A4" s="13" t="s">
        <v>0</v>
      </c>
      <c r="B4" s="14" t="s">
        <v>30</v>
      </c>
      <c r="C4" s="14"/>
      <c r="D4" s="14"/>
    </row>
    <row r="5" spans="1:4" ht="15.75">
      <c r="A5" s="65" t="s">
        <v>97</v>
      </c>
      <c r="B5" s="66">
        <v>7</v>
      </c>
      <c r="C5" s="14"/>
      <c r="D5" s="15">
        <f>C5*B5</f>
        <v>0</v>
      </c>
    </row>
    <row r="6" spans="1:4" ht="15.75">
      <c r="A6" s="61" t="s">
        <v>83</v>
      </c>
      <c r="B6" s="52">
        <v>1</v>
      </c>
      <c r="C6" s="14"/>
      <c r="D6" s="15">
        <f>C6*B6</f>
        <v>0</v>
      </c>
    </row>
    <row r="7" spans="1:4" ht="15.75">
      <c r="A7" s="47" t="s">
        <v>84</v>
      </c>
      <c r="B7" s="52">
        <v>1</v>
      </c>
      <c r="C7" s="14"/>
      <c r="D7" s="15">
        <f>C7*B7</f>
        <v>0</v>
      </c>
    </row>
    <row r="8" spans="1:4" ht="15.75">
      <c r="A8" s="47" t="s">
        <v>94</v>
      </c>
      <c r="B8" s="52"/>
      <c r="C8" s="14"/>
      <c r="D8" s="15">
        <f>C8*B8</f>
        <v>0</v>
      </c>
    </row>
    <row r="9" spans="1:4" ht="15.75">
      <c r="A9" s="47" t="s">
        <v>88</v>
      </c>
      <c r="B9" s="52">
        <v>7</v>
      </c>
      <c r="C9" s="14"/>
      <c r="D9" s="15">
        <f>C9*B9</f>
        <v>0</v>
      </c>
    </row>
    <row r="10" spans="1:37" s="16" customFormat="1" ht="15">
      <c r="A10" s="18" t="s">
        <v>35</v>
      </c>
      <c r="B10" s="25">
        <v>3</v>
      </c>
      <c r="C10" s="15"/>
      <c r="D10" s="15">
        <f aca="true" t="shared" si="0" ref="D10:D38">C10*B10</f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6" customFormat="1" ht="15">
      <c r="A11" s="18" t="s">
        <v>36</v>
      </c>
      <c r="B11" s="25">
        <v>7</v>
      </c>
      <c r="C11" s="15"/>
      <c r="D11" s="15">
        <f t="shared" si="0"/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6" customFormat="1" ht="15">
      <c r="A12" s="18" t="s">
        <v>37</v>
      </c>
      <c r="B12" s="25">
        <v>3</v>
      </c>
      <c r="C12" s="15"/>
      <c r="D12" s="15">
        <f t="shared" si="0"/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6" customFormat="1" ht="15">
      <c r="A13" s="18" t="s">
        <v>87</v>
      </c>
      <c r="B13" s="25">
        <v>3</v>
      </c>
      <c r="C13" s="15"/>
      <c r="D13" s="15">
        <f t="shared" si="0"/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6" customFormat="1" ht="15">
      <c r="A14" s="18" t="s">
        <v>38</v>
      </c>
      <c r="B14" s="25">
        <v>4</v>
      </c>
      <c r="C14" s="15"/>
      <c r="D14" s="15">
        <f t="shared" si="0"/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6" customFormat="1" ht="15">
      <c r="A15" s="18" t="s">
        <v>86</v>
      </c>
      <c r="B15" s="25">
        <v>7</v>
      </c>
      <c r="C15" s="15"/>
      <c r="D15" s="15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6" customFormat="1" ht="15">
      <c r="A16" s="18" t="s">
        <v>47</v>
      </c>
      <c r="B16" s="25">
        <v>6</v>
      </c>
      <c r="C16" s="15"/>
      <c r="D16" s="15">
        <f t="shared" si="0"/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6" customFormat="1" ht="15">
      <c r="A17" s="18" t="s">
        <v>58</v>
      </c>
      <c r="B17" s="25">
        <v>0</v>
      </c>
      <c r="C17" s="15"/>
      <c r="D17" s="15">
        <f t="shared" si="0"/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6" customFormat="1" ht="15">
      <c r="A18" s="18" t="s">
        <v>59</v>
      </c>
      <c r="B18" s="25">
        <v>8</v>
      </c>
      <c r="C18" s="15"/>
      <c r="D18" s="15">
        <f t="shared" si="0"/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16" customFormat="1" ht="15">
      <c r="A19" s="18" t="s">
        <v>39</v>
      </c>
      <c r="B19" s="25">
        <v>0</v>
      </c>
      <c r="C19" s="15"/>
      <c r="D19" s="15">
        <f t="shared" si="0"/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16" customFormat="1" ht="15">
      <c r="A20" s="18" t="s">
        <v>60</v>
      </c>
      <c r="B20" s="25">
        <v>5</v>
      </c>
      <c r="C20" s="15"/>
      <c r="D20" s="15">
        <f t="shared" si="0"/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6" customFormat="1" ht="15">
      <c r="A21" s="18" t="s">
        <v>90</v>
      </c>
      <c r="B21" s="25">
        <v>0</v>
      </c>
      <c r="C21" s="15"/>
      <c r="D21" s="15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6" customFormat="1" ht="15">
      <c r="A22" s="18" t="s">
        <v>61</v>
      </c>
      <c r="B22" s="25">
        <v>7</v>
      </c>
      <c r="C22" s="15"/>
      <c r="D22" s="15">
        <f t="shared" si="0"/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16" customFormat="1" ht="15">
      <c r="A23" s="18" t="s">
        <v>40</v>
      </c>
      <c r="B23" s="25">
        <v>0</v>
      </c>
      <c r="C23" s="15"/>
      <c r="D23" s="15">
        <f t="shared" si="0"/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16" customFormat="1" ht="15">
      <c r="A24" s="18" t="s">
        <v>101</v>
      </c>
      <c r="B24" s="25">
        <v>6</v>
      </c>
      <c r="C24" s="15"/>
      <c r="D24" s="15">
        <f t="shared" si="0"/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16" customFormat="1" ht="15">
      <c r="A25" s="18" t="s">
        <v>102</v>
      </c>
      <c r="B25" s="25">
        <v>8</v>
      </c>
      <c r="C25" s="15"/>
      <c r="D25" s="15">
        <f t="shared" si="0"/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16" customFormat="1" ht="15">
      <c r="A26" s="18" t="s">
        <v>45</v>
      </c>
      <c r="B26" s="25">
        <v>7</v>
      </c>
      <c r="C26" s="15"/>
      <c r="D26" s="15">
        <f t="shared" si="0"/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16" customFormat="1" ht="15">
      <c r="A27" s="18" t="s">
        <v>41</v>
      </c>
      <c r="B27" s="25">
        <v>7</v>
      </c>
      <c r="C27" s="15"/>
      <c r="D27" s="15">
        <f t="shared" si="0"/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16" customFormat="1" ht="15">
      <c r="A28" s="18" t="s">
        <v>42</v>
      </c>
      <c r="B28" s="25">
        <v>6</v>
      </c>
      <c r="C28" s="15"/>
      <c r="D28" s="15">
        <f t="shared" si="0"/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16" customFormat="1" ht="15">
      <c r="A29" s="18" t="s">
        <v>43</v>
      </c>
      <c r="B29" s="25"/>
      <c r="C29" s="15"/>
      <c r="D29" s="15">
        <f t="shared" si="0"/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16" customFormat="1" ht="15">
      <c r="A30" s="18" t="s">
        <v>93</v>
      </c>
      <c r="B30" s="25">
        <v>7</v>
      </c>
      <c r="C30" s="15"/>
      <c r="D30" s="15">
        <f t="shared" si="0"/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16" customFormat="1" ht="15">
      <c r="A31" s="18" t="s">
        <v>91</v>
      </c>
      <c r="B31" s="25">
        <v>2</v>
      </c>
      <c r="C31" s="15"/>
      <c r="D31" s="15">
        <f t="shared" si="0"/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16" customFormat="1" ht="15">
      <c r="A32" s="18" t="s">
        <v>92</v>
      </c>
      <c r="B32" s="25">
        <v>6</v>
      </c>
      <c r="C32" s="15"/>
      <c r="D32" s="15">
        <f t="shared" si="0"/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16" customFormat="1" ht="15">
      <c r="A33" s="18" t="s">
        <v>57</v>
      </c>
      <c r="B33" s="25">
        <v>4</v>
      </c>
      <c r="C33" s="15"/>
      <c r="D33" s="15">
        <f t="shared" si="0"/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16" customFormat="1" ht="15">
      <c r="A34" s="18" t="s">
        <v>85</v>
      </c>
      <c r="B34" s="25">
        <v>2</v>
      </c>
      <c r="C34" s="15"/>
      <c r="D34" s="15">
        <f t="shared" si="0"/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16" customFormat="1" ht="15">
      <c r="A35" s="18" t="s">
        <v>56</v>
      </c>
      <c r="B35" s="25">
        <v>5</v>
      </c>
      <c r="C35" s="15"/>
      <c r="D35" s="15">
        <f t="shared" si="0"/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16" customFormat="1" ht="15">
      <c r="A36" s="18" t="s">
        <v>54</v>
      </c>
      <c r="B36" s="25">
        <v>3</v>
      </c>
      <c r="C36" s="15"/>
      <c r="D36" s="15">
        <f t="shared" si="0"/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16" customFormat="1" ht="15">
      <c r="A37" s="18" t="s">
        <v>55</v>
      </c>
      <c r="B37" s="25">
        <v>1</v>
      </c>
      <c r="C37" s="15"/>
      <c r="D37" s="15">
        <f t="shared" si="0"/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16" customFormat="1" ht="15">
      <c r="A38" s="18" t="s">
        <v>49</v>
      </c>
      <c r="B38" s="25">
        <v>5</v>
      </c>
      <c r="C38" s="15"/>
      <c r="D38" s="15">
        <f t="shared" si="0"/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2" ht="12.75">
      <c r="A39" s="18"/>
      <c r="B39" s="51"/>
    </row>
    <row r="40" spans="2:4" ht="12.75">
      <c r="B40" s="24">
        <f>SUM(B6:B38)</f>
        <v>131</v>
      </c>
      <c r="C40" s="10">
        <f>COUNT(B7:B38)</f>
        <v>30</v>
      </c>
      <c r="D40" s="50">
        <f>SQRT(C40)*B41</f>
        <v>23.91721834439225</v>
      </c>
    </row>
    <row r="41" spans="1:4" ht="12.75">
      <c r="A41" s="44" t="s">
        <v>52</v>
      </c>
      <c r="B41" s="67">
        <f>B40/C40</f>
        <v>4.366666666666666</v>
      </c>
      <c r="D41" s="50" t="s">
        <v>51</v>
      </c>
    </row>
  </sheetData>
  <sheetProtection/>
  <printOptions gridLines="1"/>
  <pageMargins left="1" right="1" top="1.5" bottom="1" header="1" footer="0.5"/>
  <pageSetup fitToHeight="1" fitToWidth="1" horizontalDpi="300" verticalDpi="300" orientation="portrait" r:id="rId1"/>
  <headerFooter alignWithMargins="0">
    <oddHeader>&amp;Caxhndltrnd.xls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JordanAP</dc:title>
  <dc:subject/>
  <dc:creator>Deborah Konkel</dc:creator>
  <cp:keywords/>
  <dc:description/>
  <cp:lastModifiedBy>Scott Provost</cp:lastModifiedBy>
  <cp:lastPrinted>2011-01-25T19:32:39Z</cp:lastPrinted>
  <dcterms:created xsi:type="dcterms:W3CDTF">1999-12-07T19:21:54Z</dcterms:created>
  <dcterms:modified xsi:type="dcterms:W3CDTF">2015-02-03T15:44:47Z</dcterms:modified>
  <cp:category/>
  <cp:version/>
  <cp:contentType/>
  <cp:contentStatus/>
</cp:coreProperties>
</file>