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570" windowWidth="19320" windowHeight="6210" tabRatio="917" activeTab="1"/>
  </bookViews>
  <sheets>
    <sheet name="Description" sheetId="1" r:id="rId1"/>
    <sheet name="Summary" sheetId="2" r:id="rId2"/>
    <sheet name="DNR" sheetId="3" r:id="rId3"/>
    <sheet name="BoatLaunch" sheetId="4" r:id="rId4"/>
    <sheet name="LakeData" sheetId="5" r:id="rId5"/>
    <sheet name="Development" sheetId="6" r:id="rId6"/>
    <sheet name="VegPullSamples" sheetId="7" r:id="rId7"/>
    <sheet name="QuadratSamples" sheetId="8" r:id="rId8"/>
    <sheet name="CrayfishSamples" sheetId="9" r:id="rId9"/>
    <sheet name="VertTowSamples" sheetId="10" r:id="rId10"/>
  </sheets>
  <definedNames/>
  <calcPr fullCalcOnLoad="1"/>
</workbook>
</file>

<file path=xl/sharedStrings.xml><?xml version="1.0" encoding="utf-8"?>
<sst xmlns="http://schemas.openxmlformats.org/spreadsheetml/2006/main" count="7747" uniqueCount="1556">
  <si>
    <t>EWM</t>
  </si>
  <si>
    <t>CLP</t>
  </si>
  <si>
    <t>CMS</t>
  </si>
  <si>
    <t>BMS</t>
  </si>
  <si>
    <t>ZM</t>
  </si>
  <si>
    <t>RC</t>
  </si>
  <si>
    <t>SWF</t>
  </si>
  <si>
    <t>Lake</t>
  </si>
  <si>
    <t>Conductivity</t>
  </si>
  <si>
    <t>Lake ID</t>
  </si>
  <si>
    <t>Class</t>
  </si>
  <si>
    <t>Date visited</t>
  </si>
  <si>
    <t>Weather</t>
  </si>
  <si>
    <t>SurfaceTemp</t>
  </si>
  <si>
    <t>1mTemp</t>
  </si>
  <si>
    <t>2mTemp</t>
  </si>
  <si>
    <t>3mTemp</t>
  </si>
  <si>
    <t>4mTemp</t>
  </si>
  <si>
    <t>5mTemp</t>
  </si>
  <si>
    <t>6mTemp</t>
  </si>
  <si>
    <t>7mTemp</t>
  </si>
  <si>
    <t>8mTemp</t>
  </si>
  <si>
    <t>9mTemp</t>
  </si>
  <si>
    <t>10mTemp</t>
  </si>
  <si>
    <t>SurfaceDO</t>
  </si>
  <si>
    <t>1mDO</t>
  </si>
  <si>
    <t>2mDO</t>
  </si>
  <si>
    <t>3mDO</t>
  </si>
  <si>
    <t>4mDO</t>
  </si>
  <si>
    <t>5mDO</t>
  </si>
  <si>
    <t>6mDo</t>
  </si>
  <si>
    <t>7mDO</t>
  </si>
  <si>
    <t>8mDO</t>
  </si>
  <si>
    <t>9mDO</t>
  </si>
  <si>
    <t>10mDO</t>
  </si>
  <si>
    <t>Upper Gresham</t>
  </si>
  <si>
    <t>Max Depth (ft.)</t>
  </si>
  <si>
    <t>Secchi (m.)</t>
  </si>
  <si>
    <t>Pull#</t>
  </si>
  <si>
    <t>Waypoint</t>
  </si>
  <si>
    <t>Depth</t>
  </si>
  <si>
    <t>EWM?</t>
  </si>
  <si>
    <t>CLP?</t>
  </si>
  <si>
    <t>Veg?</t>
  </si>
  <si>
    <t>Rock?</t>
  </si>
  <si>
    <t>Substrate</t>
  </si>
  <si>
    <t>Meter</t>
  </si>
  <si>
    <t>CMS?</t>
  </si>
  <si>
    <t>BMS?</t>
  </si>
  <si>
    <t>ZM?</t>
  </si>
  <si>
    <t>Snorkel Notes</t>
  </si>
  <si>
    <t>Site Number</t>
  </si>
  <si>
    <t>Pick-up Time</t>
  </si>
  <si>
    <t>Set Date</t>
  </si>
  <si>
    <t>Set Time</t>
  </si>
  <si>
    <t>Pick-up Date</t>
  </si>
  <si>
    <t>O. rusticus males</t>
  </si>
  <si>
    <t>O. rusticus females</t>
  </si>
  <si>
    <t>O. propinquus males</t>
  </si>
  <si>
    <t>O. propinquus females</t>
  </si>
  <si>
    <t>O. immunis males</t>
  </si>
  <si>
    <t>O. immunis females</t>
  </si>
  <si>
    <t>Pull #</t>
  </si>
  <si>
    <t>SWF?</t>
  </si>
  <si>
    <t>Net Area</t>
  </si>
  <si>
    <t>11mTemp</t>
  </si>
  <si>
    <t>12mTemp</t>
  </si>
  <si>
    <t>13mTemp</t>
  </si>
  <si>
    <t>14mTemp</t>
  </si>
  <si>
    <t>15mTemp</t>
  </si>
  <si>
    <t>16mTemp</t>
  </si>
  <si>
    <t>17mTemp</t>
  </si>
  <si>
    <t>18mTemp</t>
  </si>
  <si>
    <t>19mTemp</t>
  </si>
  <si>
    <t>20mTemp</t>
  </si>
  <si>
    <t>11mDO</t>
  </si>
  <si>
    <t>12mDO</t>
  </si>
  <si>
    <t>13mDO</t>
  </si>
  <si>
    <t>14mDO</t>
  </si>
  <si>
    <t>15mDO</t>
  </si>
  <si>
    <t>16mDO</t>
  </si>
  <si>
    <t>17mDO</t>
  </si>
  <si>
    <t>18mDO</t>
  </si>
  <si>
    <t>19mDO</t>
  </si>
  <si>
    <t>20mDO</t>
  </si>
  <si>
    <t>004</t>
  </si>
  <si>
    <t>005</t>
  </si>
  <si>
    <t>006</t>
  </si>
  <si>
    <t>007</t>
  </si>
  <si>
    <t>008</t>
  </si>
  <si>
    <t>009</t>
  </si>
  <si>
    <t>010</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</si>
  <si>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</si>
  <si>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</si>
  <si>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</si>
  <si>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</si>
  <si>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</si>
  <si>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</si>
  <si>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</si>
  <si>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</si>
  <si>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</si>
  <si>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</si>
  <si>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</si>
  <si>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</si>
  <si>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</si>
  <si>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</si>
  <si>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</si>
  <si>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</si>
  <si>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</si>
  <si>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</si>
  <si>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</si>
  <si>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</si>
  <si>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</si>
  <si>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</si>
  <si>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</si>
  <si>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</si>
  <si>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</si>
  <si>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</si>
  <si>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</si>
  <si>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</si>
  <si>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</si>
  <si>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</si>
  <si>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</si>
  <si>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</si>
  <si>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</si>
  <si>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</si>
  <si>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</si>
  <si>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</si>
  <si>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</si>
  <si>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</si>
  <si>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</si>
  <si>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</si>
  <si>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</si>
  <si>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</si>
  <si>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</si>
  <si>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Depth (ft)</t>
  </si>
  <si>
    <t>7</t>
  </si>
  <si>
    <t>5.5</t>
  </si>
  <si>
    <t>5</t>
  </si>
  <si>
    <t>4</t>
  </si>
  <si>
    <t>7.5</t>
  </si>
  <si>
    <t>3.5</t>
  </si>
  <si>
    <t>6</t>
  </si>
  <si>
    <t>6.5</t>
  </si>
  <si>
    <t>10</t>
  </si>
  <si>
    <t>9</t>
  </si>
  <si>
    <t>4.5</t>
  </si>
  <si>
    <t>8</t>
  </si>
  <si>
    <t>2</t>
  </si>
  <si>
    <t>2.25</t>
  </si>
  <si>
    <t>3</t>
  </si>
  <si>
    <t>9.5</t>
  </si>
  <si>
    <t>UG2</t>
  </si>
  <si>
    <t>UG3</t>
  </si>
  <si>
    <t>UG4</t>
  </si>
  <si>
    <t>UG5</t>
  </si>
  <si>
    <t>UG6</t>
  </si>
  <si>
    <t>% Rock</t>
  </si>
  <si>
    <t>% Macrophyte</t>
  </si>
  <si>
    <t>% Sand/Silt</t>
  </si>
  <si>
    <t>Sand</t>
  </si>
  <si>
    <t>Rock, Silt, Macrophyte</t>
  </si>
  <si>
    <t>Silt, Macrophyte</t>
  </si>
  <si>
    <t>Cobble</t>
  </si>
  <si>
    <t>Rock Sand</t>
  </si>
  <si>
    <t>O. rusticus total</t>
  </si>
  <si>
    <t>Accessibility</t>
  </si>
  <si>
    <t>Snorkelers</t>
  </si>
  <si>
    <t>Time Started</t>
  </si>
  <si>
    <t>Time Ended</t>
  </si>
  <si>
    <t>High</t>
  </si>
  <si>
    <t>Macrophyte</t>
  </si>
  <si>
    <t>EV, SS</t>
  </si>
  <si>
    <t>10:45am</t>
  </si>
  <si>
    <t>11:00am</t>
  </si>
  <si>
    <t>Y</t>
  </si>
  <si>
    <t>Little John</t>
  </si>
  <si>
    <t>Overcast</t>
  </si>
  <si>
    <t>AL, SS</t>
  </si>
  <si>
    <t>10:15am</t>
  </si>
  <si>
    <t>10:30am</t>
  </si>
  <si>
    <t>058</t>
  </si>
  <si>
    <t>059</t>
  </si>
  <si>
    <t>060</t>
  </si>
  <si>
    <t>061</t>
  </si>
  <si>
    <t>062</t>
  </si>
  <si>
    <t>063</t>
  </si>
  <si>
    <t>064</t>
  </si>
  <si>
    <t>065</t>
  </si>
  <si>
    <t>066</t>
  </si>
  <si>
    <t>067</t>
  </si>
  <si>
    <t>068</t>
  </si>
  <si>
    <t>069</t>
  </si>
  <si>
    <t>070</t>
  </si>
  <si>
    <t>071</t>
  </si>
  <si>
    <t>072</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</si>
  <si>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</si>
  <si>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</si>
  <si>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</si>
  <si>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</si>
  <si>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</si>
  <si>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</si>
  <si>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</si>
  <si>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</si>
  <si>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</si>
  <si>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</si>
  <si>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</si>
  <si>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</si>
  <si>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</si>
  <si>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</si>
  <si>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</si>
  <si>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</si>
  <si>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</si>
  <si>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</si>
  <si>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</si>
  <si>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</si>
  <si>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</si>
  <si>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</si>
  <si>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</si>
  <si>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</si>
  <si>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</si>
  <si>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</si>
  <si>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</si>
  <si>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</si>
  <si>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103</t>
  </si>
  <si>
    <t>104</t>
  </si>
  <si>
    <t>105</t>
  </si>
  <si>
    <t>106</t>
  </si>
  <si>
    <t>107</t>
  </si>
  <si>
    <t>108</t>
  </si>
  <si>
    <t>109</t>
  </si>
  <si>
    <t>110</t>
  </si>
  <si>
    <t>111</t>
  </si>
  <si>
    <t>13</t>
  </si>
  <si>
    <t>10.5</t>
  </si>
  <si>
    <t>13.5</t>
  </si>
  <si>
    <t>11.5</t>
  </si>
  <si>
    <t>12</t>
  </si>
  <si>
    <t>11</t>
  </si>
  <si>
    <t>Depth (m)</t>
  </si>
  <si>
    <t>057</t>
  </si>
  <si>
    <t>073</t>
  </si>
  <si>
    <t>102</t>
  </si>
  <si>
    <t>% Woody Debris</t>
  </si>
  <si>
    <t>CMS found</t>
  </si>
  <si>
    <t>BMS found</t>
  </si>
  <si>
    <t>1-1.5</t>
  </si>
  <si>
    <t>056</t>
  </si>
  <si>
    <t>Total Crayfish</t>
  </si>
  <si>
    <t>Lake Total</t>
  </si>
  <si>
    <t>Rusty Total</t>
  </si>
  <si>
    <t>Escanaba</t>
  </si>
  <si>
    <t>Medium</t>
  </si>
  <si>
    <t>Accessibility Level</t>
  </si>
  <si>
    <t>Access Description</t>
  </si>
  <si>
    <t>Accessible Public Launch</t>
  </si>
  <si>
    <t>Launch, but day permit from on site DNR office required</t>
  </si>
  <si>
    <t>AL</t>
  </si>
  <si>
    <t>11:05am</t>
  </si>
  <si>
    <t>11:35am</t>
  </si>
  <si>
    <t>Bottom Type</t>
  </si>
  <si>
    <t>Sandy, Rocky, with some wood and macrophyte</t>
  </si>
  <si>
    <t>Muck, some Emergents and some wood</t>
  </si>
  <si>
    <t>113</t>
  </si>
  <si>
    <t>114</t>
  </si>
  <si>
    <t>115</t>
  </si>
  <si>
    <t>117</t>
  </si>
  <si>
    <t>118</t>
  </si>
  <si>
    <t>119</t>
  </si>
  <si>
    <t>120</t>
  </si>
  <si>
    <t>121</t>
  </si>
  <si>
    <t>122</t>
  </si>
  <si>
    <t>123</t>
  </si>
  <si>
    <t>124</t>
  </si>
  <si>
    <t>125</t>
  </si>
  <si>
    <t>127</t>
  </si>
  <si>
    <t>128</t>
  </si>
  <si>
    <t>129</t>
  </si>
  <si>
    <t>130</t>
  </si>
  <si>
    <t>131</t>
  </si>
  <si>
    <t>132</t>
  </si>
  <si>
    <t>134</t>
  </si>
  <si>
    <t>135</t>
  </si>
  <si>
    <t>136</t>
  </si>
  <si>
    <t>137</t>
  </si>
  <si>
    <t>138</t>
  </si>
  <si>
    <t>139</t>
  </si>
  <si>
    <t>140</t>
  </si>
  <si>
    <t>141</t>
  </si>
  <si>
    <t>142</t>
  </si>
  <si>
    <t>143</t>
  </si>
  <si>
    <t>144</t>
  </si>
  <si>
    <t>145</t>
  </si>
  <si>
    <t>146</t>
  </si>
  <si>
    <t>147</t>
  </si>
  <si>
    <t>148</t>
  </si>
  <si>
    <t>149</t>
  </si>
  <si>
    <t>150</t>
  </si>
  <si>
    <t>151</t>
  </si>
  <si>
    <t>153</t>
  </si>
  <si>
    <t>155</t>
  </si>
  <si>
    <t>156</t>
  </si>
  <si>
    <t>157</t>
  </si>
  <si>
    <t>158</t>
  </si>
  <si>
    <t>159</t>
  </si>
  <si>
    <t>160</t>
  </si>
  <si>
    <t>161</t>
  </si>
  <si>
    <t>162</t>
  </si>
  <si>
    <t>163</t>
  </si>
  <si>
    <t>164</t>
  </si>
  <si>
    <t>165</t>
  </si>
  <si>
    <t>166</t>
  </si>
  <si>
    <t>167</t>
  </si>
  <si>
    <t>168</t>
  </si>
  <si>
    <t>3.3</t>
  </si>
  <si>
    <t>2.5</t>
  </si>
  <si>
    <t>1.5</t>
  </si>
  <si>
    <t>8.5</t>
  </si>
  <si>
    <t>14.5</t>
  </si>
  <si>
    <t>116</t>
  </si>
  <si>
    <t>126</t>
  </si>
  <si>
    <t>133</t>
  </si>
  <si>
    <t>154</t>
  </si>
  <si>
    <t>% Leaves</t>
  </si>
  <si>
    <t>Sand, Wood</t>
  </si>
  <si>
    <t>Silt, Wood</t>
  </si>
  <si>
    <t>Wood</t>
  </si>
  <si>
    <t>0.5-1</t>
  </si>
  <si>
    <t>Esanaba</t>
  </si>
  <si>
    <t>112</t>
  </si>
  <si>
    <t>Ballard</t>
  </si>
  <si>
    <t>YesLCLL</t>
  </si>
  <si>
    <t>Sunny</t>
  </si>
  <si>
    <t>Depth Sampled at (m)</t>
  </si>
  <si>
    <t>Silt, some Emergents and Wood</t>
  </si>
  <si>
    <t>11:56am</t>
  </si>
  <si>
    <t>12:11pm</t>
  </si>
  <si>
    <t>175</t>
  </si>
  <si>
    <t>176</t>
  </si>
  <si>
    <t>177</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</si>
  <si>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</si>
  <si>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</si>
  <si>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</si>
  <si>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</si>
  <si>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</si>
  <si>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</si>
  <si>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</si>
  <si>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</si>
  <si>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</si>
  <si>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</si>
  <si>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</si>
  <si>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</si>
  <si>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</si>
  <si>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</si>
  <si>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</si>
  <si>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</si>
  <si>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</si>
  <si>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</si>
  <si>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</si>
  <si>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</si>
  <si>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</si>
  <si>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</si>
  <si>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</si>
  <si>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</si>
  <si>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</si>
  <si>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</si>
  <si>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</si>
  <si>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</si>
  <si>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</si>
  <si>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</si>
  <si>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</si>
  <si>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</si>
  <si>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</si>
  <si>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</si>
  <si>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</si>
  <si>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</si>
  <si>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</si>
  <si>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</si>
  <si>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</si>
  <si>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</si>
  <si>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</si>
  <si>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</si>
  <si>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</si>
  <si>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</si>
  <si>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</si>
  <si>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</si>
  <si>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</si>
  <si>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15</t>
  </si>
  <si>
    <t>169</t>
  </si>
  <si>
    <t>170</t>
  </si>
  <si>
    <t>171</t>
  </si>
  <si>
    <t>172</t>
  </si>
  <si>
    <t>173</t>
  </si>
  <si>
    <t>Muck, some Macrophyte</t>
  </si>
  <si>
    <t>Much, some Logs</t>
  </si>
  <si>
    <t>174</t>
  </si>
  <si>
    <t>Madeline</t>
  </si>
  <si>
    <t>Started sunny, ended early because of thunderstorms</t>
  </si>
  <si>
    <t>EV</t>
  </si>
  <si>
    <t>SS</t>
  </si>
  <si>
    <t>Avg.</t>
  </si>
  <si>
    <t>Residential</t>
  </si>
  <si>
    <t>Percentage Residential w/ Dock Access</t>
  </si>
  <si>
    <t>Other</t>
  </si>
  <si>
    <t>Type</t>
  </si>
  <si>
    <t>Overall Percent Developed</t>
  </si>
  <si>
    <t>Campground</t>
  </si>
  <si>
    <t>Other Observations</t>
  </si>
  <si>
    <t>9:40am</t>
  </si>
  <si>
    <t>10:10am</t>
  </si>
  <si>
    <t>Sand with Veg, Some wood and small rocks</t>
  </si>
  <si>
    <t>CMS shell, RC carapace observed</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</si>
  <si>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</si>
  <si>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</si>
  <si>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</si>
  <si>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</si>
  <si>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</si>
  <si>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</si>
  <si>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</si>
  <si>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</si>
  <si>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</si>
  <si>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</si>
  <si>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</si>
  <si>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</si>
  <si>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</si>
  <si>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</si>
  <si>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</si>
  <si>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</si>
  <si>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</si>
  <si>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</si>
  <si>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</si>
  <si>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</si>
  <si>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</si>
  <si>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</si>
  <si>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</si>
  <si>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</si>
  <si>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</si>
  <si>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</si>
  <si>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</si>
  <si>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</si>
  <si>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</si>
  <si>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</si>
  <si>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</si>
  <si>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</si>
  <si>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</si>
  <si>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</si>
  <si>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</si>
  <si>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</si>
  <si>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</si>
  <si>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</si>
  <si>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</si>
  <si>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226</t>
  </si>
  <si>
    <t>228</t>
  </si>
  <si>
    <t>230</t>
  </si>
  <si>
    <t>229</t>
  </si>
  <si>
    <t>227</t>
  </si>
  <si>
    <t>Macrophyte on Sand</t>
  </si>
  <si>
    <t>Steep Slope</t>
  </si>
  <si>
    <t>Macrophyte on Silt</t>
  </si>
  <si>
    <t>Small macrophyte on sand</t>
  </si>
  <si>
    <t>232</t>
  </si>
  <si>
    <t>Wild Rice</t>
  </si>
  <si>
    <t>YesHCSL</t>
  </si>
  <si>
    <t>Started overcast (90% cloud), slight west wind.  Shifted to sunny after 1st transect</t>
  </si>
  <si>
    <t>9:05am</t>
  </si>
  <si>
    <t>9:35am</t>
  </si>
  <si>
    <t>sand and veg</t>
  </si>
  <si>
    <t>273</t>
  </si>
  <si>
    <t>274</t>
  </si>
  <si>
    <t>275</t>
  </si>
  <si>
    <t>276</t>
  </si>
  <si>
    <t>277</t>
  </si>
  <si>
    <t>278</t>
  </si>
  <si>
    <t>280</t>
  </si>
  <si>
    <t>281</t>
  </si>
  <si>
    <t>282</t>
  </si>
  <si>
    <t>284</t>
  </si>
  <si>
    <t>285</t>
  </si>
  <si>
    <t>286</t>
  </si>
  <si>
    <t>287</t>
  </si>
  <si>
    <t>288</t>
  </si>
  <si>
    <t>289</t>
  </si>
  <si>
    <t>290</t>
  </si>
  <si>
    <t>291</t>
  </si>
  <si>
    <t>293</t>
  </si>
  <si>
    <t>294</t>
  </si>
  <si>
    <t>295</t>
  </si>
  <si>
    <t>296</t>
  </si>
  <si>
    <t>297</t>
  </si>
  <si>
    <t>298</t>
  </si>
  <si>
    <t>299</t>
  </si>
  <si>
    <t>300</t>
  </si>
  <si>
    <t>301</t>
  </si>
  <si>
    <t>303</t>
  </si>
  <si>
    <t>304</t>
  </si>
  <si>
    <t>305</t>
  </si>
  <si>
    <t>306</t>
  </si>
  <si>
    <t>307</t>
  </si>
  <si>
    <t>308</t>
  </si>
  <si>
    <t>309</t>
  </si>
  <si>
    <t>310</t>
  </si>
  <si>
    <t>311</t>
  </si>
  <si>
    <t>312</t>
  </si>
  <si>
    <t>313</t>
  </si>
  <si>
    <t>314</t>
  </si>
  <si>
    <t>315</t>
  </si>
  <si>
    <t>316</t>
  </si>
  <si>
    <t>317</t>
  </si>
  <si>
    <t>319</t>
  </si>
  <si>
    <t>320</t>
  </si>
  <si>
    <t>321</t>
  </si>
  <si>
    <t>322</t>
  </si>
  <si>
    <t>323</t>
  </si>
  <si>
    <t>324</t>
  </si>
  <si>
    <t>325</t>
  </si>
  <si>
    <t>326</t>
  </si>
  <si>
    <t>327</t>
  </si>
  <si>
    <t>279</t>
  </si>
  <si>
    <t>283</t>
  </si>
  <si>
    <t>Rustry crayfish found; CMS found</t>
  </si>
  <si>
    <t>292</t>
  </si>
  <si>
    <t>dead veg over substrate</t>
  </si>
  <si>
    <t>302</t>
  </si>
  <si>
    <t>318</t>
  </si>
  <si>
    <t>Rock</t>
  </si>
  <si>
    <t>macrophyte, sand, rock</t>
  </si>
  <si>
    <t>Rock and sand</t>
  </si>
  <si>
    <t>272</t>
  </si>
  <si>
    <t>Verna</t>
  </si>
  <si>
    <t>Launch, but water level currently too low to use with trailer</t>
  </si>
  <si>
    <t>Mostly Cloudy (60% cloud)</t>
  </si>
  <si>
    <t>1:00pm</t>
  </si>
  <si>
    <t>1:30pm</t>
  </si>
  <si>
    <t>muck</t>
  </si>
  <si>
    <t>muck, some Emergents</t>
  </si>
  <si>
    <t>lots of dead vegetation and almost no fish observed</t>
  </si>
  <si>
    <t>334</t>
  </si>
  <si>
    <t>335</t>
  </si>
  <si>
    <t>336</t>
  </si>
  <si>
    <t>338</t>
  </si>
  <si>
    <t>339</t>
  </si>
  <si>
    <t>340</t>
  </si>
  <si>
    <t>341</t>
  </si>
  <si>
    <t>342</t>
  </si>
  <si>
    <t>343</t>
  </si>
  <si>
    <t>344</t>
  </si>
  <si>
    <t>345</t>
  </si>
  <si>
    <t>346</t>
  </si>
  <si>
    <t>347</t>
  </si>
  <si>
    <t>348</t>
  </si>
  <si>
    <t>349</t>
  </si>
  <si>
    <t>350</t>
  </si>
  <si>
    <t>351</t>
  </si>
  <si>
    <t>352</t>
  </si>
  <si>
    <t>353</t>
  </si>
  <si>
    <t>354</t>
  </si>
  <si>
    <t>355</t>
  </si>
  <si>
    <t>356</t>
  </si>
  <si>
    <t>357</t>
  </si>
  <si>
    <t>358</t>
  </si>
  <si>
    <t>359</t>
  </si>
  <si>
    <t>1 CMS found</t>
  </si>
  <si>
    <t>328</t>
  </si>
  <si>
    <t>332</t>
  </si>
  <si>
    <t>Did 10 Ekman grabs</t>
  </si>
  <si>
    <t>331</t>
  </si>
  <si>
    <t>Small CMS found</t>
  </si>
  <si>
    <t>330</t>
  </si>
  <si>
    <t>329</t>
  </si>
  <si>
    <t>333</t>
  </si>
  <si>
    <t>Big Carr</t>
  </si>
  <si>
    <t>Mostly Cloudy (90% cloud)</t>
  </si>
  <si>
    <t>10:00am</t>
  </si>
  <si>
    <t>Sand and a few logs.  Steep drop off ~50 ft from shore</t>
  </si>
  <si>
    <t>Road</t>
  </si>
  <si>
    <t>361</t>
  </si>
  <si>
    <t>362</t>
  </si>
  <si>
    <t>363</t>
  </si>
  <si>
    <t>365</t>
  </si>
  <si>
    <t>366</t>
  </si>
  <si>
    <t>367</t>
  </si>
  <si>
    <t>368</t>
  </si>
  <si>
    <t>369</t>
  </si>
  <si>
    <t>370</t>
  </si>
  <si>
    <t>371</t>
  </si>
  <si>
    <t>373</t>
  </si>
  <si>
    <t>374</t>
  </si>
  <si>
    <t>375</t>
  </si>
  <si>
    <t>376</t>
  </si>
  <si>
    <t>377</t>
  </si>
  <si>
    <t>378</t>
  </si>
  <si>
    <t>379</t>
  </si>
  <si>
    <t>380</t>
  </si>
  <si>
    <t>381</t>
  </si>
  <si>
    <t>382</t>
  </si>
  <si>
    <t>383</t>
  </si>
  <si>
    <t>384</t>
  </si>
  <si>
    <t>385</t>
  </si>
  <si>
    <t>386</t>
  </si>
  <si>
    <t>387</t>
  </si>
  <si>
    <t>389</t>
  </si>
  <si>
    <t>390</t>
  </si>
  <si>
    <t>391</t>
  </si>
  <si>
    <t>392</t>
  </si>
  <si>
    <t>393</t>
  </si>
  <si>
    <t>394</t>
  </si>
  <si>
    <t>395</t>
  </si>
  <si>
    <t>397</t>
  </si>
  <si>
    <t>398</t>
  </si>
  <si>
    <t>399</t>
  </si>
  <si>
    <t>400</t>
  </si>
  <si>
    <t>401</t>
  </si>
  <si>
    <t>402</t>
  </si>
  <si>
    <t>403</t>
  </si>
  <si>
    <t>405</t>
  </si>
  <si>
    <t>406</t>
  </si>
  <si>
    <t>407</t>
  </si>
  <si>
    <t>408</t>
  </si>
  <si>
    <t>409</t>
  </si>
  <si>
    <t>410</t>
  </si>
  <si>
    <t>411</t>
  </si>
  <si>
    <t>412</t>
  </si>
  <si>
    <t>413</t>
  </si>
  <si>
    <t>414</t>
  </si>
  <si>
    <t>415</t>
  </si>
  <si>
    <t>364</t>
  </si>
  <si>
    <t>372</t>
  </si>
  <si>
    <t>388</t>
  </si>
  <si>
    <t>396</t>
  </si>
  <si>
    <t>404</t>
  </si>
  <si>
    <t>% BOM/Muck</t>
  </si>
  <si>
    <t>few CMS present</t>
  </si>
  <si>
    <t>sand</t>
  </si>
  <si>
    <t>Macrophyte on sand</t>
  </si>
  <si>
    <t>sand, logs</t>
  </si>
  <si>
    <t>rocks</t>
  </si>
  <si>
    <t>360</t>
  </si>
  <si>
    <t>Day</t>
  </si>
  <si>
    <t>Launch, No gas motors allowed</t>
  </si>
  <si>
    <t>Mostly cloudy, slight breeze</t>
  </si>
  <si>
    <t>AL, EV</t>
  </si>
  <si>
    <t>Rocks, Macrophyte, some logs</t>
  </si>
  <si>
    <t>Campeloma</t>
  </si>
  <si>
    <t>416</t>
  </si>
  <si>
    <t>417</t>
  </si>
  <si>
    <t>418</t>
  </si>
  <si>
    <t>420</t>
  </si>
  <si>
    <t>421</t>
  </si>
  <si>
    <t>422</t>
  </si>
  <si>
    <t>423</t>
  </si>
  <si>
    <t>424</t>
  </si>
  <si>
    <t>426</t>
  </si>
  <si>
    <t>427</t>
  </si>
  <si>
    <t>428</t>
  </si>
  <si>
    <t>429</t>
  </si>
  <si>
    <t>430</t>
  </si>
  <si>
    <t>431</t>
  </si>
  <si>
    <t>432</t>
  </si>
  <si>
    <t>433</t>
  </si>
  <si>
    <t>434</t>
  </si>
  <si>
    <t>435</t>
  </si>
  <si>
    <t>436</t>
  </si>
  <si>
    <t>438</t>
  </si>
  <si>
    <t>439</t>
  </si>
  <si>
    <t>440</t>
  </si>
  <si>
    <t>441</t>
  </si>
  <si>
    <t>442</t>
  </si>
  <si>
    <t>443</t>
  </si>
  <si>
    <t>444</t>
  </si>
  <si>
    <t>445</t>
  </si>
  <si>
    <t>446</t>
  </si>
  <si>
    <t>447</t>
  </si>
  <si>
    <t>448</t>
  </si>
  <si>
    <t>449</t>
  </si>
  <si>
    <t>450</t>
  </si>
  <si>
    <t>453</t>
  </si>
  <si>
    <t>454</t>
  </si>
  <si>
    <t>455</t>
  </si>
  <si>
    <t>456</t>
  </si>
  <si>
    <t>457</t>
  </si>
  <si>
    <t>458</t>
  </si>
  <si>
    <t>459</t>
  </si>
  <si>
    <t>460</t>
  </si>
  <si>
    <t>461</t>
  </si>
  <si>
    <t>462</t>
  </si>
  <si>
    <t>463</t>
  </si>
  <si>
    <t>464</t>
  </si>
  <si>
    <t>465</t>
  </si>
  <si>
    <t>466</t>
  </si>
  <si>
    <t>468</t>
  </si>
  <si>
    <t>469</t>
  </si>
  <si>
    <t>470</t>
  </si>
  <si>
    <t>471</t>
  </si>
  <si>
    <t>419</t>
  </si>
  <si>
    <t>425</t>
  </si>
  <si>
    <t>437</t>
  </si>
  <si>
    <t>451</t>
  </si>
  <si>
    <t>467</t>
  </si>
  <si>
    <t>%Gravel/Sand mix</t>
  </si>
  <si>
    <t>% Cobble</t>
  </si>
  <si>
    <t>% Gravel</t>
  </si>
  <si>
    <t>Wood, Muck, Rocks</t>
  </si>
  <si>
    <t>rocks, macrophyte, sand</t>
  </si>
  <si>
    <t>rocks, muck, logs</t>
  </si>
  <si>
    <t>muck, macrophyte</t>
  </si>
  <si>
    <t>1-2</t>
  </si>
  <si>
    <t>1</t>
  </si>
  <si>
    <t>452</t>
  </si>
  <si>
    <t>Observations</t>
  </si>
  <si>
    <t>State Natural Area</t>
  </si>
  <si>
    <t>Little Papoose</t>
  </si>
  <si>
    <t>Low</t>
  </si>
  <si>
    <t>9:45am</t>
  </si>
  <si>
    <t>Macrophyte, Woody, Rocks</t>
  </si>
  <si>
    <t>Road-side carry-in (10 m away from road)</t>
  </si>
  <si>
    <t>474</t>
  </si>
  <si>
    <t>475</t>
  </si>
  <si>
    <t>478</t>
  </si>
  <si>
    <t>479</t>
  </si>
  <si>
    <t>480</t>
  </si>
  <si>
    <t>481</t>
  </si>
  <si>
    <t>482</t>
  </si>
  <si>
    <t>483</t>
  </si>
  <si>
    <t>484</t>
  </si>
  <si>
    <t>486</t>
  </si>
  <si>
    <t>487</t>
  </si>
  <si>
    <t>488</t>
  </si>
  <si>
    <t>489</t>
  </si>
  <si>
    <t>491</t>
  </si>
  <si>
    <t>492</t>
  </si>
  <si>
    <t>493</t>
  </si>
  <si>
    <t>494</t>
  </si>
  <si>
    <t>495</t>
  </si>
  <si>
    <t>496</t>
  </si>
  <si>
    <t>497</t>
  </si>
  <si>
    <t>498</t>
  </si>
  <si>
    <t>500</t>
  </si>
  <si>
    <t>501</t>
  </si>
  <si>
    <t>502</t>
  </si>
  <si>
    <t>503</t>
  </si>
  <si>
    <t>504</t>
  </si>
  <si>
    <t>505</t>
  </si>
  <si>
    <t>506</t>
  </si>
  <si>
    <t>508</t>
  </si>
  <si>
    <t>509</t>
  </si>
  <si>
    <t>510</t>
  </si>
  <si>
    <t>511</t>
  </si>
  <si>
    <t>512</t>
  </si>
  <si>
    <t>513</t>
  </si>
  <si>
    <t>514</t>
  </si>
  <si>
    <t>515</t>
  </si>
  <si>
    <t>516</t>
  </si>
  <si>
    <t>517</t>
  </si>
  <si>
    <t>518</t>
  </si>
  <si>
    <t>519</t>
  </si>
  <si>
    <t>476</t>
  </si>
  <si>
    <t>485</t>
  </si>
  <si>
    <t>490</t>
  </si>
  <si>
    <t>499</t>
  </si>
  <si>
    <t>507</t>
  </si>
  <si>
    <t>% Detritus</t>
  </si>
  <si>
    <t>A lot of Rusty Crayfish</t>
  </si>
  <si>
    <t>Sand/Silt</t>
  </si>
  <si>
    <t>Org. Matter, Emergents</t>
  </si>
  <si>
    <t>O. virillis males</t>
  </si>
  <si>
    <t>O. virillis females</t>
  </si>
  <si>
    <t>473</t>
  </si>
  <si>
    <t>Fence</t>
  </si>
  <si>
    <t>Public Launch, Private Launch, channel to other lakes</t>
  </si>
  <si>
    <t>Accessible Public Launch, channel to other lakes</t>
  </si>
  <si>
    <t>Little Crawling Stone</t>
  </si>
  <si>
    <t>Squirrel</t>
  </si>
  <si>
    <t>Two Accessible Launches</t>
  </si>
  <si>
    <t>No launch or public access, only resident access</t>
  </si>
  <si>
    <t>Mildred</t>
  </si>
  <si>
    <t>Carry-in access</t>
  </si>
  <si>
    <t>Virgin</t>
  </si>
  <si>
    <t>Little Bearskin</t>
  </si>
  <si>
    <t>Three Stepping Stones #1</t>
  </si>
  <si>
    <t>Hawk</t>
  </si>
  <si>
    <t>Private launches, navigable water to other lakes with launches</t>
  </si>
  <si>
    <t>Snowden</t>
  </si>
  <si>
    <t>No public launch, private launch at summer camp</t>
  </si>
  <si>
    <t>Allequash</t>
  </si>
  <si>
    <t>Starrett</t>
  </si>
  <si>
    <t>Garth</t>
  </si>
  <si>
    <t>No public launch, private launch at resort</t>
  </si>
  <si>
    <t>Midge</t>
  </si>
  <si>
    <t>Road-side carry-in (20 m away from road)</t>
  </si>
  <si>
    <t>Devils</t>
  </si>
  <si>
    <t>Road-side carry-in (20m away from road, down steep stairs)</t>
  </si>
  <si>
    <t>Partly cloudy, some rain</t>
  </si>
  <si>
    <t>21Temp</t>
  </si>
  <si>
    <t>22Temp</t>
  </si>
  <si>
    <t>23Temp</t>
  </si>
  <si>
    <t>24Temp</t>
  </si>
  <si>
    <t>25Temp</t>
  </si>
  <si>
    <t>26Temp</t>
  </si>
  <si>
    <t>21mDO</t>
  </si>
  <si>
    <t>22mDO</t>
  </si>
  <si>
    <t>23mDO</t>
  </si>
  <si>
    <t>24mDO</t>
  </si>
  <si>
    <t>25mDO</t>
  </si>
  <si>
    <t>26mDO</t>
  </si>
  <si>
    <t>Macrophyte and Sand</t>
  </si>
  <si>
    <t>canal next to boat launch goes W to Crawling Stone Lakes</t>
  </si>
  <si>
    <t>521</t>
  </si>
  <si>
    <t>522</t>
  </si>
  <si>
    <t>523</t>
  </si>
  <si>
    <t>524</t>
  </si>
  <si>
    <t>525</t>
  </si>
  <si>
    <t>526</t>
  </si>
  <si>
    <t>527</t>
  </si>
  <si>
    <t>528</t>
  </si>
  <si>
    <t>529</t>
  </si>
  <si>
    <t>530</t>
  </si>
  <si>
    <t>532</t>
  </si>
  <si>
    <t>533</t>
  </si>
  <si>
    <t>534</t>
  </si>
  <si>
    <t>535</t>
  </si>
  <si>
    <t>536</t>
  </si>
  <si>
    <t>538</t>
  </si>
  <si>
    <t>539</t>
  </si>
  <si>
    <t>540</t>
  </si>
  <si>
    <t>541</t>
  </si>
  <si>
    <t>542</t>
  </si>
  <si>
    <t>543</t>
  </si>
  <si>
    <t>544</t>
  </si>
  <si>
    <t>545</t>
  </si>
  <si>
    <t>547</t>
  </si>
  <si>
    <t>548</t>
  </si>
  <si>
    <t>549</t>
  </si>
  <si>
    <t>550</t>
  </si>
  <si>
    <t>551</t>
  </si>
  <si>
    <t>552</t>
  </si>
  <si>
    <t>553</t>
  </si>
  <si>
    <t>555</t>
  </si>
  <si>
    <t>556</t>
  </si>
  <si>
    <t>557</t>
  </si>
  <si>
    <t>558</t>
  </si>
  <si>
    <t>559</t>
  </si>
  <si>
    <t>561</t>
  </si>
  <si>
    <t>562</t>
  </si>
  <si>
    <t>563</t>
  </si>
  <si>
    <t>564</t>
  </si>
  <si>
    <t>565</t>
  </si>
  <si>
    <t>566</t>
  </si>
  <si>
    <t>567</t>
  </si>
  <si>
    <t>568</t>
  </si>
  <si>
    <t>569</t>
  </si>
  <si>
    <t>570</t>
  </si>
  <si>
    <t>571</t>
  </si>
  <si>
    <t>572</t>
  </si>
  <si>
    <t>573</t>
  </si>
  <si>
    <t>574</t>
  </si>
  <si>
    <t>575</t>
  </si>
  <si>
    <t>531</t>
  </si>
  <si>
    <t>537</t>
  </si>
  <si>
    <t>546</t>
  </si>
  <si>
    <t>554</t>
  </si>
  <si>
    <t>560</t>
  </si>
  <si>
    <t>Rocks, Sand</t>
  </si>
  <si>
    <t>Algae, short macrophyte, sand</t>
  </si>
  <si>
    <t>Rocks, Gravel</t>
  </si>
  <si>
    <t>520</t>
  </si>
  <si>
    <t>582</t>
  </si>
  <si>
    <t>*</t>
  </si>
  <si>
    <t>BMS Found, low abundance</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</si>
  <si>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</si>
  <si>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</si>
  <si>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</si>
  <si>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</si>
  <si>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</si>
  <si>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</si>
  <si>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</si>
  <si>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</si>
  <si>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</si>
  <si>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</si>
  <si>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</si>
  <si>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</si>
  <si>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</si>
  <si>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</si>
  <si>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</si>
  <si>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</si>
  <si>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</si>
  <si>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</si>
  <si>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</si>
  <si>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</si>
  <si>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</si>
  <si>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</si>
  <si>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</si>
  <si>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</si>
  <si>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</si>
  <si>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</si>
  <si>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</si>
  <si>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</si>
  <si>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</si>
  <si>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</si>
  <si>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</si>
  <si>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</si>
  <si>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</si>
  <si>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</si>
  <si>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</si>
  <si>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</si>
  <si>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</si>
  <si>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</si>
  <si>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</si>
  <si>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</si>
  <si>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</si>
  <si>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</si>
  <si>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</si>
  <si>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</si>
  <si>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</si>
  <si>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</si>
  <si>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</si>
  <si>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</si>
  <si>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Partly cloudy, calm</t>
  </si>
  <si>
    <t>2:30pm</t>
  </si>
  <si>
    <t>2:45p</t>
  </si>
  <si>
    <t>Steep Drop-off, Macrophyte, Sand</t>
  </si>
  <si>
    <t>*waypoint should be halfway between 628 and 629</t>
  </si>
  <si>
    <t>Little Crawling Stone Lake</t>
  </si>
  <si>
    <t>576</t>
  </si>
  <si>
    <t>578</t>
  </si>
  <si>
    <t>579</t>
  </si>
  <si>
    <t>581</t>
  </si>
  <si>
    <t>580</t>
  </si>
  <si>
    <t>BMS Found (only one)</t>
  </si>
  <si>
    <t>Macrophyte/muck</t>
  </si>
  <si>
    <t>Short Macrophyte/Silt</t>
  </si>
  <si>
    <t>Sand/Silt w/ short macrophyte</t>
  </si>
  <si>
    <t>Sand, few rocks</t>
  </si>
  <si>
    <t>P. acutus acutus males</t>
  </si>
  <si>
    <t>*P. acutus acutus male caught at 581 by hand</t>
  </si>
  <si>
    <t>Did we do pulls  here? Data not recorded</t>
  </si>
  <si>
    <t>10:20am</t>
  </si>
  <si>
    <t>10:35pm</t>
  </si>
  <si>
    <t>Rocky, Woody Debris, Sand, some Veg</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</si>
  <si>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</si>
  <si>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</si>
  <si>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</si>
  <si>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</si>
  <si>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</si>
  <si>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</si>
  <si>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</si>
  <si>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</si>
  <si>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</si>
  <si>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</si>
  <si>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</si>
  <si>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</si>
  <si>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</si>
  <si>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</si>
  <si>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</si>
  <si>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</si>
  <si>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</si>
  <si>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</si>
  <si>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</si>
  <si>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</si>
  <si>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</si>
  <si>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</si>
  <si>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</si>
  <si>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</si>
  <si>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</si>
  <si>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</si>
  <si>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</si>
  <si>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</si>
  <si>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</si>
  <si>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</si>
  <si>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</si>
  <si>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</si>
  <si>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</si>
  <si>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</si>
  <si>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</si>
  <si>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673</t>
  </si>
  <si>
    <t>674</t>
  </si>
  <si>
    <t>675</t>
  </si>
  <si>
    <t>676</t>
  </si>
  <si>
    <t>677</t>
  </si>
  <si>
    <t>678</t>
  </si>
  <si>
    <t>679</t>
  </si>
  <si>
    <t>680</t>
  </si>
  <si>
    <t>681</t>
  </si>
  <si>
    <t>682</t>
  </si>
  <si>
    <t>683</t>
  </si>
  <si>
    <t>684</t>
  </si>
  <si>
    <t>685</t>
  </si>
  <si>
    <t>686</t>
  </si>
  <si>
    <t>687</t>
  </si>
  <si>
    <t>631</t>
  </si>
  <si>
    <t>632</t>
  </si>
  <si>
    <t>633</t>
  </si>
  <si>
    <t>634</t>
  </si>
  <si>
    <t>635</t>
  </si>
  <si>
    <t>CMS found (only one)</t>
  </si>
  <si>
    <t>Sand. Veg</t>
  </si>
  <si>
    <t>Gravel, Rock</t>
  </si>
  <si>
    <t>Gravel, Muck</t>
  </si>
  <si>
    <t>Sand, Gravel</t>
  </si>
  <si>
    <t>672</t>
  </si>
  <si>
    <t>Partly cloudy, slight intermittant breeze</t>
  </si>
  <si>
    <t>689</t>
  </si>
  <si>
    <t>690</t>
  </si>
  <si>
    <t>691</t>
  </si>
  <si>
    <t>692</t>
  </si>
  <si>
    <t>693</t>
  </si>
  <si>
    <t>695</t>
  </si>
  <si>
    <t>696</t>
  </si>
  <si>
    <t>697</t>
  </si>
  <si>
    <t>698</t>
  </si>
  <si>
    <t>699</t>
  </si>
  <si>
    <t>700</t>
  </si>
  <si>
    <t>701</t>
  </si>
  <si>
    <t>702</t>
  </si>
  <si>
    <t>703</t>
  </si>
  <si>
    <t>704</t>
  </si>
  <si>
    <t>706</t>
  </si>
  <si>
    <t>707</t>
  </si>
  <si>
    <t>708</t>
  </si>
  <si>
    <t>709</t>
  </si>
  <si>
    <t>710</t>
  </si>
  <si>
    <t>712</t>
  </si>
  <si>
    <t>713</t>
  </si>
  <si>
    <t>714</t>
  </si>
  <si>
    <t>715</t>
  </si>
  <si>
    <t>716</t>
  </si>
  <si>
    <t>717</t>
  </si>
  <si>
    <t>718</t>
  </si>
  <si>
    <t>719</t>
  </si>
  <si>
    <t>720</t>
  </si>
  <si>
    <t>722</t>
  </si>
  <si>
    <t>688</t>
  </si>
  <si>
    <t>694</t>
  </si>
  <si>
    <t>705</t>
  </si>
  <si>
    <t>711</t>
  </si>
  <si>
    <t>723</t>
  </si>
  <si>
    <t>Muck, Veg</t>
  </si>
  <si>
    <t>721</t>
  </si>
  <si>
    <t>12:00pm</t>
  </si>
  <si>
    <t>12:15pm</t>
  </si>
  <si>
    <t>Sandy with Short Veg</t>
  </si>
  <si>
    <t>Sunny with few clouds, slight breeze</t>
  </si>
  <si>
    <t>725</t>
  </si>
  <si>
    <t>726</t>
  </si>
  <si>
    <t>727</t>
  </si>
  <si>
    <t>728</t>
  </si>
  <si>
    <t>729</t>
  </si>
  <si>
    <t>730</t>
  </si>
  <si>
    <t>731</t>
  </si>
  <si>
    <t>732</t>
  </si>
  <si>
    <t>733</t>
  </si>
  <si>
    <t>734</t>
  </si>
  <si>
    <t>736</t>
  </si>
  <si>
    <t>737</t>
  </si>
  <si>
    <t>738</t>
  </si>
  <si>
    <t>739</t>
  </si>
  <si>
    <t>740</t>
  </si>
  <si>
    <t>741</t>
  </si>
  <si>
    <t>742</t>
  </si>
  <si>
    <t>743</t>
  </si>
  <si>
    <t>744</t>
  </si>
  <si>
    <t>745</t>
  </si>
  <si>
    <t>746</t>
  </si>
  <si>
    <t>748</t>
  </si>
  <si>
    <t>749</t>
  </si>
  <si>
    <t>750</t>
  </si>
  <si>
    <t>751</t>
  </si>
  <si>
    <t>752</t>
  </si>
  <si>
    <t>754</t>
  </si>
  <si>
    <t>755</t>
  </si>
  <si>
    <t>756</t>
  </si>
  <si>
    <t>757</t>
  </si>
  <si>
    <t>758</t>
  </si>
  <si>
    <t>760</t>
  </si>
  <si>
    <t>761</t>
  </si>
  <si>
    <t>762</t>
  </si>
  <si>
    <t>763</t>
  </si>
  <si>
    <t>764</t>
  </si>
  <si>
    <t>765</t>
  </si>
  <si>
    <t>766</t>
  </si>
  <si>
    <t>767</t>
  </si>
  <si>
    <t>768</t>
  </si>
  <si>
    <t>770</t>
  </si>
  <si>
    <t>771</t>
  </si>
  <si>
    <t>772</t>
  </si>
  <si>
    <t>773</t>
  </si>
  <si>
    <t>774</t>
  </si>
  <si>
    <t>775</t>
  </si>
  <si>
    <t>776</t>
  </si>
  <si>
    <t>777</t>
  </si>
  <si>
    <t>735</t>
  </si>
  <si>
    <t>747</t>
  </si>
  <si>
    <t>753</t>
  </si>
  <si>
    <t>759</t>
  </si>
  <si>
    <t>769</t>
  </si>
  <si>
    <t>Sand, Gravel, Logs</t>
  </si>
  <si>
    <t>Sand, Wood, Veg</t>
  </si>
  <si>
    <t>Leaves, Muck</t>
  </si>
  <si>
    <t>Sand, Gravel, Rocks</t>
  </si>
  <si>
    <t>Sand, Logs</t>
  </si>
  <si>
    <t>0.5-1.5</t>
  </si>
  <si>
    <t>778</t>
  </si>
  <si>
    <t>11:06am</t>
  </si>
  <si>
    <t>11:21am</t>
  </si>
  <si>
    <t>Macrophyte, Gravel</t>
  </si>
  <si>
    <t>Sunny, warm</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</si>
  <si>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</si>
  <si>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</si>
  <si>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</si>
  <si>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</si>
  <si>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</si>
  <si>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</si>
  <si>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</si>
  <si>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</si>
  <si>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</si>
  <si>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</si>
  <si>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</si>
  <si>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</si>
  <si>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</si>
  <si>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</si>
  <si>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</si>
  <si>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</si>
  <si>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</si>
  <si>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</si>
  <si>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</si>
  <si>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</si>
  <si>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</si>
  <si>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</si>
  <si>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</si>
  <si>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</si>
  <si>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</si>
  <si>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</si>
  <si>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</si>
  <si>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</si>
  <si>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</si>
  <si>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</si>
  <si>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</si>
  <si>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</si>
  <si>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</si>
  <si>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</si>
  <si>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</si>
  <si>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</si>
  <si>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</si>
  <si>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</si>
  <si>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</si>
  <si>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825</t>
  </si>
  <si>
    <t>826</t>
  </si>
  <si>
    <t>827</t>
  </si>
  <si>
    <t>828</t>
  </si>
  <si>
    <t>829</t>
  </si>
  <si>
    <t>830</t>
  </si>
  <si>
    <t>831</t>
  </si>
  <si>
    <t>832</t>
  </si>
  <si>
    <t>833</t>
  </si>
  <si>
    <t>834</t>
  </si>
  <si>
    <t>835</t>
  </si>
  <si>
    <t>779</t>
  </si>
  <si>
    <t>780</t>
  </si>
  <si>
    <t>781</t>
  </si>
  <si>
    <t>782</t>
  </si>
  <si>
    <t>783</t>
  </si>
  <si>
    <t>% Snails</t>
  </si>
  <si>
    <t>Macrophyte, Sand</t>
  </si>
  <si>
    <t>Detritus, Sand, Macrophyte</t>
  </si>
  <si>
    <t>824</t>
  </si>
  <si>
    <t>CMS, RC(?) found</t>
  </si>
  <si>
    <t>9:50am</t>
  </si>
  <si>
    <t>Sand, Silt, Short Macrophyte</t>
  </si>
  <si>
    <t>Clear sky, windy</t>
  </si>
  <si>
    <t>Carry-in Launch</t>
  </si>
  <si>
    <t>836</t>
  </si>
  <si>
    <t>837</t>
  </si>
  <si>
    <t>838</t>
  </si>
  <si>
    <t>839</t>
  </si>
  <si>
    <t>840</t>
  </si>
  <si>
    <t>841</t>
  </si>
  <si>
    <t>842</t>
  </si>
  <si>
    <t>843</t>
  </si>
  <si>
    <t>845</t>
  </si>
  <si>
    <t>846</t>
  </si>
  <si>
    <t>847</t>
  </si>
  <si>
    <t>848</t>
  </si>
  <si>
    <t>849</t>
  </si>
  <si>
    <t>850</t>
  </si>
  <si>
    <t>851</t>
  </si>
  <si>
    <t>852</t>
  </si>
  <si>
    <t>853</t>
  </si>
  <si>
    <t>855</t>
  </si>
  <si>
    <t>856</t>
  </si>
  <si>
    <t>857</t>
  </si>
  <si>
    <t>858</t>
  </si>
  <si>
    <t>859</t>
  </si>
  <si>
    <t>860</t>
  </si>
  <si>
    <t>861</t>
  </si>
  <si>
    <t>862</t>
  </si>
  <si>
    <t>863</t>
  </si>
  <si>
    <t>865</t>
  </si>
  <si>
    <t>864</t>
  </si>
  <si>
    <t>866</t>
  </si>
  <si>
    <t>867</t>
  </si>
  <si>
    <t>868</t>
  </si>
  <si>
    <t>869</t>
  </si>
  <si>
    <t>871</t>
  </si>
  <si>
    <t>872</t>
  </si>
  <si>
    <t>873</t>
  </si>
  <si>
    <t>874</t>
  </si>
  <si>
    <t>875</t>
  </si>
  <si>
    <t>844</t>
  </si>
  <si>
    <t>854</t>
  </si>
  <si>
    <t>870</t>
  </si>
  <si>
    <t>Kick net was used in place of quadrats for all sites</t>
  </si>
  <si>
    <t>Silt, Veg, Logs</t>
  </si>
  <si>
    <t>Silt, Woody debris</t>
  </si>
  <si>
    <t>Silt</t>
  </si>
  <si>
    <t>877</t>
  </si>
  <si>
    <t>1:25pm</t>
  </si>
  <si>
    <t>1:40pm</t>
  </si>
  <si>
    <t>Partly cloudy, warm, no breeze</t>
  </si>
  <si>
    <t>878</t>
  </si>
  <si>
    <t>879</t>
  </si>
  <si>
    <t>880</t>
  </si>
  <si>
    <t>882</t>
  </si>
  <si>
    <t>883</t>
  </si>
  <si>
    <t>884</t>
  </si>
  <si>
    <t>885</t>
  </si>
  <si>
    <t>886</t>
  </si>
  <si>
    <t>887</t>
  </si>
  <si>
    <t>890</t>
  </si>
  <si>
    <t>891</t>
  </si>
  <si>
    <t>892</t>
  </si>
  <si>
    <t>893</t>
  </si>
  <si>
    <t>894</t>
  </si>
  <si>
    <t>895</t>
  </si>
  <si>
    <t>896</t>
  </si>
  <si>
    <t>897</t>
  </si>
  <si>
    <t>898</t>
  </si>
  <si>
    <t>899</t>
  </si>
  <si>
    <t>900</t>
  </si>
  <si>
    <t>901</t>
  </si>
  <si>
    <t>902</t>
  </si>
  <si>
    <t>903</t>
  </si>
  <si>
    <t>904</t>
  </si>
  <si>
    <t>907</t>
  </si>
  <si>
    <t>908</t>
  </si>
  <si>
    <t>910</t>
  </si>
  <si>
    <t>911</t>
  </si>
  <si>
    <t>912</t>
  </si>
  <si>
    <t>913</t>
  </si>
  <si>
    <t>914</t>
  </si>
  <si>
    <t>915</t>
  </si>
  <si>
    <t>916</t>
  </si>
  <si>
    <t>917</t>
  </si>
  <si>
    <t>918</t>
  </si>
  <si>
    <t>919</t>
  </si>
  <si>
    <t>921</t>
  </si>
  <si>
    <t>922</t>
  </si>
  <si>
    <t>923</t>
  </si>
  <si>
    <t>924</t>
  </si>
  <si>
    <t>925</t>
  </si>
  <si>
    <t>926</t>
  </si>
  <si>
    <t>927</t>
  </si>
  <si>
    <t>928</t>
  </si>
  <si>
    <t>929</t>
  </si>
  <si>
    <t>930</t>
  </si>
  <si>
    <t>931</t>
  </si>
  <si>
    <t>932</t>
  </si>
  <si>
    <t>933</t>
  </si>
  <si>
    <t>934</t>
  </si>
  <si>
    <t>881</t>
  </si>
  <si>
    <t>888</t>
  </si>
  <si>
    <t>909</t>
  </si>
  <si>
    <t>920</t>
  </si>
  <si>
    <t>JMS(?) found</t>
  </si>
  <si>
    <t>Veg, Rock</t>
  </si>
  <si>
    <t>Cobble, Sand</t>
  </si>
  <si>
    <t>Veg</t>
  </si>
  <si>
    <t>Sand, Veg</t>
  </si>
  <si>
    <t>889</t>
  </si>
  <si>
    <t>Mostly cloudy, breezy</t>
  </si>
  <si>
    <t>939</t>
  </si>
  <si>
    <t>940</t>
  </si>
  <si>
    <t>941</t>
  </si>
  <si>
    <t>942</t>
  </si>
  <si>
    <t>943</t>
  </si>
  <si>
    <t>944</t>
  </si>
  <si>
    <t>945</t>
  </si>
  <si>
    <t>946</t>
  </si>
  <si>
    <t>947</t>
  </si>
  <si>
    <t>948</t>
  </si>
  <si>
    <t>950</t>
  </si>
  <si>
    <t>951</t>
  </si>
  <si>
    <t>952</t>
  </si>
  <si>
    <t>953</t>
  </si>
  <si>
    <t>954</t>
  </si>
  <si>
    <t>956</t>
  </si>
  <si>
    <t>957</t>
  </si>
  <si>
    <t>958</t>
  </si>
  <si>
    <t>959</t>
  </si>
  <si>
    <t>960</t>
  </si>
  <si>
    <t>961</t>
  </si>
  <si>
    <t>962</t>
  </si>
  <si>
    <t>968</t>
  </si>
  <si>
    <t>969</t>
  </si>
  <si>
    <t>970</t>
  </si>
  <si>
    <t>971</t>
  </si>
  <si>
    <t>972</t>
  </si>
  <si>
    <t>973</t>
  </si>
  <si>
    <t>974</t>
  </si>
  <si>
    <t>975</t>
  </si>
  <si>
    <t>976</t>
  </si>
  <si>
    <t>977</t>
  </si>
  <si>
    <t>978</t>
  </si>
  <si>
    <t>979</t>
  </si>
  <si>
    <t>980</t>
  </si>
  <si>
    <t>981</t>
  </si>
  <si>
    <t>982</t>
  </si>
  <si>
    <t>983</t>
  </si>
  <si>
    <t>984</t>
  </si>
  <si>
    <t>985</t>
  </si>
  <si>
    <t>986</t>
  </si>
  <si>
    <t>987</t>
  </si>
  <si>
    <t>988</t>
  </si>
  <si>
    <t>Kick net used (x4)</t>
  </si>
  <si>
    <t>936</t>
  </si>
  <si>
    <t>937</t>
  </si>
  <si>
    <t>938</t>
  </si>
  <si>
    <t>949</t>
  </si>
  <si>
    <t>955</t>
  </si>
  <si>
    <t>Org. Matter, Woody Debris</t>
  </si>
  <si>
    <t>Org. Matter, Macrophyte</t>
  </si>
  <si>
    <t>Org. Matter, Macrophyte, Sand</t>
  </si>
  <si>
    <t>Big Muskellunge</t>
  </si>
  <si>
    <t>No Boat Launch, No Boat Launch Survey</t>
  </si>
  <si>
    <t>summer camp</t>
  </si>
  <si>
    <t>935</t>
  </si>
  <si>
    <t>12:20pm</t>
  </si>
  <si>
    <t>12:35pm</t>
  </si>
  <si>
    <t>silt, sand and gravel near ramp; silt and veg across from ramp</t>
  </si>
  <si>
    <t>1/2 lake electric motor only</t>
  </si>
  <si>
    <t>100% clouds with drizzle</t>
  </si>
  <si>
    <t>001</t>
  </si>
  <si>
    <t>002</t>
  </si>
  <si>
    <t>003</t>
  </si>
  <si>
    <t>011</t>
  </si>
  <si>
    <t>963</t>
  </si>
  <si>
    <t>O. propinquus caught by hand</t>
  </si>
  <si>
    <t>964</t>
  </si>
  <si>
    <t>965</t>
  </si>
  <si>
    <t>966</t>
  </si>
  <si>
    <t>967</t>
  </si>
  <si>
    <t>4 kicknet pulls</t>
  </si>
  <si>
    <t>6 kicknet pulls</t>
  </si>
  <si>
    <t>* 2nd round of waypoints</t>
  </si>
  <si>
    <t>10:25am</t>
  </si>
  <si>
    <t>10:55am</t>
  </si>
  <si>
    <t>Sand, gravel with woody debris and silt.  Some short veg.</t>
  </si>
  <si>
    <t>Ok boat launch, but no gas motors</t>
  </si>
  <si>
    <t>055</t>
  </si>
  <si>
    <t>% Log</t>
  </si>
  <si>
    <t>Campeloma present</t>
  </si>
  <si>
    <t>sand, gravel</t>
  </si>
  <si>
    <t>Gravel</t>
  </si>
  <si>
    <t>Sand, short veg</t>
  </si>
  <si>
    <t>1:38pm</t>
  </si>
  <si>
    <t>2:08pm</t>
  </si>
  <si>
    <t>Macrophyte, sand</t>
  </si>
  <si>
    <t>Unimproved private boat launch</t>
  </si>
  <si>
    <t>152</t>
  </si>
  <si>
    <t>woody, sandy</t>
  </si>
  <si>
    <t>Overcast and rainy (7/27); sunny (7/28)</t>
  </si>
  <si>
    <t>pulls taken mostly in deeper water because lily pads lined nearly entire shoreline inside about 1.5-2m.  They were vastly dominant inshore veg.</t>
  </si>
  <si>
    <t>178</t>
  </si>
  <si>
    <t>Veg, Bog mat</t>
  </si>
  <si>
    <t>Veg, Bog mat, sticks</t>
  </si>
  <si>
    <t>Rocks</t>
  </si>
  <si>
    <t>Logs, Bog Mat</t>
  </si>
  <si>
    <t>Diverse fishes</t>
  </si>
  <si>
    <t>231</t>
  </si>
  <si>
    <t>Quadrats/Kick nets not surveryed because nothing observed in previous 10 min snorkels at any sites, or in any other sampling</t>
  </si>
  <si>
    <t>Woody Debris, macrophyte, silt</t>
  </si>
  <si>
    <t>AL with Abby</t>
  </si>
  <si>
    <t>9:15am</t>
  </si>
  <si>
    <t>9:30am</t>
  </si>
  <si>
    <t>Deep silt</t>
  </si>
  <si>
    <t>Unidentified Crayfish observed</t>
  </si>
  <si>
    <t>3 Boat launches, one mostly inaccessible due to low water</t>
  </si>
  <si>
    <t>60% cloud cover</t>
  </si>
  <si>
    <t>25</t>
  </si>
  <si>
    <t>Sand, Short macrophyte</t>
  </si>
  <si>
    <t>Sand, gravel, sticks</t>
  </si>
  <si>
    <t>*one trap had only 1 crayfish, beef liver was gone</t>
  </si>
  <si>
    <t>South Twin</t>
  </si>
  <si>
    <t>10:17am</t>
  </si>
  <si>
    <t>10:32am</t>
  </si>
  <si>
    <t>RC carapace</t>
  </si>
  <si>
    <t>Big Accessible Launch and water access to North Twin</t>
  </si>
  <si>
    <t>Mostly Cloudy, Windy</t>
  </si>
  <si>
    <t>337</t>
  </si>
  <si>
    <t>BOM/Muck on top of substrate?</t>
  </si>
  <si>
    <t>2 BMS shells found</t>
  </si>
  <si>
    <t>no CMS in snorkel, just quadrat</t>
  </si>
  <si>
    <t>CMS, BMS found</t>
  </si>
  <si>
    <t>Sand, some macrophyte</t>
  </si>
  <si>
    <t>Mixed Sand, macrophyte, Gravel, Woody Debris</t>
  </si>
  <si>
    <t>Gravel/Sand and Cobble</t>
  </si>
  <si>
    <t>Sand and Macrophyte</t>
  </si>
  <si>
    <t>Kathan</t>
  </si>
  <si>
    <t>1 Private launch in yard, private carry-in access at resort</t>
  </si>
  <si>
    <t>Treated for EWM first time in 2010, look into Consulting firm "Onterra group"</t>
  </si>
  <si>
    <t>Lake Association doing rake pulls for supposedly two patches of EWM, contact them</t>
  </si>
  <si>
    <t>Sunny, Hot</t>
  </si>
  <si>
    <t>resort/bar</t>
  </si>
  <si>
    <t>*DATA SHEET MISSING, CMS PRESENT AT ALL SITES, PER QUADRAT RANGING FROM 0-8 CMS, AVERAGE OF ABOUT 2 PER QUADRAT</t>
  </si>
  <si>
    <t>Macrophyte with Gravel/Sand</t>
  </si>
  <si>
    <t>Paradise</t>
  </si>
  <si>
    <t>Several Private launches in yards, no public access</t>
  </si>
  <si>
    <t>Partly Cloudy, Windy</t>
  </si>
  <si>
    <t>472</t>
  </si>
  <si>
    <t>477</t>
  </si>
  <si>
    <t>CMS found, many sizes</t>
  </si>
  <si>
    <t>1.5-2</t>
  </si>
  <si>
    <t>DNR Presences</t>
  </si>
  <si>
    <t>Discrepancy?</t>
  </si>
  <si>
    <t>DNR Treatment</t>
  </si>
  <si>
    <t>CMS, EWM, RC</t>
  </si>
  <si>
    <t>CMS, BMS, RC</t>
  </si>
  <si>
    <t>CLP, RC</t>
  </si>
  <si>
    <t>BMS, RC</t>
  </si>
  <si>
    <t>CMS, RC</t>
  </si>
  <si>
    <t>No RC</t>
  </si>
  <si>
    <t>BMS, No EWM</t>
  </si>
  <si>
    <t>No CLP, No RC</t>
  </si>
  <si>
    <t>No CMS</t>
  </si>
  <si>
    <t>CMS, No RC</t>
  </si>
  <si>
    <t>CMS, BMS, No RC</t>
  </si>
  <si>
    <t>BMS, No RC</t>
  </si>
  <si>
    <t>Surface Area (acres)</t>
  </si>
  <si>
    <t>Big</t>
  </si>
  <si>
    <t>BMS, No CMS</t>
  </si>
  <si>
    <t>SS with Greg Brown</t>
  </si>
  <si>
    <t>9:25am</t>
  </si>
  <si>
    <t>Gravel/Sand and Woody Debris</t>
  </si>
  <si>
    <t>At least 2 Public Launches</t>
  </si>
  <si>
    <t>Sunny, Calm</t>
  </si>
  <si>
    <t>4 BMS found</t>
  </si>
  <si>
    <t>Gravel/Sand</t>
  </si>
  <si>
    <t>Gravel, Cobble</t>
  </si>
  <si>
    <t>Trout</t>
  </si>
  <si>
    <t>1:02pm</t>
  </si>
  <si>
    <t>1:17pm</t>
  </si>
  <si>
    <t>Sand, Gravel, Cobble, Macrophyte</t>
  </si>
  <si>
    <t>3-4 Boat Launches</t>
  </si>
  <si>
    <t>Conductivity/DO meter not working, gave error of DO readings too high</t>
  </si>
  <si>
    <t>campground</t>
  </si>
  <si>
    <t>577</t>
  </si>
  <si>
    <t>Woody Debris, Cobble, Emergents</t>
  </si>
  <si>
    <t>Sand, Macrophyte, Drop-off</t>
  </si>
  <si>
    <t>Landing</t>
  </si>
  <si>
    <t>Carried in through private yard, small private launch</t>
  </si>
  <si>
    <t>Deep Muck/Veg in center</t>
  </si>
  <si>
    <t>636</t>
  </si>
  <si>
    <t>Nothing seen in snorkel and deep muck, so no quadrants</t>
  </si>
  <si>
    <t>Macrophyte and Woody Debris</t>
  </si>
  <si>
    <t>Macrophyte and Muck</t>
  </si>
  <si>
    <t>Macrophyte, Sand, Woody Debris</t>
  </si>
  <si>
    <t>Macrophyte, Silt, Sand</t>
  </si>
  <si>
    <t>lake too shallow (only 3 meters) with a ton of muck, made vertical tows impossible</t>
  </si>
  <si>
    <t>Broken Bow</t>
  </si>
  <si>
    <t>Al, Echo</t>
  </si>
  <si>
    <t>2:15pm</t>
  </si>
  <si>
    <t>3:00pm</t>
  </si>
  <si>
    <t>Macrophyte, Muck</t>
  </si>
  <si>
    <t>Small private launch on campground, unusable with low water</t>
  </si>
  <si>
    <t>1.75</t>
  </si>
  <si>
    <t>1.25</t>
  </si>
  <si>
    <t>0.5</t>
  </si>
  <si>
    <t>2.75</t>
  </si>
  <si>
    <t>6 Kick Nets</t>
  </si>
  <si>
    <t>Muck, Macrophyte, Algae</t>
  </si>
  <si>
    <t>Muck, Macrophyte, Wood</t>
  </si>
  <si>
    <t>Muck and Macrophyte</t>
  </si>
  <si>
    <t>Lower Aimer</t>
  </si>
  <si>
    <t>Very Low</t>
  </si>
  <si>
    <t>Carry-in, but no roads, no motors, Nature Conservancy property</t>
  </si>
  <si>
    <t>Windy</t>
  </si>
  <si>
    <t>724</t>
  </si>
  <si>
    <t>6 kick nets</t>
  </si>
  <si>
    <t>Detritus</t>
  </si>
  <si>
    <t>Lily Pad, Detritus</t>
  </si>
  <si>
    <t>Lily Pads</t>
  </si>
  <si>
    <t>Lily Pads, Woody Debris</t>
  </si>
  <si>
    <t>Emergent Veg, Woody Debris</t>
  </si>
  <si>
    <t>Anderson</t>
  </si>
  <si>
    <t>Private Access only, 1 private residence launch</t>
  </si>
  <si>
    <t>784</t>
  </si>
  <si>
    <t>No Quadrats done because mucky and nothing seen in snorkel</t>
  </si>
  <si>
    <t>Gravel/Silt</t>
  </si>
  <si>
    <t>Leaf Detritus</t>
  </si>
  <si>
    <t>Leaf Detritus/Silt/Wood</t>
  </si>
  <si>
    <t>Muck/Macrophyte</t>
  </si>
  <si>
    <t>*Note: Rusty seen during snorkel</t>
  </si>
  <si>
    <t>*Rusty seen during snorkel</t>
  </si>
  <si>
    <t>South Turtle</t>
  </si>
  <si>
    <t>AL, Echo</t>
  </si>
  <si>
    <t>10:35am</t>
  </si>
  <si>
    <t>Cobble, Rocks, Sand</t>
  </si>
  <si>
    <t>Public Launch, Access to other lakes</t>
  </si>
  <si>
    <t>Clear, Sunny, Calm</t>
  </si>
  <si>
    <t>Sand, Rock</t>
  </si>
  <si>
    <t>Macrophyte, Silt, Rock</t>
  </si>
  <si>
    <t>Cobble, Sand, Silt</t>
  </si>
  <si>
    <t>Sand, Macrophyte</t>
  </si>
  <si>
    <t>YesLCSL</t>
  </si>
  <si>
    <t>NoLCLL</t>
  </si>
  <si>
    <t>NoHCSL</t>
  </si>
  <si>
    <t>YesHCLL</t>
  </si>
  <si>
    <t>NoLCSL</t>
  </si>
  <si>
    <t>NoHCLL</t>
  </si>
  <si>
    <t>Presence/Absence</t>
  </si>
  <si>
    <t>Abundance/Density/CPUE</t>
  </si>
  <si>
    <t>Absent</t>
  </si>
  <si>
    <t>Present</t>
  </si>
  <si>
    <t>Time Set value</t>
  </si>
  <si>
    <t>not recorded</t>
  </si>
  <si>
    <t>used average set time for whole season</t>
  </si>
  <si>
    <t>Overall Catch per Trap day (24 hrs)</t>
  </si>
  <si>
    <t>Rusty Catch per Trap Day (24 hrs)</t>
  </si>
  <si>
    <t>Native Catch per Trap Day (24 hrs)</t>
  </si>
  <si>
    <t>CMS m^-2</t>
  </si>
  <si>
    <t>BMS m^-2</t>
  </si>
  <si>
    <t>ZM m^-2</t>
  </si>
  <si>
    <t>#</t>
  </si>
  <si>
    <t>EWM (%pulls)</t>
  </si>
  <si>
    <t>CLP (%pulls)</t>
  </si>
  <si>
    <t>CMS(per m^-2)</t>
  </si>
  <si>
    <t>BMS (per m^-2)</t>
  </si>
  <si>
    <t>ZM (per m^-2)</t>
  </si>
  <si>
    <t>RC (per 24hr trap)</t>
  </si>
  <si>
    <t>Total</t>
  </si>
  <si>
    <t>High Total</t>
  </si>
  <si>
    <t>Medium Total</t>
  </si>
  <si>
    <t>Low/VL Total</t>
  </si>
  <si>
    <t>DNR SWIMS records</t>
  </si>
  <si>
    <t>None</t>
  </si>
  <si>
    <t>CMS Verified and Vouchered 2005</t>
  </si>
  <si>
    <t>Both Verified and Vouchered (CLP 1991, RC 2006)</t>
  </si>
  <si>
    <t>None on CMS, RC Verified and Vouchered 2002</t>
  </si>
  <si>
    <t>None on CMS, BMS… RC Verified and Vouchered 2002</t>
  </si>
  <si>
    <t>Both Verified and Vouchered (BMS in 2010)</t>
  </si>
  <si>
    <t xml:space="preserve">RC Verified and Vouchered 2001, but never seen by LTER </t>
  </si>
  <si>
    <t>EWM Verified and Vouchered 2001, None on BMS</t>
  </si>
  <si>
    <t>CMS Verified and Vouchered 2010</t>
  </si>
  <si>
    <t>CMS Verified and Vouchered 2005, None on BMS</t>
  </si>
  <si>
    <t>Time Set calc.</t>
  </si>
  <si>
    <t>Lake ID (WBIC)</t>
  </si>
  <si>
    <t>WBIC</t>
  </si>
  <si>
    <t>LakeName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</si>
</sst>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yyyy"/>
    <numFmt numFmtId="166" formatCode="[$-409]h:mm:ss\ AM/PM"/>
    <numFmt numFmtId="167" formatCode="[$-409]m/d/yy\ h:mm\ AM/PM;@"/>
    <numFmt numFmtId="168" formatCode="h:mm:ss;@"/>
    <numFmt numFmtId="169" formatCode="h:mm;@"/>
    <numFmt numFmtId="170" formatCode="mm:ss.0;@"/>
    <numFmt numFmtId="171" formatCode="[h]:mm:ss;@"/>
    <numFmt numFmtId="172" formatCode="&quot;Yes&quot;;&quot;Yes&quot;;&quot;No&quot;"/>
    <numFmt numFmtId="173" formatCode="&quot;True&quot;;&quot;True&quot;;&quot;False&quot;"/>
    <numFmt numFmtId="174" formatCode="&quot;On&quot;;&quot;On&quot;;&quot;Off&quot;"/>
    <numFmt numFmtId="175" formatCode="[$€-2]\ #,##0.00_);[Red]\([$€-2]\ #,##0.00\)"/>
  </numFmts>
  <fonts count="40">
    <font>
      <sz val="11"/>
      <color theme="1"/>
      <name val="Calibri"/>
      <family val="2"/>
    </font>
    <font>
      <sz val="11"/>
      <color indexed="8"/>
      <name val="Calibri"/>
      <family val="2"/>
    </font>
    <font>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1" applyNumberFormat="0" applyAlignment="0" applyProtection="0"/>
    <xf numFmtId="0" fontId="34" fillId="0" borderId="6" applyNumberFormat="0" applyFill="0" applyAlignment="0" applyProtection="0"/>
    <xf numFmtId="0" fontId="35" fillId="30" borderId="0" applyNumberFormat="0" applyBorder="0" applyAlignment="0" applyProtection="0"/>
    <xf numFmtId="0" fontId="1" fillId="31" borderId="7" applyNumberFormat="0" applyFont="0" applyAlignment="0" applyProtection="0"/>
    <xf numFmtId="0" fontId="36" fillId="26"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Font="1" applyAlignment="1">
      <alignment/>
    </xf>
    <xf numFmtId="0" fontId="2" fillId="0" borderId="0" xfId="0" applyFont="1" applyAlignment="1">
      <alignment/>
    </xf>
    <xf numFmtId="14" fontId="2" fillId="0" borderId="0" xfId="0" applyNumberFormat="1" applyFont="1" applyAlignment="1">
      <alignment/>
    </xf>
    <xf numFmtId="49" fontId="2" fillId="0" borderId="0" xfId="0" applyNumberFormat="1" applyFont="1" applyAlignment="1">
      <alignment/>
    </xf>
    <xf numFmtId="169" fontId="2" fillId="0" borderId="0" xfId="0" applyNumberFormat="1" applyFont="1" applyAlignment="1">
      <alignment/>
    </xf>
    <xf numFmtId="20" fontId="2" fillId="0" borderId="0" xfId="0" applyNumberFormat="1" applyFont="1" applyAlignment="1">
      <alignment/>
    </xf>
    <xf numFmtId="2" fontId="2" fillId="0" borderId="0" xfId="0" applyNumberFormat="1" applyFont="1" applyAlignment="1">
      <alignment/>
    </xf>
    <xf numFmtId="0" fontId="2" fillId="32" borderId="0" xfId="0" applyFont="1" applyFill="1" applyAlignment="1">
      <alignment/>
    </xf>
    <xf numFmtId="0" fontId="2" fillId="0" borderId="0" xfId="0" applyFont="1" applyAlignment="1">
      <alignment/>
    </xf>
    <xf numFmtId="0" fontId="2" fillId="0" borderId="0" xfId="0" applyNumberFormat="1"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57150</xdr:rowOff>
    </xdr:from>
    <xdr:to>
      <xdr:col>13</xdr:col>
      <xdr:colOff>552450</xdr:colOff>
      <xdr:row>79</xdr:row>
      <xdr:rowOff>47625</xdr:rowOff>
    </xdr:to>
    <xdr:sp>
      <xdr:nvSpPr>
        <xdr:cNvPr id="1" name="TextBox 1"/>
        <xdr:cNvSpPr txBox="1">
          <a:spLocks noChangeArrowheads="1"/>
        </xdr:cNvSpPr>
      </xdr:nvSpPr>
      <xdr:spPr>
        <a:xfrm>
          <a:off x="104775" y="57150"/>
          <a:ext cx="8372475" cy="15039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dataset is consists</a:t>
          </a:r>
          <a:r>
            <a:rPr lang="en-US" cap="none" sz="1100" b="0" i="0" u="none" baseline="0">
              <a:solidFill>
                <a:srgbClr val="000000"/>
              </a:solidFill>
              <a:latin typeface="Calibri"/>
              <a:ea typeface="Calibri"/>
              <a:cs typeface="Calibri"/>
            </a:rPr>
            <a:t> of the results from Aquatic Invasive Species surveying by Alexander Latzka, Erin Vennie-Vollrath, and Savanna Strennen conducted in the summer of 2010.  Several worksheets are included to show the direct results of the surveying, some aggregation of the data, and some analysis.  Each worksheet has "Lake" and "Lake ID" fields, respectively being the name of the lake and the WBIC code used by the DNR for unique identification.  Most other fields in the worksheets are unique to one or two worksheets and are thus described below: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Summary: This data takes data from the other worksheets to compile presence/absences and abundance or equivalent measurements of each invasive species in each lake.  In the Presence/Absence section, a 1 is given if the species was present at all.  This could be in quantitative sampling, snorkel surveys, or other observation.  One unknown is what to do with when only the shell of a CMS was found, which was the case in Broken Bow Lake.  The Abundance/Density/CPUE section lists values calculated from the VegPullSamples, QuadratSamples, CrayfishSamples, and VertTowSamples worksheets.  Densities for vegetation, at this time, are simply calculated by dividing the total number of rake pulls with the invasive by the number of pulls done for the lake to give the frequency with which the invasive turned up on the rake.  Snail and Zebra Mussel densities were calculated by aggregating all the snails for the lake and dividing that total by the total area covered by quadrats or kick nets.  Note that in some lakes the number of kick nets varied from 4 to 6, but these never produced any invasives, so the density  will be zero no matter what.  Also, in Little Bearskin Lake, due to such high densities, only 4 quadrats were done in each site for logistical purposes, and observations indicated that our density measurements may be low due to an inability to collect all snails, particularly small ones.  And the quadrat data sheet for Kathan Lake was lost, so we do not have a specific number, but CMS were present at all four sites in numbers ranging from 0-8 snails per quadrat, with an estimated average of 2.5 per quadrat, meaning a density of 10 snails per square meter (probably high, because next highest density was 5.9 per sq. m.).   Rusty crayfish CPUE's are given as number per standardized 24 hr trap set.  We recorded the set and pick-up time of each trap set to calculate the time each was out.  The times were then multiplied by 6, because each site included 6 traps that were out for that length of time.  The total crayfish collected in the lake were then divided by that product, and the resulting average catch per hour was multiplied by 24 to give the catch per trap day.  Note that in many cases, beef liver bait was gone from trap during collection, and thus there may be an upper bound on the number of crayfish each trap could catch.  That upper bound may vary depending on the "condition" the beef liver was in.  Also note that in Little John Lake and some earlier lakes, more beef liver was used than later in the season, once we standardized our method (1 package split ~equally between 30 traps).  SWF densities are all zero because none were ever found.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DNR Worksheet: Lists the Lake, Lake ID, along with a field indicating what invasive species the Wisconsin DNR had listed as present for the given lake at the time of surveying.  Next is a "Discrepancy" field indicating any differences between DNR data and our data, meaning species we found that DNR did not have record of, or absences when DNR data indicated the species should be presence.  The "Treatment" field gives details on how the DNR is or is not treating the lake for invasives, particularly plant species.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BoatLaunch Worksheet: Lists the lake, an accessibility classification, a waypoint for the boat launch location if one was taken in the field, initials of the person(s) snorkeling around the boat launch,  time of the snorkel, a description of the bottom around the launch,  dichotomous data indicating observation of each species around the launch (1 for observed, 0 for not),  and other observations, particularly those that would indicate presence of a species (shell, carapace, etc. but not necessarily alive or in that location).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LakeData Worksheet: Lists accessibility classification and access description for each lake, and the class of lake it was determined to be for sub-sampling before the summer (YesHCLL=Yes to boat launch present, HC for high conductivity, and LL for large lake, but these data were shown in the field to not always be correct.  Nonetheless, these classifications were still used to generate a random sample within each class, then lakes were selected that seemed to fit the characteristics of that class.  It also lists general lake data including maximum depth (taken from DNR or Garmin data), surface area (DNR) data, the date of surveying, weather, and other observations about the lake.  Then there are measured values for conductivity, always read 2 meters below the surface, and temperature in celsius and dissolved oxygen in mg/L for each meter from the surface to the bottom at approximately the deepest part of the lake.  The depth sampled at was also recorded, because the max depth was often very difficult to locate with fluctuating water levels and no depthfinder.  Depth was measured using a weight on a measured rope.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Development Worksheet:  Lists estimates of percent shoreline developed, overall and within different categories, by each team member, along with the average of all three.  Percentages were estimated based on visual observation of the shoreline during surveying, and thus were recorded after all the other work on the lake was completed.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VegPullSamples:  Records of hard data taken in the field during surveying using double-sided rake lowered to bottom and rotated at least 180 degrees to catch all the vegetation in that area, and pulled up to the boat while twisting to prevent loss of plants.  Follows the format of the field data sheet with fields for pull number, GPS waypoint for that pull, depth at which pull was taken  (meter makes on rake handle), and the presence/absence of invasive plants, vegetation in general, and rocks (observed when metal rake would "clang" onto rocks on the bottom), which are all dichotomous values (1 for present, 0 if not).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QuadratSamples:  Follows the format of the data sheet for Quadrat surveys.  1/2 x 1/2 meter quadrats are placed at each meter along a 6 meter transect at 5 sites around the lake, for a total of 30 quadrats for each lake.  Waypoints are given for each site location.  Sites were chosen so to account for habitat variability within the lake (i.e. try to get different subtrates, dropoffs, bays, open water, stream inflow, etc.) at proportions approximately equal to their proportion in the lake.  Sites were also chosen to be relatively distant from other sites and from the boat launch.  Data recorded here includes the makeup of the substrate for each quadrat by percentage,  the presence or absence of Chinese Mystery Snails, Banded Mystery Snails, and Zebra Mussels, along with any other observations.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CrayfishSamples:  At the same sites used for the transects, 6 crayfish traps on two separate buoys were deployed and set overnight, baited with beef liver, with each trap falling at 2 meters from the nearest other trap.  Substrate and depth where the traps were placed were observed and recorded, in addition to the date and time of deployment and pick-up, and a calculated value for the duration of the set.  Crayfish collected were identified to species and sex, the counts of which are included here, along with sums for total crayfish and total number of rusty crayfish.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VertTowSamples:  In the center or deep hole of each lake, we used a vertical plankton tow to search for spiny water-flea.  GPS waypoints are included, along with the number  of each pull, the area of the net entrance,  the depth of the pull, and the number of spiny water-fleas found in each.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Alexander Latzka
</a:t>
          </a:r>
          <a:r>
            <a:rPr lang="en-US" cap="none" sz="1100" b="0" i="0" u="none" baseline="0">
              <a:solidFill>
                <a:srgbClr val="000000"/>
              </a:solidFill>
              <a:latin typeface="Calibri"/>
              <a:ea typeface="Calibri"/>
              <a:cs typeface="Calibri"/>
            </a:rPr>
            <a:t>alatzka@gmail.com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4">
      <selection activeCell="D63" sqref="D63"/>
    </sheetView>
  </sheetViews>
  <sheetFormatPr defaultColWidth="9.140625" defaultRowHeight="15"/>
  <cols>
    <col min="1" max="16384" width="9.140625" style="1" customWidth="1"/>
  </cols>
  <sheetData/>
  <sheetProtection/>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G225"/>
  <sheetViews>
    <sheetView zoomScalePageLayoutView="0" workbookViewId="0" topLeftCell="A1">
      <pane ySplit="1" topLeftCell="A2" activePane="bottomLeft" state="frozen"/>
      <selection pane="topLeft" activeCell="A1" sqref="A1"/>
      <selection pane="bottomLeft" activeCell="H225" sqref="H225"/>
    </sheetView>
  </sheetViews>
  <sheetFormatPr defaultColWidth="9.140625" defaultRowHeight="15"/>
  <cols>
    <col min="1" max="1" width="8.8515625" style="1" bestFit="1" customWidth="1"/>
    <col min="2" max="2" width="6.57421875" style="1" bestFit="1" customWidth="1"/>
    <col min="3" max="3" width="8.7109375" style="3" bestFit="1" customWidth="1"/>
    <col min="4" max="4" width="5.421875" style="1" bestFit="1" customWidth="1"/>
    <col min="5" max="5" width="5.57421875" style="1" bestFit="1" customWidth="1"/>
    <col min="6" max="6" width="7.57421875" style="1" bestFit="1" customWidth="1"/>
    <col min="7" max="7" width="5.28125" style="1" bestFit="1" customWidth="1"/>
    <col min="8" max="16384" width="9.140625" style="1" customWidth="1"/>
  </cols>
  <sheetData>
    <row r="1" spans="1:7" ht="12.75">
      <c r="A1" s="1" t="s">
        <v>7</v>
      </c>
      <c r="B1" s="1" t="s">
        <v>9</v>
      </c>
      <c r="C1" s="3" t="s">
        <v>39</v>
      </c>
      <c r="D1" s="1" t="s">
        <v>62</v>
      </c>
      <c r="E1" s="1" t="s">
        <v>40</v>
      </c>
      <c r="F1" s="1" t="s">
        <v>64</v>
      </c>
      <c r="G1" s="1" t="s">
        <v>63</v>
      </c>
    </row>
    <row r="2" spans="1:7" ht="12.75">
      <c r="A2" s="1" t="s">
        <v>176</v>
      </c>
      <c r="C2" s="3" t="s">
        <v>247</v>
      </c>
      <c r="D2" s="1">
        <v>1</v>
      </c>
      <c r="E2" s="1">
        <v>4</v>
      </c>
      <c r="F2" s="1">
        <v>0.049</v>
      </c>
      <c r="G2" s="1">
        <v>0</v>
      </c>
    </row>
    <row r="3" spans="1:7" ht="12.75">
      <c r="A3" s="1" t="s">
        <v>176</v>
      </c>
      <c r="C3" s="3" t="s">
        <v>247</v>
      </c>
      <c r="D3" s="1">
        <v>2</v>
      </c>
      <c r="E3" s="1">
        <v>4</v>
      </c>
      <c r="F3" s="1">
        <v>0.049</v>
      </c>
      <c r="G3" s="1">
        <v>0</v>
      </c>
    </row>
    <row r="4" spans="1:7" ht="12.75">
      <c r="A4" s="1" t="s">
        <v>176</v>
      </c>
      <c r="C4" s="3" t="s">
        <v>247</v>
      </c>
      <c r="D4" s="1">
        <v>3</v>
      </c>
      <c r="E4" s="1">
        <v>4</v>
      </c>
      <c r="F4" s="1">
        <v>0.049</v>
      </c>
      <c r="G4" s="1">
        <v>0</v>
      </c>
    </row>
    <row r="5" spans="1:7" ht="12.75">
      <c r="A5" s="1" t="s">
        <v>176</v>
      </c>
      <c r="C5" s="3" t="s">
        <v>247</v>
      </c>
      <c r="D5" s="1">
        <v>4</v>
      </c>
      <c r="E5" s="1">
        <v>4</v>
      </c>
      <c r="F5" s="1">
        <v>0.049</v>
      </c>
      <c r="G5" s="1">
        <v>0</v>
      </c>
    </row>
    <row r="6" spans="1:7" ht="12.75">
      <c r="A6" s="1" t="s">
        <v>176</v>
      </c>
      <c r="C6" s="3" t="s">
        <v>247</v>
      </c>
      <c r="D6" s="1">
        <v>5</v>
      </c>
      <c r="E6" s="1">
        <v>4</v>
      </c>
      <c r="F6" s="1">
        <v>0.049</v>
      </c>
      <c r="G6" s="1">
        <v>0</v>
      </c>
    </row>
    <row r="7" spans="1:7" ht="12.75">
      <c r="A7" s="1" t="s">
        <v>176</v>
      </c>
      <c r="C7" s="3" t="s">
        <v>247</v>
      </c>
      <c r="D7" s="1">
        <v>6</v>
      </c>
      <c r="E7" s="1">
        <v>4</v>
      </c>
      <c r="F7" s="1">
        <v>0.049</v>
      </c>
      <c r="G7" s="1">
        <v>0</v>
      </c>
    </row>
    <row r="8" spans="1:7" ht="12.75">
      <c r="A8" s="1" t="s">
        <v>176</v>
      </c>
      <c r="C8" s="3" t="s">
        <v>247</v>
      </c>
      <c r="D8" s="1">
        <v>7</v>
      </c>
      <c r="E8" s="1">
        <v>4</v>
      </c>
      <c r="F8" s="1">
        <v>0.049</v>
      </c>
      <c r="G8" s="1">
        <v>0</v>
      </c>
    </row>
    <row r="9" spans="1:7" ht="12.75">
      <c r="A9" s="1" t="s">
        <v>176</v>
      </c>
      <c r="C9" s="3" t="s">
        <v>247</v>
      </c>
      <c r="D9" s="1">
        <v>8</v>
      </c>
      <c r="E9" s="1">
        <v>4</v>
      </c>
      <c r="F9" s="1">
        <v>0.049</v>
      </c>
      <c r="G9" s="1">
        <v>0</v>
      </c>
    </row>
    <row r="10" spans="1:7" ht="12.75">
      <c r="A10" s="1" t="s">
        <v>176</v>
      </c>
      <c r="C10" s="3" t="s">
        <v>247</v>
      </c>
      <c r="D10" s="1">
        <v>9</v>
      </c>
      <c r="E10" s="1">
        <v>4</v>
      </c>
      <c r="F10" s="1">
        <v>0.049</v>
      </c>
      <c r="G10" s="1">
        <v>0</v>
      </c>
    </row>
    <row r="11" spans="1:7" ht="12.75">
      <c r="A11" s="1" t="s">
        <v>176</v>
      </c>
      <c r="C11" s="3" t="s">
        <v>247</v>
      </c>
      <c r="D11" s="1">
        <v>10</v>
      </c>
      <c r="E11" s="1">
        <v>4</v>
      </c>
      <c r="F11" s="1">
        <v>0.049</v>
      </c>
      <c r="G11" s="1">
        <v>0</v>
      </c>
    </row>
    <row r="12" spans="1:7" ht="12.75">
      <c r="A12" s="1" t="s">
        <v>176</v>
      </c>
      <c r="C12" s="3" t="s">
        <v>247</v>
      </c>
      <c r="D12" s="1">
        <v>11</v>
      </c>
      <c r="E12" s="1">
        <v>4</v>
      </c>
      <c r="F12" s="1">
        <v>0.049</v>
      </c>
      <c r="G12" s="1">
        <v>0</v>
      </c>
    </row>
    <row r="13" spans="1:7" ht="12.75">
      <c r="A13" s="1" t="s">
        <v>176</v>
      </c>
      <c r="C13" s="3" t="s">
        <v>247</v>
      </c>
      <c r="D13" s="1">
        <v>12</v>
      </c>
      <c r="E13" s="1">
        <v>4</v>
      </c>
      <c r="F13" s="1">
        <v>0.049</v>
      </c>
      <c r="G13" s="1">
        <v>0</v>
      </c>
    </row>
    <row r="14" spans="1:7" ht="12.75">
      <c r="A14" s="1" t="s">
        <v>176</v>
      </c>
      <c r="C14" s="3" t="s">
        <v>247</v>
      </c>
      <c r="D14" s="1">
        <v>13</v>
      </c>
      <c r="E14" s="1">
        <v>4</v>
      </c>
      <c r="F14" s="1">
        <v>0.049</v>
      </c>
      <c r="G14" s="1">
        <v>0</v>
      </c>
    </row>
    <row r="15" spans="1:7" ht="12.75">
      <c r="A15" s="1" t="s">
        <v>176</v>
      </c>
      <c r="C15" s="3" t="s">
        <v>247</v>
      </c>
      <c r="D15" s="1">
        <v>14</v>
      </c>
      <c r="E15" s="1">
        <v>4</v>
      </c>
      <c r="F15" s="1">
        <v>0.049</v>
      </c>
      <c r="G15" s="1">
        <v>0</v>
      </c>
    </row>
    <row r="16" spans="1:7" ht="12.75">
      <c r="A16" s="1" t="s">
        <v>176</v>
      </c>
      <c r="C16" s="3" t="s">
        <v>247</v>
      </c>
      <c r="D16" s="1">
        <v>15</v>
      </c>
      <c r="E16" s="1">
        <v>4</v>
      </c>
      <c r="F16" s="1">
        <v>0.049</v>
      </c>
      <c r="G16" s="1">
        <v>0</v>
      </c>
    </row>
    <row r="17" spans="1:7" ht="12.75">
      <c r="A17" s="1" t="s">
        <v>328</v>
      </c>
      <c r="C17" s="3" t="s">
        <v>329</v>
      </c>
      <c r="D17" s="1">
        <v>1</v>
      </c>
      <c r="E17" s="1">
        <v>6</v>
      </c>
      <c r="F17" s="1">
        <v>0.049</v>
      </c>
      <c r="G17" s="1">
        <v>0</v>
      </c>
    </row>
    <row r="18" spans="1:7" ht="12.75">
      <c r="A18" s="1" t="s">
        <v>328</v>
      </c>
      <c r="C18" s="3" t="s">
        <v>329</v>
      </c>
      <c r="D18" s="1">
        <v>2</v>
      </c>
      <c r="E18" s="1">
        <v>6</v>
      </c>
      <c r="F18" s="1">
        <v>0.049</v>
      </c>
      <c r="G18" s="1">
        <v>0</v>
      </c>
    </row>
    <row r="19" spans="1:7" ht="12.75">
      <c r="A19" s="1" t="s">
        <v>328</v>
      </c>
      <c r="C19" s="3" t="s">
        <v>329</v>
      </c>
      <c r="D19" s="1">
        <v>3</v>
      </c>
      <c r="E19" s="1">
        <v>6</v>
      </c>
      <c r="F19" s="1">
        <v>0.049</v>
      </c>
      <c r="G19" s="1">
        <v>0</v>
      </c>
    </row>
    <row r="20" spans="1:7" ht="12.75">
      <c r="A20" s="1" t="s">
        <v>328</v>
      </c>
      <c r="C20" s="3" t="s">
        <v>329</v>
      </c>
      <c r="D20" s="1">
        <v>4</v>
      </c>
      <c r="E20" s="1">
        <v>6</v>
      </c>
      <c r="F20" s="1">
        <v>0.049</v>
      </c>
      <c r="G20" s="1">
        <v>0</v>
      </c>
    </row>
    <row r="21" spans="1:7" ht="12.75">
      <c r="A21" s="1" t="s">
        <v>328</v>
      </c>
      <c r="C21" s="3" t="s">
        <v>329</v>
      </c>
      <c r="D21" s="1">
        <v>5</v>
      </c>
      <c r="E21" s="1">
        <v>6</v>
      </c>
      <c r="F21" s="1">
        <v>0.049</v>
      </c>
      <c r="G21" s="1">
        <v>0</v>
      </c>
    </row>
    <row r="22" spans="1:7" ht="12.75">
      <c r="A22" s="1" t="s">
        <v>328</v>
      </c>
      <c r="C22" s="3" t="s">
        <v>329</v>
      </c>
      <c r="D22" s="1">
        <v>6</v>
      </c>
      <c r="E22" s="1">
        <v>6</v>
      </c>
      <c r="F22" s="1">
        <v>0.049</v>
      </c>
      <c r="G22" s="1">
        <v>0</v>
      </c>
    </row>
    <row r="23" spans="1:7" ht="12.75">
      <c r="A23" s="1" t="s">
        <v>328</v>
      </c>
      <c r="C23" s="3" t="s">
        <v>329</v>
      </c>
      <c r="D23" s="1">
        <v>7</v>
      </c>
      <c r="E23" s="1">
        <v>6</v>
      </c>
      <c r="F23" s="1">
        <v>0.049</v>
      </c>
      <c r="G23" s="1">
        <v>0</v>
      </c>
    </row>
    <row r="24" spans="1:7" ht="12.75">
      <c r="A24" s="1" t="s">
        <v>328</v>
      </c>
      <c r="C24" s="3" t="s">
        <v>329</v>
      </c>
      <c r="D24" s="1">
        <v>8</v>
      </c>
      <c r="E24" s="1">
        <v>6</v>
      </c>
      <c r="F24" s="1">
        <v>0.049</v>
      </c>
      <c r="G24" s="1">
        <v>0</v>
      </c>
    </row>
    <row r="25" spans="1:7" ht="12.75">
      <c r="A25" s="1" t="s">
        <v>328</v>
      </c>
      <c r="C25" s="3" t="s">
        <v>329</v>
      </c>
      <c r="D25" s="1">
        <v>9</v>
      </c>
      <c r="E25" s="1">
        <v>6</v>
      </c>
      <c r="F25" s="1">
        <v>0.049</v>
      </c>
      <c r="G25" s="1">
        <v>0</v>
      </c>
    </row>
    <row r="26" spans="1:7" ht="12.75">
      <c r="A26" s="1" t="s">
        <v>328</v>
      </c>
      <c r="C26" s="3" t="s">
        <v>329</v>
      </c>
      <c r="D26" s="1">
        <v>10</v>
      </c>
      <c r="E26" s="1">
        <v>6</v>
      </c>
      <c r="F26" s="1">
        <v>0.049</v>
      </c>
      <c r="G26" s="1">
        <v>0</v>
      </c>
    </row>
    <row r="27" spans="1:7" ht="12.75">
      <c r="A27" s="1" t="s">
        <v>328</v>
      </c>
      <c r="C27" s="3" t="s">
        <v>329</v>
      </c>
      <c r="D27" s="1">
        <v>11</v>
      </c>
      <c r="E27" s="1">
        <v>6</v>
      </c>
      <c r="F27" s="1">
        <v>0.049</v>
      </c>
      <c r="G27" s="1">
        <v>0</v>
      </c>
    </row>
    <row r="28" spans="1:7" ht="12.75">
      <c r="A28" s="1" t="s">
        <v>328</v>
      </c>
      <c r="C28" s="3" t="s">
        <v>329</v>
      </c>
      <c r="D28" s="1">
        <v>12</v>
      </c>
      <c r="E28" s="1">
        <v>6</v>
      </c>
      <c r="F28" s="1">
        <v>0.049</v>
      </c>
      <c r="G28" s="1">
        <v>0</v>
      </c>
    </row>
    <row r="29" spans="1:7" ht="12.75">
      <c r="A29" s="1" t="s">
        <v>328</v>
      </c>
      <c r="C29" s="3" t="s">
        <v>329</v>
      </c>
      <c r="D29" s="1">
        <v>13</v>
      </c>
      <c r="E29" s="1">
        <v>6</v>
      </c>
      <c r="F29" s="1">
        <v>0.049</v>
      </c>
      <c r="G29" s="1">
        <v>0</v>
      </c>
    </row>
    <row r="30" spans="1:7" ht="12.75">
      <c r="A30" s="1" t="s">
        <v>328</v>
      </c>
      <c r="C30" s="3" t="s">
        <v>329</v>
      </c>
      <c r="D30" s="1">
        <v>14</v>
      </c>
      <c r="E30" s="1">
        <v>6</v>
      </c>
      <c r="F30" s="1">
        <v>0.049</v>
      </c>
      <c r="G30" s="1">
        <v>0</v>
      </c>
    </row>
    <row r="31" spans="1:7" ht="12.75">
      <c r="A31" s="1" t="s">
        <v>328</v>
      </c>
      <c r="C31" s="3" t="s">
        <v>329</v>
      </c>
      <c r="D31" s="1">
        <v>15</v>
      </c>
      <c r="E31" s="1">
        <v>6</v>
      </c>
      <c r="F31" s="1">
        <v>0.049</v>
      </c>
      <c r="G31" s="1">
        <v>0</v>
      </c>
    </row>
    <row r="32" spans="1:7" ht="12.75">
      <c r="A32" s="1" t="s">
        <v>330</v>
      </c>
      <c r="C32" s="3" t="s">
        <v>395</v>
      </c>
      <c r="D32" s="1">
        <v>1</v>
      </c>
      <c r="E32" s="1">
        <v>4</v>
      </c>
      <c r="F32" s="1">
        <v>0.049</v>
      </c>
      <c r="G32" s="1">
        <v>0</v>
      </c>
    </row>
    <row r="33" spans="1:7" ht="12.75">
      <c r="A33" s="1" t="s">
        <v>330</v>
      </c>
      <c r="C33" s="3" t="s">
        <v>395</v>
      </c>
      <c r="D33" s="1">
        <v>2</v>
      </c>
      <c r="E33" s="1">
        <v>4</v>
      </c>
      <c r="F33" s="1">
        <v>0.049</v>
      </c>
      <c r="G33" s="1">
        <v>0</v>
      </c>
    </row>
    <row r="34" spans="1:7" ht="12.75">
      <c r="A34" s="1" t="s">
        <v>330</v>
      </c>
      <c r="C34" s="3" t="s">
        <v>395</v>
      </c>
      <c r="D34" s="1">
        <v>3</v>
      </c>
      <c r="E34" s="1">
        <v>4</v>
      </c>
      <c r="F34" s="1">
        <v>0.049</v>
      </c>
      <c r="G34" s="1">
        <v>0</v>
      </c>
    </row>
    <row r="35" spans="1:7" ht="12.75">
      <c r="A35" s="1" t="s">
        <v>330</v>
      </c>
      <c r="C35" s="3" t="s">
        <v>395</v>
      </c>
      <c r="D35" s="1">
        <v>4</v>
      </c>
      <c r="E35" s="1">
        <v>4</v>
      </c>
      <c r="F35" s="1">
        <v>0.049</v>
      </c>
      <c r="G35" s="1">
        <v>0</v>
      </c>
    </row>
    <row r="36" spans="1:7" ht="12.75">
      <c r="A36" s="1" t="s">
        <v>330</v>
      </c>
      <c r="C36" s="3" t="s">
        <v>395</v>
      </c>
      <c r="D36" s="1">
        <v>5</v>
      </c>
      <c r="E36" s="1">
        <v>4</v>
      </c>
      <c r="F36" s="1">
        <v>0.049</v>
      </c>
      <c r="G36" s="1">
        <v>0</v>
      </c>
    </row>
    <row r="37" spans="1:7" ht="12.75">
      <c r="A37" s="1" t="s">
        <v>330</v>
      </c>
      <c r="C37" s="3" t="s">
        <v>395</v>
      </c>
      <c r="D37" s="1">
        <v>6</v>
      </c>
      <c r="E37" s="1">
        <v>4</v>
      </c>
      <c r="F37" s="1">
        <v>0.049</v>
      </c>
      <c r="G37" s="1">
        <v>0</v>
      </c>
    </row>
    <row r="38" spans="1:7" ht="12.75">
      <c r="A38" s="1" t="s">
        <v>330</v>
      </c>
      <c r="C38" s="3" t="s">
        <v>395</v>
      </c>
      <c r="D38" s="1">
        <v>7</v>
      </c>
      <c r="E38" s="1">
        <v>4</v>
      </c>
      <c r="F38" s="1">
        <v>0.049</v>
      </c>
      <c r="G38" s="1">
        <v>0</v>
      </c>
    </row>
    <row r="39" spans="1:7" ht="12.75">
      <c r="A39" s="1" t="s">
        <v>330</v>
      </c>
      <c r="C39" s="3" t="s">
        <v>395</v>
      </c>
      <c r="D39" s="1">
        <v>8</v>
      </c>
      <c r="E39" s="1">
        <v>4</v>
      </c>
      <c r="F39" s="1">
        <v>0.049</v>
      </c>
      <c r="G39" s="1">
        <v>0</v>
      </c>
    </row>
    <row r="40" spans="1:7" ht="12.75">
      <c r="A40" s="1" t="s">
        <v>330</v>
      </c>
      <c r="C40" s="3" t="s">
        <v>395</v>
      </c>
      <c r="D40" s="1">
        <v>9</v>
      </c>
      <c r="E40" s="1">
        <v>4</v>
      </c>
      <c r="F40" s="1">
        <v>0.049</v>
      </c>
      <c r="G40" s="1">
        <v>0</v>
      </c>
    </row>
    <row r="41" spans="1:7" ht="12.75">
      <c r="A41" s="1" t="s">
        <v>330</v>
      </c>
      <c r="C41" s="3" t="s">
        <v>395</v>
      </c>
      <c r="D41" s="1">
        <v>10</v>
      </c>
      <c r="E41" s="1">
        <v>4</v>
      </c>
      <c r="F41" s="1">
        <v>0.049</v>
      </c>
      <c r="G41" s="1">
        <v>0</v>
      </c>
    </row>
    <row r="42" spans="1:7" ht="12.75">
      <c r="A42" s="1" t="s">
        <v>330</v>
      </c>
      <c r="C42" s="3" t="s">
        <v>395</v>
      </c>
      <c r="D42" s="1">
        <v>11</v>
      </c>
      <c r="E42" s="1">
        <v>4</v>
      </c>
      <c r="F42" s="1">
        <v>0.049</v>
      </c>
      <c r="G42" s="1">
        <v>0</v>
      </c>
    </row>
    <row r="43" spans="1:7" ht="12.75">
      <c r="A43" s="1" t="s">
        <v>330</v>
      </c>
      <c r="C43" s="3" t="s">
        <v>395</v>
      </c>
      <c r="D43" s="1">
        <v>12</v>
      </c>
      <c r="E43" s="1">
        <v>4</v>
      </c>
      <c r="F43" s="1">
        <v>0.049</v>
      </c>
      <c r="G43" s="1">
        <v>0</v>
      </c>
    </row>
    <row r="44" spans="1:7" ht="12.75">
      <c r="A44" s="1" t="s">
        <v>330</v>
      </c>
      <c r="C44" s="3" t="s">
        <v>395</v>
      </c>
      <c r="D44" s="1">
        <v>13</v>
      </c>
      <c r="E44" s="1">
        <v>4</v>
      </c>
      <c r="F44" s="1">
        <v>0.049</v>
      </c>
      <c r="G44" s="1">
        <v>0</v>
      </c>
    </row>
    <row r="45" spans="1:7" ht="12.75">
      <c r="A45" s="1" t="s">
        <v>330</v>
      </c>
      <c r="C45" s="3" t="s">
        <v>395</v>
      </c>
      <c r="D45" s="1">
        <v>14</v>
      </c>
      <c r="E45" s="1">
        <v>4</v>
      </c>
      <c r="F45" s="1">
        <v>0.049</v>
      </c>
      <c r="G45" s="1">
        <v>0</v>
      </c>
    </row>
    <row r="46" spans="1:7" ht="12.75">
      <c r="A46" s="1" t="s">
        <v>330</v>
      </c>
      <c r="C46" s="3" t="s">
        <v>395</v>
      </c>
      <c r="D46" s="1">
        <v>15</v>
      </c>
      <c r="E46" s="1">
        <v>4</v>
      </c>
      <c r="F46" s="1">
        <v>0.049</v>
      </c>
      <c r="G46" s="1">
        <v>0</v>
      </c>
    </row>
    <row r="47" spans="1:7" ht="12.75">
      <c r="A47" s="1" t="s">
        <v>396</v>
      </c>
      <c r="C47" s="3" t="s">
        <v>460</v>
      </c>
      <c r="D47" s="1">
        <v>1</v>
      </c>
      <c r="E47" s="1">
        <v>2</v>
      </c>
      <c r="F47" s="1">
        <v>0.049</v>
      </c>
      <c r="G47" s="1">
        <v>0</v>
      </c>
    </row>
    <row r="48" spans="1:7" ht="12.75">
      <c r="A48" s="1" t="s">
        <v>396</v>
      </c>
      <c r="C48" s="3" t="s">
        <v>412</v>
      </c>
      <c r="D48" s="1">
        <v>2</v>
      </c>
      <c r="E48" s="1">
        <v>2</v>
      </c>
      <c r="F48" s="1">
        <v>0.049</v>
      </c>
      <c r="G48" s="1">
        <v>0</v>
      </c>
    </row>
    <row r="49" spans="1:7" ht="12.75">
      <c r="A49" s="1" t="s">
        <v>396</v>
      </c>
      <c r="C49" s="3" t="s">
        <v>413</v>
      </c>
      <c r="D49" s="1">
        <v>3</v>
      </c>
      <c r="E49" s="1">
        <v>2</v>
      </c>
      <c r="F49" s="1">
        <v>0.049</v>
      </c>
      <c r="G49" s="1">
        <v>0</v>
      </c>
    </row>
    <row r="50" spans="1:7" ht="12.75">
      <c r="A50" s="1" t="s">
        <v>396</v>
      </c>
      <c r="C50" s="3" t="s">
        <v>414</v>
      </c>
      <c r="D50" s="1">
        <v>4</v>
      </c>
      <c r="E50" s="1">
        <v>2</v>
      </c>
      <c r="F50" s="1">
        <v>0.049</v>
      </c>
      <c r="G50" s="1">
        <v>0</v>
      </c>
    </row>
    <row r="51" spans="1:7" ht="12.75">
      <c r="A51" s="1" t="s">
        <v>396</v>
      </c>
      <c r="C51" s="3" t="s">
        <v>415</v>
      </c>
      <c r="D51" s="1">
        <v>5</v>
      </c>
      <c r="E51" s="1">
        <v>2</v>
      </c>
      <c r="F51" s="1">
        <v>0.049</v>
      </c>
      <c r="G51" s="1">
        <v>0</v>
      </c>
    </row>
    <row r="52" spans="1:7" ht="12.75">
      <c r="A52" s="1" t="s">
        <v>396</v>
      </c>
      <c r="C52" s="3" t="s">
        <v>416</v>
      </c>
      <c r="D52" s="1">
        <v>6</v>
      </c>
      <c r="E52" s="1">
        <v>2</v>
      </c>
      <c r="F52" s="1">
        <v>0.049</v>
      </c>
      <c r="G52" s="1">
        <v>0</v>
      </c>
    </row>
    <row r="53" spans="1:7" ht="12.75">
      <c r="A53" s="1" t="s">
        <v>396</v>
      </c>
      <c r="C53" s="3" t="s">
        <v>417</v>
      </c>
      <c r="D53" s="1">
        <v>7</v>
      </c>
      <c r="E53" s="1">
        <v>2</v>
      </c>
      <c r="F53" s="1">
        <v>0.049</v>
      </c>
      <c r="G53" s="1">
        <v>0</v>
      </c>
    </row>
    <row r="54" spans="1:7" ht="12.75">
      <c r="A54" s="1" t="s">
        <v>396</v>
      </c>
      <c r="C54" s="3" t="s">
        <v>418</v>
      </c>
      <c r="D54" s="1">
        <v>8</v>
      </c>
      <c r="E54" s="1">
        <v>2</v>
      </c>
      <c r="F54" s="1">
        <v>0.049</v>
      </c>
      <c r="G54" s="1">
        <v>0</v>
      </c>
    </row>
    <row r="55" spans="1:7" ht="12.75">
      <c r="A55" s="1" t="s">
        <v>396</v>
      </c>
      <c r="C55" s="3" t="s">
        <v>419</v>
      </c>
      <c r="D55" s="1">
        <v>9</v>
      </c>
      <c r="E55" s="1">
        <v>2</v>
      </c>
      <c r="F55" s="1">
        <v>0.049</v>
      </c>
      <c r="G55" s="1">
        <v>0</v>
      </c>
    </row>
    <row r="56" spans="1:7" ht="12.75">
      <c r="A56" s="1" t="s">
        <v>396</v>
      </c>
      <c r="C56" s="3" t="s">
        <v>420</v>
      </c>
      <c r="D56" s="1">
        <v>10</v>
      </c>
      <c r="E56" s="1">
        <v>2</v>
      </c>
      <c r="F56" s="1">
        <v>0.049</v>
      </c>
      <c r="G56" s="1">
        <v>0</v>
      </c>
    </row>
    <row r="57" spans="1:7" ht="12.75">
      <c r="A57" s="1" t="s">
        <v>396</v>
      </c>
      <c r="C57" s="3" t="s">
        <v>421</v>
      </c>
      <c r="D57" s="1">
        <v>11</v>
      </c>
      <c r="E57" s="1">
        <v>2</v>
      </c>
      <c r="F57" s="1">
        <v>0.049</v>
      </c>
      <c r="G57" s="1">
        <v>0</v>
      </c>
    </row>
    <row r="58" spans="1:7" ht="12.75">
      <c r="A58" s="1" t="s">
        <v>396</v>
      </c>
      <c r="C58" s="3" t="s">
        <v>422</v>
      </c>
      <c r="D58" s="1">
        <v>12</v>
      </c>
      <c r="E58" s="1">
        <v>2</v>
      </c>
      <c r="F58" s="1">
        <v>0.049</v>
      </c>
      <c r="G58" s="1">
        <v>0</v>
      </c>
    </row>
    <row r="59" spans="1:7" ht="12.75">
      <c r="A59" s="1" t="s">
        <v>396</v>
      </c>
      <c r="C59" s="3" t="s">
        <v>423</v>
      </c>
      <c r="D59" s="1">
        <v>13</v>
      </c>
      <c r="E59" s="1">
        <v>2</v>
      </c>
      <c r="F59" s="1">
        <v>0.049</v>
      </c>
      <c r="G59" s="1">
        <v>0</v>
      </c>
    </row>
    <row r="60" spans="1:7" ht="12.75">
      <c r="A60" s="1" t="s">
        <v>396</v>
      </c>
      <c r="C60" s="3" t="s">
        <v>424</v>
      </c>
      <c r="D60" s="1">
        <v>14</v>
      </c>
      <c r="E60" s="1">
        <v>2</v>
      </c>
      <c r="F60" s="1">
        <v>0.049</v>
      </c>
      <c r="G60" s="1">
        <v>0</v>
      </c>
    </row>
    <row r="61" spans="1:7" ht="12.75">
      <c r="A61" s="1" t="s">
        <v>396</v>
      </c>
      <c r="C61" s="3" t="s">
        <v>425</v>
      </c>
      <c r="D61" s="1">
        <v>15</v>
      </c>
      <c r="E61" s="1">
        <v>2</v>
      </c>
      <c r="F61" s="1">
        <v>0.049</v>
      </c>
      <c r="G61" s="1">
        <v>0</v>
      </c>
    </row>
    <row r="62" spans="1:7" ht="12.75">
      <c r="A62" s="1" t="s">
        <v>461</v>
      </c>
      <c r="C62" s="3" t="s">
        <v>527</v>
      </c>
      <c r="D62" s="1">
        <v>1</v>
      </c>
      <c r="E62" s="1">
        <v>4</v>
      </c>
      <c r="F62" s="1">
        <v>0.049</v>
      </c>
      <c r="G62" s="1">
        <v>0</v>
      </c>
    </row>
    <row r="63" spans="1:7" ht="12.75">
      <c r="A63" s="1" t="s">
        <v>461</v>
      </c>
      <c r="C63" s="3" t="s">
        <v>527</v>
      </c>
      <c r="D63" s="1">
        <v>2</v>
      </c>
      <c r="E63" s="1">
        <v>4</v>
      </c>
      <c r="F63" s="1">
        <v>0.049</v>
      </c>
      <c r="G63" s="1">
        <v>0</v>
      </c>
    </row>
    <row r="64" spans="1:7" ht="12.75">
      <c r="A64" s="1" t="s">
        <v>461</v>
      </c>
      <c r="C64" s="3" t="s">
        <v>527</v>
      </c>
      <c r="D64" s="1">
        <v>3</v>
      </c>
      <c r="E64" s="1">
        <v>4</v>
      </c>
      <c r="F64" s="1">
        <v>0.049</v>
      </c>
      <c r="G64" s="1">
        <v>0</v>
      </c>
    </row>
    <row r="65" spans="1:7" ht="12.75">
      <c r="A65" s="1" t="s">
        <v>461</v>
      </c>
      <c r="C65" s="3" t="s">
        <v>527</v>
      </c>
      <c r="D65" s="1">
        <v>4</v>
      </c>
      <c r="E65" s="1">
        <v>4</v>
      </c>
      <c r="F65" s="1">
        <v>0.049</v>
      </c>
      <c r="G65" s="1">
        <v>0</v>
      </c>
    </row>
    <row r="66" spans="1:7" ht="12.75">
      <c r="A66" s="1" t="s">
        <v>461</v>
      </c>
      <c r="C66" s="3" t="s">
        <v>527</v>
      </c>
      <c r="D66" s="1">
        <v>5</v>
      </c>
      <c r="E66" s="1">
        <v>4</v>
      </c>
      <c r="F66" s="1">
        <v>0.049</v>
      </c>
      <c r="G66" s="1">
        <v>0</v>
      </c>
    </row>
    <row r="67" spans="1:7" ht="12.75">
      <c r="A67" s="1" t="s">
        <v>461</v>
      </c>
      <c r="C67" s="3" t="s">
        <v>527</v>
      </c>
      <c r="D67" s="1">
        <v>6</v>
      </c>
      <c r="E67" s="1">
        <v>4</v>
      </c>
      <c r="F67" s="1">
        <v>0.049</v>
      </c>
      <c r="G67" s="1">
        <v>0</v>
      </c>
    </row>
    <row r="68" spans="1:7" ht="12.75">
      <c r="A68" s="1" t="s">
        <v>461</v>
      </c>
      <c r="C68" s="3" t="s">
        <v>527</v>
      </c>
      <c r="D68" s="1">
        <v>7</v>
      </c>
      <c r="E68" s="1">
        <v>4</v>
      </c>
      <c r="F68" s="1">
        <v>0.049</v>
      </c>
      <c r="G68" s="1">
        <v>0</v>
      </c>
    </row>
    <row r="69" spans="1:7" ht="12.75">
      <c r="A69" s="1" t="s">
        <v>461</v>
      </c>
      <c r="C69" s="3" t="s">
        <v>527</v>
      </c>
      <c r="D69" s="1">
        <v>8</v>
      </c>
      <c r="E69" s="1">
        <v>4</v>
      </c>
      <c r="F69" s="1">
        <v>0.049</v>
      </c>
      <c r="G69" s="1">
        <v>0</v>
      </c>
    </row>
    <row r="70" spans="1:7" ht="12.75">
      <c r="A70" s="1" t="s">
        <v>461</v>
      </c>
      <c r="C70" s="3" t="s">
        <v>527</v>
      </c>
      <c r="D70" s="1">
        <v>9</v>
      </c>
      <c r="E70" s="1">
        <v>4</v>
      </c>
      <c r="F70" s="1">
        <v>0.049</v>
      </c>
      <c r="G70" s="1">
        <v>0</v>
      </c>
    </row>
    <row r="71" spans="1:7" ht="12.75">
      <c r="A71" s="1" t="s">
        <v>461</v>
      </c>
      <c r="C71" s="3" t="s">
        <v>527</v>
      </c>
      <c r="D71" s="1">
        <v>10</v>
      </c>
      <c r="E71" s="1">
        <v>4</v>
      </c>
      <c r="F71" s="1">
        <v>0.049</v>
      </c>
      <c r="G71" s="1">
        <v>0</v>
      </c>
    </row>
    <row r="72" spans="1:7" ht="12.75">
      <c r="A72" s="1" t="s">
        <v>461</v>
      </c>
      <c r="C72" s="3" t="s">
        <v>527</v>
      </c>
      <c r="D72" s="1">
        <v>11</v>
      </c>
      <c r="E72" s="1">
        <v>4</v>
      </c>
      <c r="F72" s="1">
        <v>0.049</v>
      </c>
      <c r="G72" s="1">
        <v>0</v>
      </c>
    </row>
    <row r="73" spans="1:7" ht="12.75">
      <c r="A73" s="1" t="s">
        <v>461</v>
      </c>
      <c r="C73" s="3" t="s">
        <v>527</v>
      </c>
      <c r="D73" s="1">
        <v>12</v>
      </c>
      <c r="E73" s="1">
        <v>4</v>
      </c>
      <c r="F73" s="1">
        <v>0.049</v>
      </c>
      <c r="G73" s="1">
        <v>0</v>
      </c>
    </row>
    <row r="74" spans="1:7" ht="12.75">
      <c r="A74" s="1" t="s">
        <v>461</v>
      </c>
      <c r="C74" s="3" t="s">
        <v>527</v>
      </c>
      <c r="D74" s="1">
        <v>13</v>
      </c>
      <c r="E74" s="1">
        <v>4</v>
      </c>
      <c r="F74" s="1">
        <v>0.049</v>
      </c>
      <c r="G74" s="1">
        <v>0</v>
      </c>
    </row>
    <row r="75" spans="1:7" ht="12.75">
      <c r="A75" s="1" t="s">
        <v>461</v>
      </c>
      <c r="C75" s="3" t="s">
        <v>527</v>
      </c>
      <c r="D75" s="1">
        <v>14</v>
      </c>
      <c r="E75" s="1">
        <v>4</v>
      </c>
      <c r="F75" s="1">
        <v>0.049</v>
      </c>
      <c r="G75" s="1">
        <v>0</v>
      </c>
    </row>
    <row r="76" spans="1:7" ht="12.75">
      <c r="A76" s="1" t="s">
        <v>461</v>
      </c>
      <c r="C76" s="3" t="s">
        <v>527</v>
      </c>
      <c r="D76" s="1">
        <v>15</v>
      </c>
      <c r="E76" s="1">
        <v>4</v>
      </c>
      <c r="F76" s="1">
        <v>0.049</v>
      </c>
      <c r="G76" s="1">
        <v>0</v>
      </c>
    </row>
    <row r="77" spans="1:7" ht="12.75">
      <c r="A77" s="1" t="s">
        <v>528</v>
      </c>
      <c r="C77" s="3" t="s">
        <v>569</v>
      </c>
      <c r="D77" s="1">
        <v>1</v>
      </c>
      <c r="E77" s="1">
        <v>2</v>
      </c>
      <c r="F77" s="1">
        <v>0.049</v>
      </c>
      <c r="G77" s="1">
        <v>0</v>
      </c>
    </row>
    <row r="78" spans="1:7" ht="12.75">
      <c r="A78" s="1" t="s">
        <v>528</v>
      </c>
      <c r="C78" s="3" t="s">
        <v>569</v>
      </c>
      <c r="D78" s="1">
        <v>2</v>
      </c>
      <c r="E78" s="1">
        <v>2</v>
      </c>
      <c r="F78" s="1">
        <v>0.049</v>
      </c>
      <c r="G78" s="1">
        <v>0</v>
      </c>
    </row>
    <row r="79" spans="1:7" ht="12.75">
      <c r="A79" s="1" t="s">
        <v>528</v>
      </c>
      <c r="C79" s="3" t="s">
        <v>569</v>
      </c>
      <c r="D79" s="1">
        <v>3</v>
      </c>
      <c r="E79" s="1">
        <v>2</v>
      </c>
      <c r="F79" s="1">
        <v>0.049</v>
      </c>
      <c r="G79" s="1">
        <v>0</v>
      </c>
    </row>
    <row r="80" spans="1:7" ht="12.75">
      <c r="A80" s="1" t="s">
        <v>528</v>
      </c>
      <c r="C80" s="3" t="s">
        <v>569</v>
      </c>
      <c r="D80" s="1">
        <v>4</v>
      </c>
      <c r="E80" s="1">
        <v>2</v>
      </c>
      <c r="F80" s="1">
        <v>0.049</v>
      </c>
      <c r="G80" s="1">
        <v>0</v>
      </c>
    </row>
    <row r="81" spans="1:7" ht="12.75">
      <c r="A81" s="1" t="s">
        <v>528</v>
      </c>
      <c r="C81" s="3" t="s">
        <v>569</v>
      </c>
      <c r="D81" s="1">
        <v>5</v>
      </c>
      <c r="E81" s="1">
        <v>2</v>
      </c>
      <c r="F81" s="1">
        <v>0.049</v>
      </c>
      <c r="G81" s="1">
        <v>0</v>
      </c>
    </row>
    <row r="82" spans="1:7" ht="12.75">
      <c r="A82" s="1" t="s">
        <v>528</v>
      </c>
      <c r="C82" s="3" t="s">
        <v>569</v>
      </c>
      <c r="D82" s="1">
        <v>6</v>
      </c>
      <c r="E82" s="1">
        <v>2</v>
      </c>
      <c r="F82" s="1">
        <v>0.049</v>
      </c>
      <c r="G82" s="1">
        <v>0</v>
      </c>
    </row>
    <row r="83" spans="1:7" ht="12.75">
      <c r="A83" s="1" t="s">
        <v>528</v>
      </c>
      <c r="C83" s="3" t="s">
        <v>569</v>
      </c>
      <c r="D83" s="1">
        <v>7</v>
      </c>
      <c r="E83" s="1">
        <v>2</v>
      </c>
      <c r="F83" s="1">
        <v>0.049</v>
      </c>
      <c r="G83" s="1">
        <v>0</v>
      </c>
    </row>
    <row r="84" spans="1:7" ht="12.75">
      <c r="A84" s="1" t="s">
        <v>528</v>
      </c>
      <c r="C84" s="3" t="s">
        <v>569</v>
      </c>
      <c r="D84" s="1">
        <v>8</v>
      </c>
      <c r="E84" s="1">
        <v>2</v>
      </c>
      <c r="F84" s="1">
        <v>0.049</v>
      </c>
      <c r="G84" s="1">
        <v>0</v>
      </c>
    </row>
    <row r="85" spans="1:7" ht="12.75">
      <c r="A85" s="1" t="s">
        <v>528</v>
      </c>
      <c r="C85" s="3" t="s">
        <v>569</v>
      </c>
      <c r="D85" s="1">
        <v>9</v>
      </c>
      <c r="E85" s="1">
        <v>2</v>
      </c>
      <c r="F85" s="1">
        <v>0.049</v>
      </c>
      <c r="G85" s="1">
        <v>0</v>
      </c>
    </row>
    <row r="86" spans="1:7" ht="12.75">
      <c r="A86" s="1" t="s">
        <v>528</v>
      </c>
      <c r="C86" s="3" t="s">
        <v>569</v>
      </c>
      <c r="D86" s="1">
        <v>10</v>
      </c>
      <c r="E86" s="1">
        <v>2</v>
      </c>
      <c r="F86" s="1">
        <v>0.049</v>
      </c>
      <c r="G86" s="1">
        <v>0</v>
      </c>
    </row>
    <row r="87" spans="1:7" ht="12.75">
      <c r="A87" s="1" t="s">
        <v>528</v>
      </c>
      <c r="C87" s="3" t="s">
        <v>569</v>
      </c>
      <c r="D87" s="1">
        <v>11</v>
      </c>
      <c r="E87" s="1">
        <v>2</v>
      </c>
      <c r="F87" s="1">
        <v>0.049</v>
      </c>
      <c r="G87" s="1">
        <v>0</v>
      </c>
    </row>
    <row r="88" spans="1:7" ht="12.75">
      <c r="A88" s="1" t="s">
        <v>528</v>
      </c>
      <c r="C88" s="3" t="s">
        <v>569</v>
      </c>
      <c r="D88" s="1">
        <v>12</v>
      </c>
      <c r="E88" s="1">
        <v>2</v>
      </c>
      <c r="F88" s="1">
        <v>0.049</v>
      </c>
      <c r="G88" s="1">
        <v>0</v>
      </c>
    </row>
    <row r="89" spans="1:7" ht="12.75">
      <c r="A89" s="1" t="s">
        <v>528</v>
      </c>
      <c r="C89" s="3" t="s">
        <v>569</v>
      </c>
      <c r="D89" s="1">
        <v>13</v>
      </c>
      <c r="E89" s="1">
        <v>2</v>
      </c>
      <c r="F89" s="1">
        <v>0.049</v>
      </c>
      <c r="G89" s="1">
        <v>0</v>
      </c>
    </row>
    <row r="90" spans="1:7" ht="12.75">
      <c r="A90" s="1" t="s">
        <v>528</v>
      </c>
      <c r="C90" s="3" t="s">
        <v>569</v>
      </c>
      <c r="D90" s="1">
        <v>14</v>
      </c>
      <c r="E90" s="1">
        <v>2</v>
      </c>
      <c r="F90" s="1">
        <v>0.049</v>
      </c>
      <c r="G90" s="1">
        <v>0</v>
      </c>
    </row>
    <row r="91" spans="1:7" ht="12.75">
      <c r="A91" s="1" t="s">
        <v>528</v>
      </c>
      <c r="C91" s="3" t="s">
        <v>569</v>
      </c>
      <c r="D91" s="1">
        <v>15</v>
      </c>
      <c r="E91" s="1">
        <v>2</v>
      </c>
      <c r="F91" s="1">
        <v>0.049</v>
      </c>
      <c r="G91" s="1">
        <v>0</v>
      </c>
    </row>
    <row r="92" spans="1:7" ht="12.75">
      <c r="A92" s="1" t="s">
        <v>570</v>
      </c>
      <c r="C92" s="3" t="s">
        <v>636</v>
      </c>
      <c r="D92" s="1">
        <v>1</v>
      </c>
      <c r="E92" s="1">
        <v>16</v>
      </c>
      <c r="F92" s="1">
        <v>0.049</v>
      </c>
      <c r="G92" s="1">
        <v>0</v>
      </c>
    </row>
    <row r="93" spans="1:7" ht="12.75">
      <c r="A93" s="1" t="s">
        <v>570</v>
      </c>
      <c r="C93" s="3" t="s">
        <v>636</v>
      </c>
      <c r="D93" s="1">
        <v>2</v>
      </c>
      <c r="E93" s="1">
        <v>16</v>
      </c>
      <c r="F93" s="1">
        <v>0.049</v>
      </c>
      <c r="G93" s="1">
        <v>0</v>
      </c>
    </row>
    <row r="94" spans="1:7" ht="12.75">
      <c r="A94" s="1" t="s">
        <v>570</v>
      </c>
      <c r="C94" s="3" t="s">
        <v>636</v>
      </c>
      <c r="D94" s="1">
        <v>3</v>
      </c>
      <c r="E94" s="1">
        <v>16</v>
      </c>
      <c r="F94" s="1">
        <v>0.049</v>
      </c>
      <c r="G94" s="1">
        <v>0</v>
      </c>
    </row>
    <row r="95" spans="1:7" ht="12.75">
      <c r="A95" s="1" t="s">
        <v>570</v>
      </c>
      <c r="C95" s="3" t="s">
        <v>636</v>
      </c>
      <c r="D95" s="1">
        <v>4</v>
      </c>
      <c r="E95" s="1">
        <v>16</v>
      </c>
      <c r="F95" s="1">
        <v>0.049</v>
      </c>
      <c r="G95" s="1">
        <v>0</v>
      </c>
    </row>
    <row r="96" spans="1:7" ht="12.75">
      <c r="A96" s="1" t="s">
        <v>570</v>
      </c>
      <c r="C96" s="3" t="s">
        <v>636</v>
      </c>
      <c r="D96" s="1">
        <v>5</v>
      </c>
      <c r="E96" s="1">
        <v>16</v>
      </c>
      <c r="F96" s="1">
        <v>0.049</v>
      </c>
      <c r="G96" s="1">
        <v>0</v>
      </c>
    </row>
    <row r="97" spans="1:7" ht="12.75">
      <c r="A97" s="1" t="s">
        <v>570</v>
      </c>
      <c r="C97" s="3" t="s">
        <v>636</v>
      </c>
      <c r="D97" s="1">
        <v>6</v>
      </c>
      <c r="E97" s="1">
        <v>16</v>
      </c>
      <c r="F97" s="1">
        <v>0.049</v>
      </c>
      <c r="G97" s="1">
        <v>0</v>
      </c>
    </row>
    <row r="98" spans="1:7" ht="12.75">
      <c r="A98" s="1" t="s">
        <v>570</v>
      </c>
      <c r="C98" s="3" t="s">
        <v>636</v>
      </c>
      <c r="D98" s="1">
        <v>7</v>
      </c>
      <c r="E98" s="1">
        <v>16</v>
      </c>
      <c r="F98" s="1">
        <v>0.049</v>
      </c>
      <c r="G98" s="1">
        <v>0</v>
      </c>
    </row>
    <row r="99" spans="1:7" ht="12.75">
      <c r="A99" s="1" t="s">
        <v>570</v>
      </c>
      <c r="C99" s="3" t="s">
        <v>636</v>
      </c>
      <c r="D99" s="1">
        <v>8</v>
      </c>
      <c r="E99" s="1">
        <v>16</v>
      </c>
      <c r="F99" s="1">
        <v>0.049</v>
      </c>
      <c r="G99" s="1">
        <v>0</v>
      </c>
    </row>
    <row r="100" spans="1:7" ht="12.75">
      <c r="A100" s="1" t="s">
        <v>570</v>
      </c>
      <c r="C100" s="3" t="s">
        <v>636</v>
      </c>
      <c r="D100" s="1">
        <v>9</v>
      </c>
      <c r="E100" s="1">
        <v>16</v>
      </c>
      <c r="F100" s="1">
        <v>0.049</v>
      </c>
      <c r="G100" s="1">
        <v>0</v>
      </c>
    </row>
    <row r="101" spans="1:7" ht="12.75">
      <c r="A101" s="1" t="s">
        <v>570</v>
      </c>
      <c r="C101" s="3" t="s">
        <v>636</v>
      </c>
      <c r="D101" s="1">
        <v>10</v>
      </c>
      <c r="E101" s="1">
        <v>16</v>
      </c>
      <c r="F101" s="1">
        <v>0.049</v>
      </c>
      <c r="G101" s="1">
        <v>0</v>
      </c>
    </row>
    <row r="102" spans="1:7" ht="12.75">
      <c r="A102" s="1" t="s">
        <v>570</v>
      </c>
      <c r="C102" s="3" t="s">
        <v>636</v>
      </c>
      <c r="D102" s="1">
        <v>11</v>
      </c>
      <c r="E102" s="1">
        <v>16</v>
      </c>
      <c r="F102" s="1">
        <v>0.049</v>
      </c>
      <c r="G102" s="1">
        <v>0</v>
      </c>
    </row>
    <row r="103" spans="1:7" ht="12.75">
      <c r="A103" s="1" t="s">
        <v>570</v>
      </c>
      <c r="C103" s="3" t="s">
        <v>636</v>
      </c>
      <c r="D103" s="1">
        <v>12</v>
      </c>
      <c r="E103" s="1">
        <v>16</v>
      </c>
      <c r="F103" s="1">
        <v>0.049</v>
      </c>
      <c r="G103" s="1">
        <v>0</v>
      </c>
    </row>
    <row r="104" spans="1:7" ht="12.75">
      <c r="A104" s="1" t="s">
        <v>570</v>
      </c>
      <c r="C104" s="3" t="s">
        <v>636</v>
      </c>
      <c r="D104" s="1">
        <v>13</v>
      </c>
      <c r="E104" s="1">
        <v>16</v>
      </c>
      <c r="F104" s="1">
        <v>0.049</v>
      </c>
      <c r="G104" s="1">
        <v>0</v>
      </c>
    </row>
    <row r="105" spans="1:7" ht="12.75">
      <c r="A105" s="1" t="s">
        <v>570</v>
      </c>
      <c r="C105" s="3" t="s">
        <v>636</v>
      </c>
      <c r="D105" s="1">
        <v>14</v>
      </c>
      <c r="E105" s="1">
        <v>16</v>
      </c>
      <c r="F105" s="1">
        <v>0.049</v>
      </c>
      <c r="G105" s="1">
        <v>0</v>
      </c>
    </row>
    <row r="106" spans="1:7" ht="12.75">
      <c r="A106" s="1" t="s">
        <v>570</v>
      </c>
      <c r="C106" s="3" t="s">
        <v>636</v>
      </c>
      <c r="D106" s="1">
        <v>15</v>
      </c>
      <c r="E106" s="1">
        <v>16</v>
      </c>
      <c r="F106" s="1">
        <v>0.049</v>
      </c>
      <c r="G106" s="1">
        <v>0</v>
      </c>
    </row>
    <row r="107" spans="1:7" ht="12.75">
      <c r="A107" s="1" t="s">
        <v>637</v>
      </c>
      <c r="C107" s="3" t="s">
        <v>707</v>
      </c>
      <c r="D107" s="1">
        <v>1</v>
      </c>
      <c r="E107" s="1">
        <v>14</v>
      </c>
      <c r="F107" s="1">
        <v>0.049</v>
      </c>
      <c r="G107" s="1">
        <v>0</v>
      </c>
    </row>
    <row r="108" spans="1:7" ht="12.75">
      <c r="A108" s="1" t="s">
        <v>637</v>
      </c>
      <c r="C108" s="3" t="s">
        <v>707</v>
      </c>
      <c r="D108" s="1">
        <v>2</v>
      </c>
      <c r="E108" s="1">
        <v>14</v>
      </c>
      <c r="F108" s="1">
        <v>0.049</v>
      </c>
      <c r="G108" s="1">
        <v>0</v>
      </c>
    </row>
    <row r="109" spans="1:7" ht="12.75">
      <c r="A109" s="1" t="s">
        <v>637</v>
      </c>
      <c r="C109" s="3" t="s">
        <v>707</v>
      </c>
      <c r="D109" s="1">
        <v>3</v>
      </c>
      <c r="E109" s="1">
        <v>14</v>
      </c>
      <c r="F109" s="1">
        <v>0.049</v>
      </c>
      <c r="G109" s="1">
        <v>0</v>
      </c>
    </row>
    <row r="110" spans="1:7" ht="12.75">
      <c r="A110" s="1" t="s">
        <v>637</v>
      </c>
      <c r="C110" s="3" t="s">
        <v>707</v>
      </c>
      <c r="D110" s="1">
        <v>4</v>
      </c>
      <c r="E110" s="1">
        <v>14</v>
      </c>
      <c r="F110" s="1">
        <v>0.049</v>
      </c>
      <c r="G110" s="1">
        <v>0</v>
      </c>
    </row>
    <row r="111" spans="1:7" ht="12.75">
      <c r="A111" s="1" t="s">
        <v>637</v>
      </c>
      <c r="C111" s="3" t="s">
        <v>707</v>
      </c>
      <c r="D111" s="1">
        <v>5</v>
      </c>
      <c r="E111" s="1">
        <v>14</v>
      </c>
      <c r="F111" s="1">
        <v>0.049</v>
      </c>
      <c r="G111" s="1">
        <v>0</v>
      </c>
    </row>
    <row r="112" spans="1:7" ht="12.75">
      <c r="A112" s="1" t="s">
        <v>637</v>
      </c>
      <c r="C112" s="3" t="s">
        <v>707</v>
      </c>
      <c r="D112" s="1">
        <v>6</v>
      </c>
      <c r="E112" s="1">
        <v>14</v>
      </c>
      <c r="F112" s="1">
        <v>0.049</v>
      </c>
      <c r="G112" s="1">
        <v>0</v>
      </c>
    </row>
    <row r="113" spans="1:7" ht="12.75">
      <c r="A113" s="1" t="s">
        <v>637</v>
      </c>
      <c r="C113" s="3" t="s">
        <v>707</v>
      </c>
      <c r="D113" s="1">
        <v>7</v>
      </c>
      <c r="E113" s="1">
        <v>14</v>
      </c>
      <c r="F113" s="1">
        <v>0.049</v>
      </c>
      <c r="G113" s="1">
        <v>0</v>
      </c>
    </row>
    <row r="114" spans="1:7" ht="12.75">
      <c r="A114" s="1" t="s">
        <v>637</v>
      </c>
      <c r="C114" s="3" t="s">
        <v>707</v>
      </c>
      <c r="D114" s="1">
        <v>8</v>
      </c>
      <c r="E114" s="1">
        <v>14</v>
      </c>
      <c r="F114" s="1">
        <v>0.049</v>
      </c>
      <c r="G114" s="1">
        <v>0</v>
      </c>
    </row>
    <row r="115" spans="1:7" ht="12.75">
      <c r="A115" s="1" t="s">
        <v>637</v>
      </c>
      <c r="C115" s="3" t="s">
        <v>707</v>
      </c>
      <c r="D115" s="1">
        <v>9</v>
      </c>
      <c r="E115" s="1">
        <v>14</v>
      </c>
      <c r="F115" s="1">
        <v>0.049</v>
      </c>
      <c r="G115" s="1">
        <v>0</v>
      </c>
    </row>
    <row r="116" spans="1:7" ht="12.75">
      <c r="A116" s="1" t="s">
        <v>637</v>
      </c>
      <c r="C116" s="3" t="s">
        <v>707</v>
      </c>
      <c r="D116" s="1">
        <v>10</v>
      </c>
      <c r="E116" s="1">
        <v>14</v>
      </c>
      <c r="F116" s="1">
        <v>0.049</v>
      </c>
      <c r="G116" s="1">
        <v>0</v>
      </c>
    </row>
    <row r="117" spans="1:7" ht="12.75">
      <c r="A117" s="1" t="s">
        <v>637</v>
      </c>
      <c r="C117" s="3" t="s">
        <v>707</v>
      </c>
      <c r="D117" s="1">
        <v>11</v>
      </c>
      <c r="E117" s="1">
        <v>14</v>
      </c>
      <c r="F117" s="1">
        <v>0.049</v>
      </c>
      <c r="G117" s="1">
        <v>0</v>
      </c>
    </row>
    <row r="118" spans="1:7" ht="12.75">
      <c r="A118" s="1" t="s">
        <v>637</v>
      </c>
      <c r="C118" s="3" t="s">
        <v>707</v>
      </c>
      <c r="D118" s="1">
        <v>12</v>
      </c>
      <c r="E118" s="1">
        <v>14</v>
      </c>
      <c r="F118" s="1">
        <v>0.049</v>
      </c>
      <c r="G118" s="1">
        <v>0</v>
      </c>
    </row>
    <row r="119" spans="1:7" ht="12.75">
      <c r="A119" s="1" t="s">
        <v>637</v>
      </c>
      <c r="C119" s="3" t="s">
        <v>707</v>
      </c>
      <c r="D119" s="1">
        <v>13</v>
      </c>
      <c r="E119" s="1">
        <v>14</v>
      </c>
      <c r="F119" s="1">
        <v>0.049</v>
      </c>
      <c r="G119" s="1">
        <v>0</v>
      </c>
    </row>
    <row r="120" spans="1:7" ht="12.75">
      <c r="A120" s="1" t="s">
        <v>637</v>
      </c>
      <c r="C120" s="3" t="s">
        <v>707</v>
      </c>
      <c r="D120" s="1">
        <v>14</v>
      </c>
      <c r="E120" s="1">
        <v>14</v>
      </c>
      <c r="F120" s="1">
        <v>0.049</v>
      </c>
      <c r="G120" s="1">
        <v>0</v>
      </c>
    </row>
    <row r="121" spans="1:7" ht="12.75">
      <c r="A121" s="1" t="s">
        <v>637</v>
      </c>
      <c r="C121" s="3" t="s">
        <v>707</v>
      </c>
      <c r="D121" s="1">
        <v>15</v>
      </c>
      <c r="E121" s="1">
        <v>14</v>
      </c>
      <c r="F121" s="1">
        <v>0.049</v>
      </c>
      <c r="G121" s="1">
        <v>0</v>
      </c>
    </row>
    <row r="122" spans="1:7" ht="12.75">
      <c r="A122" s="1" t="s">
        <v>710</v>
      </c>
      <c r="C122" s="3" t="s">
        <v>766</v>
      </c>
      <c r="D122" s="1">
        <v>1</v>
      </c>
      <c r="E122" s="1">
        <v>13</v>
      </c>
      <c r="F122" s="1">
        <v>0.049</v>
      </c>
      <c r="G122" s="1">
        <v>0</v>
      </c>
    </row>
    <row r="123" spans="1:7" ht="12.75">
      <c r="A123" s="1" t="s">
        <v>710</v>
      </c>
      <c r="C123" s="3" t="s">
        <v>766</v>
      </c>
      <c r="D123" s="1">
        <v>2</v>
      </c>
      <c r="E123" s="1">
        <v>13</v>
      </c>
      <c r="F123" s="1">
        <v>0.049</v>
      </c>
      <c r="G123" s="1">
        <v>0</v>
      </c>
    </row>
    <row r="124" spans="1:7" ht="12.75">
      <c r="A124" s="1" t="s">
        <v>710</v>
      </c>
      <c r="C124" s="3" t="s">
        <v>766</v>
      </c>
      <c r="D124" s="1">
        <v>3</v>
      </c>
      <c r="E124" s="1">
        <v>13</v>
      </c>
      <c r="F124" s="1">
        <v>0.049</v>
      </c>
      <c r="G124" s="1">
        <v>0</v>
      </c>
    </row>
    <row r="125" spans="1:7" ht="12.75">
      <c r="A125" s="1" t="s">
        <v>710</v>
      </c>
      <c r="C125" s="3" t="s">
        <v>766</v>
      </c>
      <c r="D125" s="1">
        <v>4</v>
      </c>
      <c r="E125" s="1">
        <v>13</v>
      </c>
      <c r="F125" s="1">
        <v>0.049</v>
      </c>
      <c r="G125" s="1">
        <v>0</v>
      </c>
    </row>
    <row r="126" spans="1:7" ht="12.75">
      <c r="A126" s="1" t="s">
        <v>710</v>
      </c>
      <c r="C126" s="3" t="s">
        <v>766</v>
      </c>
      <c r="D126" s="1">
        <v>5</v>
      </c>
      <c r="E126" s="1">
        <v>13</v>
      </c>
      <c r="F126" s="1">
        <v>0.049</v>
      </c>
      <c r="G126" s="1">
        <v>0</v>
      </c>
    </row>
    <row r="127" spans="1:7" ht="12.75">
      <c r="A127" s="1" t="s">
        <v>710</v>
      </c>
      <c r="C127" s="3" t="s">
        <v>766</v>
      </c>
      <c r="D127" s="1">
        <v>6</v>
      </c>
      <c r="E127" s="1">
        <v>13</v>
      </c>
      <c r="F127" s="1">
        <v>0.049</v>
      </c>
      <c r="G127" s="1">
        <v>0</v>
      </c>
    </row>
    <row r="128" spans="1:7" ht="12.75">
      <c r="A128" s="1" t="s">
        <v>710</v>
      </c>
      <c r="C128" s="3" t="s">
        <v>766</v>
      </c>
      <c r="D128" s="1">
        <v>7</v>
      </c>
      <c r="E128" s="1">
        <v>13</v>
      </c>
      <c r="F128" s="1">
        <v>0.049</v>
      </c>
      <c r="G128" s="1">
        <v>0</v>
      </c>
    </row>
    <row r="129" spans="1:7" ht="12.75">
      <c r="A129" s="1" t="s">
        <v>710</v>
      </c>
      <c r="C129" s="3" t="s">
        <v>766</v>
      </c>
      <c r="D129" s="1">
        <v>8</v>
      </c>
      <c r="E129" s="1">
        <v>13</v>
      </c>
      <c r="F129" s="1">
        <v>0.049</v>
      </c>
      <c r="G129" s="1">
        <v>0</v>
      </c>
    </row>
    <row r="130" spans="1:7" ht="12.75">
      <c r="A130" s="1" t="s">
        <v>710</v>
      </c>
      <c r="C130" s="3" t="s">
        <v>766</v>
      </c>
      <c r="D130" s="1">
        <v>9</v>
      </c>
      <c r="E130" s="1">
        <v>13</v>
      </c>
      <c r="F130" s="1">
        <v>0.049</v>
      </c>
      <c r="G130" s="1">
        <v>0</v>
      </c>
    </row>
    <row r="131" spans="1:7" ht="12.75">
      <c r="A131" s="1" t="s">
        <v>710</v>
      </c>
      <c r="C131" s="3" t="s">
        <v>766</v>
      </c>
      <c r="D131" s="1">
        <v>10</v>
      </c>
      <c r="E131" s="1">
        <v>13</v>
      </c>
      <c r="F131" s="1">
        <v>0.049</v>
      </c>
      <c r="G131" s="1">
        <v>0</v>
      </c>
    </row>
    <row r="132" spans="1:7" ht="12.75">
      <c r="A132" s="1" t="s">
        <v>710</v>
      </c>
      <c r="C132" s="3" t="s">
        <v>766</v>
      </c>
      <c r="D132" s="1">
        <v>11</v>
      </c>
      <c r="E132" s="1">
        <v>13</v>
      </c>
      <c r="F132" s="1">
        <v>0.049</v>
      </c>
      <c r="G132" s="1">
        <v>0</v>
      </c>
    </row>
    <row r="133" spans="1:7" ht="12.75">
      <c r="A133" s="1" t="s">
        <v>710</v>
      </c>
      <c r="C133" s="3" t="s">
        <v>766</v>
      </c>
      <c r="D133" s="1">
        <v>12</v>
      </c>
      <c r="E133" s="1">
        <v>13</v>
      </c>
      <c r="F133" s="1">
        <v>0.049</v>
      </c>
      <c r="G133" s="1">
        <v>0</v>
      </c>
    </row>
    <row r="134" spans="1:7" ht="12.75">
      <c r="A134" s="1" t="s">
        <v>710</v>
      </c>
      <c r="C134" s="3" t="s">
        <v>766</v>
      </c>
      <c r="D134" s="1">
        <v>13</v>
      </c>
      <c r="E134" s="1">
        <v>13</v>
      </c>
      <c r="F134" s="1">
        <v>0.049</v>
      </c>
      <c r="G134" s="1">
        <v>0</v>
      </c>
    </row>
    <row r="135" spans="1:7" ht="12.75">
      <c r="A135" s="1" t="s">
        <v>710</v>
      </c>
      <c r="C135" s="3" t="s">
        <v>766</v>
      </c>
      <c r="D135" s="1">
        <v>14</v>
      </c>
      <c r="E135" s="1">
        <v>13</v>
      </c>
      <c r="F135" s="1">
        <v>0.049</v>
      </c>
      <c r="G135" s="1">
        <v>0</v>
      </c>
    </row>
    <row r="136" spans="1:7" ht="12.75">
      <c r="A136" s="1" t="s">
        <v>710</v>
      </c>
      <c r="C136" s="3" t="s">
        <v>766</v>
      </c>
      <c r="D136" s="1">
        <v>15</v>
      </c>
      <c r="E136" s="1">
        <v>13</v>
      </c>
      <c r="F136" s="1">
        <v>0.049</v>
      </c>
      <c r="G136" s="1">
        <v>0</v>
      </c>
    </row>
    <row r="137" spans="1:7" ht="12.75">
      <c r="A137" s="1" t="s">
        <v>767</v>
      </c>
      <c r="C137" s="3" t="s">
        <v>864</v>
      </c>
      <c r="D137" s="1">
        <v>1</v>
      </c>
      <c r="E137" s="1">
        <v>24</v>
      </c>
      <c r="F137" s="1">
        <v>0.049</v>
      </c>
      <c r="G137" s="1">
        <v>0</v>
      </c>
    </row>
    <row r="138" spans="1:7" ht="12.75">
      <c r="A138" s="1" t="s">
        <v>767</v>
      </c>
      <c r="C138" s="3" t="s">
        <v>864</v>
      </c>
      <c r="D138" s="1">
        <v>2</v>
      </c>
      <c r="E138" s="1">
        <v>24</v>
      </c>
      <c r="F138" s="1">
        <v>0.049</v>
      </c>
      <c r="G138" s="1">
        <v>0</v>
      </c>
    </row>
    <row r="139" spans="1:7" ht="12.75">
      <c r="A139" s="1" t="s">
        <v>767</v>
      </c>
      <c r="C139" s="3" t="s">
        <v>864</v>
      </c>
      <c r="D139" s="1">
        <v>3</v>
      </c>
      <c r="E139" s="1">
        <v>24</v>
      </c>
      <c r="F139" s="1">
        <v>0.049</v>
      </c>
      <c r="G139" s="1">
        <v>0</v>
      </c>
    </row>
    <row r="140" spans="1:7" ht="12.75">
      <c r="A140" s="1" t="s">
        <v>767</v>
      </c>
      <c r="C140" s="3" t="s">
        <v>864</v>
      </c>
      <c r="D140" s="1">
        <v>4</v>
      </c>
      <c r="E140" s="1">
        <v>24</v>
      </c>
      <c r="F140" s="1">
        <v>0.049</v>
      </c>
      <c r="G140" s="1">
        <v>0</v>
      </c>
    </row>
    <row r="141" spans="1:7" ht="12.75">
      <c r="A141" s="1" t="s">
        <v>767</v>
      </c>
      <c r="C141" s="3" t="s">
        <v>864</v>
      </c>
      <c r="D141" s="1">
        <v>5</v>
      </c>
      <c r="E141" s="1">
        <v>24</v>
      </c>
      <c r="F141" s="1">
        <v>0.049</v>
      </c>
      <c r="G141" s="1">
        <v>0</v>
      </c>
    </row>
    <row r="142" spans="1:7" ht="12.75">
      <c r="A142" s="1" t="s">
        <v>767</v>
      </c>
      <c r="C142" s="3" t="s">
        <v>864</v>
      </c>
      <c r="D142" s="1">
        <v>6</v>
      </c>
      <c r="E142" s="1">
        <v>23</v>
      </c>
      <c r="F142" s="1">
        <v>0.049</v>
      </c>
      <c r="G142" s="1">
        <v>0</v>
      </c>
    </row>
    <row r="143" spans="1:7" ht="12.75">
      <c r="A143" s="1" t="s">
        <v>767</v>
      </c>
      <c r="C143" s="3" t="s">
        <v>864</v>
      </c>
      <c r="D143" s="1">
        <v>7</v>
      </c>
      <c r="E143" s="1">
        <v>23</v>
      </c>
      <c r="F143" s="1">
        <v>0.049</v>
      </c>
      <c r="G143" s="1">
        <v>0</v>
      </c>
    </row>
    <row r="144" spans="1:7" ht="12.75">
      <c r="A144" s="1" t="s">
        <v>767</v>
      </c>
      <c r="C144" s="3" t="s">
        <v>864</v>
      </c>
      <c r="D144" s="1">
        <v>8</v>
      </c>
      <c r="E144" s="1">
        <v>23</v>
      </c>
      <c r="F144" s="1">
        <v>0.049</v>
      </c>
      <c r="G144" s="1">
        <v>0</v>
      </c>
    </row>
    <row r="145" spans="1:7" ht="12.75">
      <c r="A145" s="1" t="s">
        <v>767</v>
      </c>
      <c r="C145" s="3" t="s">
        <v>864</v>
      </c>
      <c r="D145" s="1">
        <v>9</v>
      </c>
      <c r="E145" s="1">
        <v>23</v>
      </c>
      <c r="F145" s="1">
        <v>0.049</v>
      </c>
      <c r="G145" s="1">
        <v>0</v>
      </c>
    </row>
    <row r="146" spans="1:7" ht="12.75">
      <c r="A146" s="1" t="s">
        <v>767</v>
      </c>
      <c r="C146" s="3" t="s">
        <v>864</v>
      </c>
      <c r="D146" s="1">
        <v>10</v>
      </c>
      <c r="E146" s="1">
        <v>23</v>
      </c>
      <c r="F146" s="1">
        <v>0.049</v>
      </c>
      <c r="G146" s="1">
        <v>0</v>
      </c>
    </row>
    <row r="147" spans="1:7" ht="12.75">
      <c r="A147" s="1" t="s">
        <v>767</v>
      </c>
      <c r="C147" s="3" t="s">
        <v>864</v>
      </c>
      <c r="D147" s="1">
        <v>11</v>
      </c>
      <c r="E147" s="1">
        <v>23</v>
      </c>
      <c r="F147" s="1">
        <v>0.049</v>
      </c>
      <c r="G147" s="1">
        <v>0</v>
      </c>
    </row>
    <row r="148" spans="1:7" ht="12.75">
      <c r="A148" s="1" t="s">
        <v>767</v>
      </c>
      <c r="C148" s="3" t="s">
        <v>864</v>
      </c>
      <c r="D148" s="1">
        <v>12</v>
      </c>
      <c r="E148" s="1">
        <v>23</v>
      </c>
      <c r="F148" s="1">
        <v>0.049</v>
      </c>
      <c r="G148" s="1">
        <v>0</v>
      </c>
    </row>
    <row r="149" spans="1:7" ht="12.75">
      <c r="A149" s="1" t="s">
        <v>767</v>
      </c>
      <c r="C149" s="3" t="s">
        <v>864</v>
      </c>
      <c r="D149" s="1">
        <v>13</v>
      </c>
      <c r="E149" s="1">
        <v>23</v>
      </c>
      <c r="F149" s="1">
        <v>0.049</v>
      </c>
      <c r="G149" s="1">
        <v>0</v>
      </c>
    </row>
    <row r="150" spans="1:7" ht="12.75">
      <c r="A150" s="1" t="s">
        <v>767</v>
      </c>
      <c r="C150" s="3" t="s">
        <v>864</v>
      </c>
      <c r="D150" s="1">
        <v>14</v>
      </c>
      <c r="E150" s="1">
        <v>23</v>
      </c>
      <c r="F150" s="1">
        <v>0.049</v>
      </c>
      <c r="G150" s="1">
        <v>0</v>
      </c>
    </row>
    <row r="151" spans="1:7" ht="12.75">
      <c r="A151" s="1" t="s">
        <v>767</v>
      </c>
      <c r="C151" s="3" t="s">
        <v>864</v>
      </c>
      <c r="D151" s="1">
        <v>15</v>
      </c>
      <c r="E151" s="1">
        <v>23</v>
      </c>
      <c r="F151" s="1">
        <v>0.049</v>
      </c>
      <c r="G151" s="1">
        <v>0</v>
      </c>
    </row>
    <row r="152" ht="12.75">
      <c r="A152" s="1" t="s">
        <v>770</v>
      </c>
    </row>
    <row r="153" ht="12.75">
      <c r="A153" s="1" t="s">
        <v>770</v>
      </c>
    </row>
    <row r="154" spans="1:5" ht="12.75">
      <c r="A154" s="1" t="s">
        <v>770</v>
      </c>
      <c r="E154" s="1" t="s">
        <v>934</v>
      </c>
    </row>
    <row r="155" ht="12.75">
      <c r="A155" s="1" t="s">
        <v>770</v>
      </c>
    </row>
    <row r="156" ht="12.75">
      <c r="A156" s="1" t="s">
        <v>770</v>
      </c>
    </row>
    <row r="157" spans="1:7" ht="12.75">
      <c r="A157" s="1" t="s">
        <v>771</v>
      </c>
      <c r="C157" s="3" t="s">
        <v>998</v>
      </c>
      <c r="D157" s="1">
        <v>1</v>
      </c>
      <c r="E157" s="1">
        <v>13</v>
      </c>
      <c r="G157" s="1">
        <v>0</v>
      </c>
    </row>
    <row r="158" spans="1:7" ht="12.75">
      <c r="A158" s="1" t="s">
        <v>771</v>
      </c>
      <c r="C158" s="3" t="s">
        <v>998</v>
      </c>
      <c r="D158" s="1">
        <v>2</v>
      </c>
      <c r="E158" s="1">
        <v>13</v>
      </c>
      <c r="G158" s="1">
        <v>0</v>
      </c>
    </row>
    <row r="159" spans="1:7" ht="12.75">
      <c r="A159" s="1" t="s">
        <v>771</v>
      </c>
      <c r="C159" s="3" t="s">
        <v>998</v>
      </c>
      <c r="D159" s="1">
        <v>3</v>
      </c>
      <c r="E159" s="1">
        <v>13</v>
      </c>
      <c r="G159" s="1">
        <v>0</v>
      </c>
    </row>
    <row r="160" spans="1:7" ht="12.75">
      <c r="A160" s="1" t="s">
        <v>778</v>
      </c>
      <c r="C160" s="3" t="s">
        <v>1036</v>
      </c>
      <c r="D160" s="1">
        <v>1</v>
      </c>
      <c r="E160" s="1">
        <v>13</v>
      </c>
      <c r="G160" s="1">
        <v>0</v>
      </c>
    </row>
    <row r="161" spans="1:7" ht="12.75">
      <c r="A161" s="1" t="s">
        <v>778</v>
      </c>
      <c r="C161" s="3" t="s">
        <v>1036</v>
      </c>
      <c r="D161" s="1">
        <v>2</v>
      </c>
      <c r="E161" s="1">
        <v>13</v>
      </c>
      <c r="G161" s="1">
        <v>0</v>
      </c>
    </row>
    <row r="162" spans="1:7" ht="12.75">
      <c r="A162" s="1" t="s">
        <v>778</v>
      </c>
      <c r="C162" s="3" t="s">
        <v>1036</v>
      </c>
      <c r="D162" s="1">
        <v>3</v>
      </c>
      <c r="E162" s="1">
        <v>13</v>
      </c>
      <c r="G162" s="1">
        <v>0</v>
      </c>
    </row>
    <row r="163" spans="1:7" ht="12.75">
      <c r="A163" s="1" t="s">
        <v>774</v>
      </c>
      <c r="C163" s="3" t="s">
        <v>1100</v>
      </c>
      <c r="D163" s="1">
        <v>1</v>
      </c>
      <c r="E163" s="1">
        <v>7</v>
      </c>
      <c r="G163" s="1">
        <v>0</v>
      </c>
    </row>
    <row r="164" spans="1:7" ht="12.75">
      <c r="A164" s="1" t="s">
        <v>774</v>
      </c>
      <c r="C164" s="3" t="s">
        <v>1100</v>
      </c>
      <c r="D164" s="1">
        <v>2</v>
      </c>
      <c r="E164" s="1">
        <v>7</v>
      </c>
      <c r="G164" s="1">
        <v>0</v>
      </c>
    </row>
    <row r="165" spans="1:7" ht="12.75">
      <c r="A165" s="1" t="s">
        <v>774</v>
      </c>
      <c r="C165" s="3" t="s">
        <v>1100</v>
      </c>
      <c r="D165" s="1">
        <v>3</v>
      </c>
      <c r="E165" s="1">
        <v>7</v>
      </c>
      <c r="G165" s="1">
        <v>0</v>
      </c>
    </row>
    <row r="166" spans="1:7" ht="12.75">
      <c r="A166" s="1" t="s">
        <v>777</v>
      </c>
      <c r="C166" s="3" t="s">
        <v>1163</v>
      </c>
      <c r="D166" s="1">
        <v>1</v>
      </c>
      <c r="E166" s="1">
        <v>6.5</v>
      </c>
      <c r="G166" s="1">
        <v>0</v>
      </c>
    </row>
    <row r="167" spans="1:7" ht="12.75">
      <c r="A167" s="1" t="s">
        <v>777</v>
      </c>
      <c r="C167" s="3" t="s">
        <v>1163</v>
      </c>
      <c r="D167" s="1">
        <v>2</v>
      </c>
      <c r="E167" s="1">
        <v>6.5</v>
      </c>
      <c r="G167" s="1">
        <v>0</v>
      </c>
    </row>
    <row r="168" spans="1:7" ht="12.75">
      <c r="A168" s="1" t="s">
        <v>777</v>
      </c>
      <c r="C168" s="3" t="s">
        <v>1163</v>
      </c>
      <c r="D168" s="1">
        <v>3</v>
      </c>
      <c r="E168" s="1">
        <v>6.5</v>
      </c>
      <c r="G168" s="1">
        <v>0</v>
      </c>
    </row>
    <row r="169" spans="1:7" ht="12.75">
      <c r="A169" s="1" t="s">
        <v>779</v>
      </c>
      <c r="C169" s="3" t="s">
        <v>1213</v>
      </c>
      <c r="D169" s="1">
        <v>1</v>
      </c>
      <c r="E169" s="1">
        <v>5.5</v>
      </c>
      <c r="G169" s="1">
        <v>0</v>
      </c>
    </row>
    <row r="170" spans="1:7" ht="12.75">
      <c r="A170" s="1" t="s">
        <v>779</v>
      </c>
      <c r="C170" s="3" t="s">
        <v>1213</v>
      </c>
      <c r="D170" s="1">
        <v>2</v>
      </c>
      <c r="E170" s="1">
        <v>5.5</v>
      </c>
      <c r="G170" s="1">
        <v>0</v>
      </c>
    </row>
    <row r="171" spans="1:7" ht="12.75">
      <c r="A171" s="1" t="s">
        <v>779</v>
      </c>
      <c r="C171" s="3" t="s">
        <v>1213</v>
      </c>
      <c r="D171" s="1">
        <v>3</v>
      </c>
      <c r="E171" s="1">
        <v>5.5</v>
      </c>
      <c r="G171" s="1">
        <v>0</v>
      </c>
    </row>
    <row r="172" spans="1:7" ht="12.75">
      <c r="A172" s="1" t="s">
        <v>776</v>
      </c>
      <c r="C172" s="3" t="s">
        <v>1276</v>
      </c>
      <c r="D172" s="1">
        <v>1</v>
      </c>
      <c r="E172" s="1">
        <v>7</v>
      </c>
      <c r="G172" s="1">
        <v>0</v>
      </c>
    </row>
    <row r="173" spans="1:7" ht="12.75">
      <c r="A173" s="1" t="s">
        <v>776</v>
      </c>
      <c r="C173" s="3" t="s">
        <v>1276</v>
      </c>
      <c r="D173" s="1">
        <v>2</v>
      </c>
      <c r="E173" s="1">
        <v>7</v>
      </c>
      <c r="G173" s="1">
        <v>0</v>
      </c>
    </row>
    <row r="174" spans="1:7" ht="12.75">
      <c r="A174" s="1" t="s">
        <v>776</v>
      </c>
      <c r="C174" s="3" t="s">
        <v>1276</v>
      </c>
      <c r="D174" s="1">
        <v>3</v>
      </c>
      <c r="E174" s="1">
        <v>7</v>
      </c>
      <c r="G174" s="1">
        <v>0</v>
      </c>
    </row>
    <row r="175" spans="1:7" ht="12.75">
      <c r="A175" s="1" t="s">
        <v>781</v>
      </c>
      <c r="C175" s="3" t="s">
        <v>1333</v>
      </c>
      <c r="D175" s="1">
        <v>1</v>
      </c>
      <c r="E175" s="1">
        <v>1.25</v>
      </c>
      <c r="G175" s="1">
        <v>0</v>
      </c>
    </row>
    <row r="176" spans="1:7" ht="12.75">
      <c r="A176" s="1" t="s">
        <v>781</v>
      </c>
      <c r="C176" s="3" t="s">
        <v>1333</v>
      </c>
      <c r="D176" s="1">
        <v>2</v>
      </c>
      <c r="E176" s="1">
        <v>1.25</v>
      </c>
      <c r="G176" s="1">
        <v>0</v>
      </c>
    </row>
    <row r="177" spans="1:7" ht="12.75">
      <c r="A177" s="1" t="s">
        <v>781</v>
      </c>
      <c r="C177" s="3" t="s">
        <v>1333</v>
      </c>
      <c r="D177" s="1">
        <v>3</v>
      </c>
      <c r="E177" s="1">
        <v>1.25</v>
      </c>
      <c r="G177" s="1">
        <v>0</v>
      </c>
    </row>
    <row r="178" spans="1:7" ht="12.75">
      <c r="A178" s="1" t="s">
        <v>783</v>
      </c>
      <c r="C178" s="3" t="s">
        <v>103</v>
      </c>
      <c r="D178" s="1">
        <v>1</v>
      </c>
      <c r="E178" s="1">
        <v>6.5</v>
      </c>
      <c r="G178" s="1">
        <v>0</v>
      </c>
    </row>
    <row r="179" spans="1:7" ht="12.75">
      <c r="A179" s="1" t="s">
        <v>783</v>
      </c>
      <c r="C179" s="3" t="s">
        <v>103</v>
      </c>
      <c r="D179" s="1">
        <v>2</v>
      </c>
      <c r="E179" s="1">
        <v>6.5</v>
      </c>
      <c r="G179" s="1">
        <v>0</v>
      </c>
    </row>
    <row r="180" spans="1:7" ht="12.75">
      <c r="A180" s="1" t="s">
        <v>783</v>
      </c>
      <c r="C180" s="3" t="s">
        <v>103</v>
      </c>
      <c r="D180" s="1">
        <v>3</v>
      </c>
      <c r="E180" s="1">
        <v>6.5</v>
      </c>
      <c r="G180" s="1">
        <v>0</v>
      </c>
    </row>
    <row r="181" spans="1:7" ht="12.75">
      <c r="A181" s="1" t="s">
        <v>784</v>
      </c>
      <c r="C181" s="3" t="s">
        <v>181</v>
      </c>
      <c r="D181" s="1">
        <v>1</v>
      </c>
      <c r="E181" s="1">
        <v>2</v>
      </c>
      <c r="G181" s="1">
        <v>0</v>
      </c>
    </row>
    <row r="182" spans="1:7" ht="12.75">
      <c r="A182" s="1" t="s">
        <v>784</v>
      </c>
      <c r="C182" s="3" t="s">
        <v>181</v>
      </c>
      <c r="D182" s="1">
        <v>2</v>
      </c>
      <c r="E182" s="1">
        <v>2</v>
      </c>
      <c r="G182" s="1">
        <v>0</v>
      </c>
    </row>
    <row r="183" spans="1:7" ht="12.75">
      <c r="A183" s="1" t="s">
        <v>784</v>
      </c>
      <c r="C183" s="3" t="s">
        <v>181</v>
      </c>
      <c r="D183" s="1">
        <v>3</v>
      </c>
      <c r="E183" s="1">
        <v>2</v>
      </c>
      <c r="G183" s="1">
        <v>0</v>
      </c>
    </row>
    <row r="184" spans="1:7" ht="12.75">
      <c r="A184" s="1" t="s">
        <v>785</v>
      </c>
      <c r="C184" s="3" t="s">
        <v>306</v>
      </c>
      <c r="D184" s="1">
        <v>1</v>
      </c>
      <c r="E184" s="1">
        <v>4</v>
      </c>
      <c r="G184" s="1">
        <v>0</v>
      </c>
    </row>
    <row r="185" spans="1:7" ht="12.75">
      <c r="A185" s="1" t="s">
        <v>785</v>
      </c>
      <c r="C185" s="3" t="s">
        <v>306</v>
      </c>
      <c r="D185" s="1">
        <v>2</v>
      </c>
      <c r="E185" s="1">
        <v>4</v>
      </c>
      <c r="G185" s="1">
        <v>0</v>
      </c>
    </row>
    <row r="186" spans="1:7" ht="12.75">
      <c r="A186" s="1" t="s">
        <v>785</v>
      </c>
      <c r="C186" s="3" t="s">
        <v>306</v>
      </c>
      <c r="D186" s="1">
        <v>3</v>
      </c>
      <c r="E186" s="1">
        <v>4</v>
      </c>
      <c r="G186" s="1">
        <v>0</v>
      </c>
    </row>
    <row r="187" spans="1:7" ht="12.75">
      <c r="A187" s="1" t="s">
        <v>787</v>
      </c>
      <c r="C187" s="3" t="s">
        <v>356</v>
      </c>
      <c r="D187" s="1">
        <v>1</v>
      </c>
      <c r="E187" s="1">
        <v>9</v>
      </c>
      <c r="G187" s="1">
        <v>0</v>
      </c>
    </row>
    <row r="188" spans="1:7" ht="12.75">
      <c r="A188" s="1" t="s">
        <v>787</v>
      </c>
      <c r="C188" s="3" t="s">
        <v>356</v>
      </c>
      <c r="D188" s="1">
        <v>2</v>
      </c>
      <c r="E188" s="1">
        <v>9</v>
      </c>
      <c r="G188" s="1">
        <v>0</v>
      </c>
    </row>
    <row r="189" spans="1:7" ht="12.75">
      <c r="A189" s="1" t="s">
        <v>787</v>
      </c>
      <c r="C189" s="3" t="s">
        <v>356</v>
      </c>
      <c r="D189" s="1">
        <v>3</v>
      </c>
      <c r="E189" s="1">
        <v>9</v>
      </c>
      <c r="G189" s="1">
        <v>0</v>
      </c>
    </row>
    <row r="190" spans="1:7" ht="12.75">
      <c r="A190" s="1" t="s">
        <v>789</v>
      </c>
      <c r="C190" s="3" t="s">
        <v>430</v>
      </c>
      <c r="D190" s="1">
        <v>1</v>
      </c>
      <c r="E190" s="1">
        <v>7</v>
      </c>
      <c r="G190" s="1">
        <v>0</v>
      </c>
    </row>
    <row r="191" spans="1:7" ht="12.75">
      <c r="A191" s="1" t="s">
        <v>789</v>
      </c>
      <c r="C191" s="3" t="s">
        <v>430</v>
      </c>
      <c r="D191" s="1">
        <v>2</v>
      </c>
      <c r="E191" s="1">
        <v>7</v>
      </c>
      <c r="G191" s="1">
        <v>0</v>
      </c>
    </row>
    <row r="192" spans="1:7" ht="12.75">
      <c r="A192" s="1" t="s">
        <v>789</v>
      </c>
      <c r="C192" s="3" t="s">
        <v>430</v>
      </c>
      <c r="D192" s="1">
        <v>3</v>
      </c>
      <c r="E192" s="1">
        <v>7</v>
      </c>
      <c r="G192" s="1">
        <v>0</v>
      </c>
    </row>
    <row r="193" spans="1:7" ht="12.75">
      <c r="A193" s="1" t="s">
        <v>1330</v>
      </c>
      <c r="C193" s="3" t="s">
        <v>475</v>
      </c>
      <c r="D193" s="1">
        <v>1</v>
      </c>
      <c r="E193" s="1">
        <v>14.5</v>
      </c>
      <c r="G193" s="1">
        <v>0</v>
      </c>
    </row>
    <row r="194" spans="1:7" ht="12.75">
      <c r="A194" s="1" t="s">
        <v>1330</v>
      </c>
      <c r="C194" s="3" t="s">
        <v>475</v>
      </c>
      <c r="D194" s="1">
        <v>2</v>
      </c>
      <c r="E194" s="1">
        <v>15.5</v>
      </c>
      <c r="G194" s="1">
        <v>0</v>
      </c>
    </row>
    <row r="195" spans="1:7" ht="12.75">
      <c r="A195" s="1" t="s">
        <v>1330</v>
      </c>
      <c r="C195" s="3" t="s">
        <v>475</v>
      </c>
      <c r="D195" s="1">
        <v>3</v>
      </c>
      <c r="E195" s="1">
        <v>15.5</v>
      </c>
      <c r="G195" s="1">
        <v>0</v>
      </c>
    </row>
    <row r="196" spans="1:7" ht="12.75">
      <c r="A196" s="1" t="s">
        <v>1390</v>
      </c>
      <c r="C196" s="3" t="s">
        <v>500</v>
      </c>
      <c r="D196" s="1">
        <v>1</v>
      </c>
      <c r="E196" s="1">
        <v>10</v>
      </c>
      <c r="G196" s="1">
        <v>0</v>
      </c>
    </row>
    <row r="197" spans="1:7" ht="12.75">
      <c r="A197" s="1" t="s">
        <v>1390</v>
      </c>
      <c r="C197" s="3" t="s">
        <v>500</v>
      </c>
      <c r="D197" s="1">
        <v>2</v>
      </c>
      <c r="E197" s="1">
        <v>10</v>
      </c>
      <c r="G197" s="1">
        <v>0</v>
      </c>
    </row>
    <row r="198" spans="1:7" ht="12.75">
      <c r="A198" s="1" t="s">
        <v>1390</v>
      </c>
      <c r="C198" s="3" t="s">
        <v>500</v>
      </c>
      <c r="D198" s="1">
        <v>3</v>
      </c>
      <c r="E198" s="1">
        <v>10</v>
      </c>
      <c r="G198" s="1">
        <v>0</v>
      </c>
    </row>
    <row r="199" spans="1:7" ht="12.75">
      <c r="A199" s="1" t="s">
        <v>1405</v>
      </c>
      <c r="C199" s="3" t="s">
        <v>644</v>
      </c>
      <c r="D199" s="1">
        <v>1</v>
      </c>
      <c r="E199" s="1">
        <v>1.5</v>
      </c>
      <c r="G199" s="1">
        <v>0</v>
      </c>
    </row>
    <row r="200" spans="1:7" ht="12.75">
      <c r="A200" s="1" t="s">
        <v>1405</v>
      </c>
      <c r="C200" s="3" t="s">
        <v>644</v>
      </c>
      <c r="D200" s="1">
        <v>2</v>
      </c>
      <c r="E200" s="1">
        <v>1.5</v>
      </c>
      <c r="G200" s="1">
        <v>0</v>
      </c>
    </row>
    <row r="201" spans="1:7" ht="12.75">
      <c r="A201" s="1" t="s">
        <v>1405</v>
      </c>
      <c r="C201" s="3" t="s">
        <v>644</v>
      </c>
      <c r="D201" s="1">
        <v>3</v>
      </c>
      <c r="E201" s="1">
        <v>1.5</v>
      </c>
      <c r="G201" s="1">
        <v>0</v>
      </c>
    </row>
    <row r="202" spans="1:7" ht="12.75">
      <c r="A202" s="1" t="s">
        <v>1413</v>
      </c>
      <c r="C202" s="3" t="s">
        <v>717</v>
      </c>
      <c r="D202" s="1">
        <v>1</v>
      </c>
      <c r="E202" s="1">
        <v>11</v>
      </c>
      <c r="G202" s="1">
        <v>0</v>
      </c>
    </row>
    <row r="203" spans="1:7" ht="12.75">
      <c r="A203" s="1" t="s">
        <v>1413</v>
      </c>
      <c r="C203" s="3" t="s">
        <v>717</v>
      </c>
      <c r="D203" s="1">
        <v>2</v>
      </c>
      <c r="E203" s="1">
        <v>11</v>
      </c>
      <c r="G203" s="1">
        <v>0</v>
      </c>
    </row>
    <row r="204" spans="1:7" ht="12.75">
      <c r="A204" s="1" t="s">
        <v>1413</v>
      </c>
      <c r="C204" s="3" t="s">
        <v>717</v>
      </c>
      <c r="D204" s="1">
        <v>3</v>
      </c>
      <c r="E204" s="1">
        <v>11</v>
      </c>
      <c r="G204" s="1">
        <v>0</v>
      </c>
    </row>
    <row r="205" spans="1:7" ht="12.75">
      <c r="A205" s="1" t="s">
        <v>1436</v>
      </c>
      <c r="C205" s="3" t="s">
        <v>812</v>
      </c>
      <c r="D205" s="1">
        <v>1</v>
      </c>
      <c r="E205" s="1">
        <v>17</v>
      </c>
      <c r="G205" s="1">
        <v>0</v>
      </c>
    </row>
    <row r="206" spans="1:7" ht="12.75">
      <c r="A206" s="1" t="s">
        <v>1436</v>
      </c>
      <c r="C206" s="3" t="s">
        <v>812</v>
      </c>
      <c r="D206" s="1">
        <v>2</v>
      </c>
      <c r="E206" s="1">
        <v>17</v>
      </c>
      <c r="G206" s="1">
        <v>0</v>
      </c>
    </row>
    <row r="207" spans="1:7" ht="12.75">
      <c r="A207" s="1" t="s">
        <v>1436</v>
      </c>
      <c r="C207" s="3" t="s">
        <v>812</v>
      </c>
      <c r="D207" s="1">
        <v>3</v>
      </c>
      <c r="E207" s="1">
        <v>17</v>
      </c>
      <c r="G207" s="1">
        <v>0</v>
      </c>
    </row>
    <row r="208" spans="1:7" ht="12.75">
      <c r="A208" s="1" t="s">
        <v>1446</v>
      </c>
      <c r="C208" s="3" t="s">
        <v>830</v>
      </c>
      <c r="D208" s="1">
        <v>1</v>
      </c>
      <c r="E208" s="1">
        <v>30</v>
      </c>
      <c r="G208" s="1">
        <v>0</v>
      </c>
    </row>
    <row r="209" spans="1:7" ht="12.75">
      <c r="A209" s="1" t="s">
        <v>1446</v>
      </c>
      <c r="C209" s="3" t="s">
        <v>830</v>
      </c>
      <c r="D209" s="1">
        <v>2</v>
      </c>
      <c r="E209" s="1">
        <v>30</v>
      </c>
      <c r="G209" s="1">
        <v>0</v>
      </c>
    </row>
    <row r="210" spans="1:7" ht="12.75">
      <c r="A210" s="1" t="s">
        <v>1446</v>
      </c>
      <c r="C210" s="3" t="s">
        <v>830</v>
      </c>
      <c r="D210" s="1">
        <v>3</v>
      </c>
      <c r="E210" s="1">
        <v>30</v>
      </c>
      <c r="G210" s="1">
        <v>0</v>
      </c>
    </row>
    <row r="211" spans="1:3" ht="12.75">
      <c r="A211" s="1" t="s">
        <v>1456</v>
      </c>
      <c r="C211" s="3" t="s">
        <v>898</v>
      </c>
    </row>
    <row r="212" spans="1:4" ht="12.75">
      <c r="A212" s="1" t="s">
        <v>1456</v>
      </c>
      <c r="C212" s="3" t="s">
        <v>898</v>
      </c>
      <c r="D212" s="3" t="s">
        <v>1465</v>
      </c>
    </row>
    <row r="213" spans="1:3" ht="12.75">
      <c r="A213" s="1" t="s">
        <v>1456</v>
      </c>
      <c r="C213" s="3" t="s">
        <v>898</v>
      </c>
    </row>
    <row r="214" spans="1:7" ht="12.75">
      <c r="A214" s="1" t="s">
        <v>1466</v>
      </c>
      <c r="E214" s="1">
        <v>1.5</v>
      </c>
      <c r="G214" s="1">
        <v>0</v>
      </c>
    </row>
    <row r="215" spans="1:7" ht="12.75">
      <c r="A215" s="1" t="s">
        <v>1466</v>
      </c>
      <c r="E215" s="1">
        <v>1.5</v>
      </c>
      <c r="G215" s="1">
        <v>0</v>
      </c>
    </row>
    <row r="216" spans="1:7" ht="12.75">
      <c r="A216" s="1" t="s">
        <v>1466</v>
      </c>
      <c r="E216" s="1">
        <v>1.5</v>
      </c>
      <c r="G216" s="1">
        <v>0</v>
      </c>
    </row>
    <row r="217" spans="1:7" ht="12.75">
      <c r="A217" s="1" t="s">
        <v>1480</v>
      </c>
      <c r="C217" s="3" t="s">
        <v>1062</v>
      </c>
      <c r="D217" s="1">
        <v>1</v>
      </c>
      <c r="E217" s="1">
        <v>5.5</v>
      </c>
      <c r="G217" s="1">
        <v>0</v>
      </c>
    </row>
    <row r="218" spans="1:7" ht="12.75">
      <c r="A218" s="1" t="s">
        <v>1480</v>
      </c>
      <c r="C218" s="3" t="s">
        <v>1062</v>
      </c>
      <c r="D218" s="1">
        <v>2</v>
      </c>
      <c r="E218" s="1">
        <v>5.5</v>
      </c>
      <c r="G218" s="1">
        <v>0</v>
      </c>
    </row>
    <row r="219" spans="1:7" ht="12.75">
      <c r="A219" s="1" t="s">
        <v>1480</v>
      </c>
      <c r="C219" s="3" t="s">
        <v>1062</v>
      </c>
      <c r="D219" s="1">
        <v>3</v>
      </c>
      <c r="E219" s="1">
        <v>5.5</v>
      </c>
      <c r="G219" s="1">
        <v>0</v>
      </c>
    </row>
    <row r="220" spans="1:7" ht="12.75">
      <c r="A220" s="1" t="s">
        <v>1491</v>
      </c>
      <c r="C220" s="3" t="s">
        <v>1121</v>
      </c>
      <c r="D220" s="1">
        <v>1</v>
      </c>
      <c r="E220" s="1">
        <v>16.5</v>
      </c>
      <c r="G220" s="1">
        <v>0</v>
      </c>
    </row>
    <row r="221" spans="1:7" ht="12.75">
      <c r="A221" s="1" t="s">
        <v>1491</v>
      </c>
      <c r="C221" s="3" t="s">
        <v>1121</v>
      </c>
      <c r="D221" s="1">
        <v>2</v>
      </c>
      <c r="E221" s="1">
        <v>16.5</v>
      </c>
      <c r="G221" s="1">
        <v>0</v>
      </c>
    </row>
    <row r="222" spans="1:7" ht="12.75">
      <c r="A222" s="1" t="s">
        <v>1491</v>
      </c>
      <c r="C222" s="3" t="s">
        <v>1121</v>
      </c>
      <c r="D222" s="1">
        <v>3</v>
      </c>
      <c r="E222" s="1">
        <v>16.5</v>
      </c>
      <c r="G222" s="1">
        <v>0</v>
      </c>
    </row>
    <row r="223" spans="1:7" ht="12.75">
      <c r="A223" s="1" t="s">
        <v>1501</v>
      </c>
      <c r="C223" s="3" t="s">
        <v>1122</v>
      </c>
      <c r="D223" s="1">
        <v>1</v>
      </c>
      <c r="E223" s="1">
        <v>9.5</v>
      </c>
      <c r="G223" s="1">
        <v>0</v>
      </c>
    </row>
    <row r="224" spans="1:7" ht="12.75">
      <c r="A224" s="1" t="s">
        <v>1501</v>
      </c>
      <c r="C224" s="3" t="s">
        <v>1122</v>
      </c>
      <c r="D224" s="1">
        <v>2</v>
      </c>
      <c r="E224" s="1">
        <v>9.5</v>
      </c>
      <c r="G224" s="1">
        <v>0</v>
      </c>
    </row>
    <row r="225" spans="1:7" ht="12.75">
      <c r="A225" s="1" t="s">
        <v>1501</v>
      </c>
      <c r="C225" s="3" t="s">
        <v>1122</v>
      </c>
      <c r="D225" s="1">
        <v>3</v>
      </c>
      <c r="E225" s="1">
        <v>9.5</v>
      </c>
      <c r="G225" s="1">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48"/>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D34" sqref="D34"/>
    </sheetView>
  </sheetViews>
  <sheetFormatPr defaultColWidth="9.140625" defaultRowHeight="15"/>
  <cols>
    <col min="1" max="1" width="20.57421875" style="10" bestFit="1" customWidth="1"/>
    <col min="2" max="9" width="9.140625" style="10" customWidth="1"/>
    <col min="10" max="10" width="11.8515625" style="10" customWidth="1"/>
    <col min="11" max="11" width="10.28125" style="10" bestFit="1" customWidth="1"/>
    <col min="12" max="12" width="12.00390625" style="10" bestFit="1" customWidth="1"/>
    <col min="13" max="13" width="12.57421875" style="10" bestFit="1" customWidth="1"/>
    <col min="14" max="14" width="11.57421875" style="10" bestFit="1" customWidth="1"/>
    <col min="15" max="15" width="14.421875" style="10" bestFit="1" customWidth="1"/>
    <col min="16" max="16384" width="9.140625" style="10" customWidth="1"/>
  </cols>
  <sheetData>
    <row r="1" spans="1:256" ht="12">
      <c r="A1" s="10" t="s">
        <v>7</v>
      </c>
      <c r="C1" s="12" t="s">
        <v>1517</v>
      </c>
      <c r="D1" s="11"/>
      <c r="E1" s="11"/>
      <c r="F1" s="11"/>
      <c r="G1" s="11"/>
      <c r="H1" s="11"/>
      <c r="I1" s="11"/>
      <c r="J1" s="12" t="s">
        <v>1518</v>
      </c>
      <c r="K1" s="12"/>
      <c r="L1" s="12"/>
      <c r="M1" s="12"/>
      <c r="N1" s="12"/>
      <c r="O1" s="12"/>
      <c r="P1" s="12"/>
      <c r="S1" s="12"/>
      <c r="T1" s="11"/>
      <c r="U1" s="11"/>
      <c r="V1" s="11"/>
      <c r="W1" s="11"/>
      <c r="X1" s="11"/>
      <c r="Y1" s="11"/>
      <c r="Z1" s="12"/>
      <c r="AA1" s="12"/>
      <c r="AB1" s="12"/>
      <c r="AC1" s="12"/>
      <c r="AD1" s="12"/>
      <c r="AE1" s="12"/>
      <c r="AF1" s="12"/>
      <c r="AI1" s="12"/>
      <c r="AJ1" s="11"/>
      <c r="AK1" s="11"/>
      <c r="AL1" s="11"/>
      <c r="AM1" s="11"/>
      <c r="AN1" s="11"/>
      <c r="AO1" s="11"/>
      <c r="AP1" s="12"/>
      <c r="AQ1" s="12"/>
      <c r="AR1" s="12"/>
      <c r="AS1" s="12"/>
      <c r="AT1" s="12"/>
      <c r="AU1" s="12"/>
      <c r="AV1" s="12"/>
      <c r="AY1" s="12"/>
      <c r="AZ1" s="11"/>
      <c r="BA1" s="11"/>
      <c r="BB1" s="11"/>
      <c r="BC1" s="11"/>
      <c r="BD1" s="11"/>
      <c r="BE1" s="11"/>
      <c r="BF1" s="12"/>
      <c r="BG1" s="12"/>
      <c r="BH1" s="12"/>
      <c r="BI1" s="12"/>
      <c r="BJ1" s="12"/>
      <c r="BK1" s="12"/>
      <c r="BL1" s="12"/>
      <c r="BO1" s="12"/>
      <c r="BP1" s="11"/>
      <c r="BQ1" s="11"/>
      <c r="BR1" s="11"/>
      <c r="BS1" s="11"/>
      <c r="BT1" s="11"/>
      <c r="BU1" s="11"/>
      <c r="BV1" s="12"/>
      <c r="BW1" s="12"/>
      <c r="BX1" s="12"/>
      <c r="BY1" s="12"/>
      <c r="BZ1" s="12"/>
      <c r="CA1" s="12"/>
      <c r="CB1" s="12"/>
      <c r="CE1" s="12"/>
      <c r="CF1" s="11"/>
      <c r="CG1" s="11"/>
      <c r="CH1" s="11"/>
      <c r="CI1" s="11"/>
      <c r="CJ1" s="11"/>
      <c r="CK1" s="11"/>
      <c r="CL1" s="12"/>
      <c r="CM1" s="12"/>
      <c r="CN1" s="12"/>
      <c r="CO1" s="12"/>
      <c r="CP1" s="12"/>
      <c r="CQ1" s="12"/>
      <c r="CR1" s="12"/>
      <c r="CU1" s="12"/>
      <c r="CV1" s="11"/>
      <c r="CW1" s="11"/>
      <c r="CX1" s="11"/>
      <c r="CY1" s="11"/>
      <c r="CZ1" s="11"/>
      <c r="DA1" s="11"/>
      <c r="DB1" s="12"/>
      <c r="DC1" s="12"/>
      <c r="DD1" s="12"/>
      <c r="DE1" s="12"/>
      <c r="DF1" s="12"/>
      <c r="DG1" s="12"/>
      <c r="DH1" s="12"/>
      <c r="DK1" s="12"/>
      <c r="DL1" s="11"/>
      <c r="DM1" s="11"/>
      <c r="DN1" s="11"/>
      <c r="DO1" s="11"/>
      <c r="DP1" s="11"/>
      <c r="DQ1" s="11"/>
      <c r="DR1" s="12"/>
      <c r="DS1" s="12"/>
      <c r="DT1" s="12"/>
      <c r="DU1" s="12"/>
      <c r="DV1" s="12"/>
      <c r="DW1" s="12"/>
      <c r="DX1" s="12"/>
      <c r="EA1" s="12"/>
      <c r="EB1" s="11"/>
      <c r="EC1" s="11"/>
      <c r="ED1" s="11"/>
      <c r="EE1" s="11"/>
      <c r="EF1" s="11"/>
      <c r="EG1" s="11"/>
      <c r="EH1" s="12"/>
      <c r="EI1" s="12"/>
      <c r="EJ1" s="12"/>
      <c r="EK1" s="12"/>
      <c r="EL1" s="12"/>
      <c r="EM1" s="12"/>
      <c r="EN1" s="12"/>
      <c r="EQ1" s="12" t="s">
        <v>1517</v>
      </c>
      <c r="ER1" s="11"/>
      <c r="ES1" s="11"/>
      <c r="ET1" s="11"/>
      <c r="EU1" s="11"/>
      <c r="EV1" s="11"/>
      <c r="EW1" s="11"/>
      <c r="EX1" s="12" t="s">
        <v>1518</v>
      </c>
      <c r="EY1" s="12"/>
      <c r="EZ1" s="12"/>
      <c r="FA1" s="12"/>
      <c r="FB1" s="12"/>
      <c r="FC1" s="12"/>
      <c r="FD1" s="12"/>
      <c r="FG1" s="12" t="s">
        <v>1517</v>
      </c>
      <c r="FH1" s="11"/>
      <c r="FI1" s="11"/>
      <c r="FJ1" s="11"/>
      <c r="FK1" s="11"/>
      <c r="FL1" s="11"/>
      <c r="FM1" s="11"/>
      <c r="FN1" s="12" t="s">
        <v>1518</v>
      </c>
      <c r="FO1" s="12"/>
      <c r="FP1" s="12"/>
      <c r="FQ1" s="12"/>
      <c r="FR1" s="12"/>
      <c r="FS1" s="12"/>
      <c r="FT1" s="12"/>
      <c r="FW1" s="12" t="s">
        <v>1517</v>
      </c>
      <c r="FX1" s="11"/>
      <c r="FY1" s="11"/>
      <c r="FZ1" s="11"/>
      <c r="GA1" s="11"/>
      <c r="GB1" s="11"/>
      <c r="GC1" s="11"/>
      <c r="GD1" s="12" t="s">
        <v>1518</v>
      </c>
      <c r="GE1" s="12"/>
      <c r="GF1" s="12"/>
      <c r="GG1" s="12"/>
      <c r="GH1" s="12"/>
      <c r="GI1" s="12"/>
      <c r="GJ1" s="12"/>
      <c r="GM1" s="12" t="s">
        <v>1517</v>
      </c>
      <c r="GN1" s="11"/>
      <c r="GO1" s="11"/>
      <c r="GP1" s="11"/>
      <c r="GQ1" s="11"/>
      <c r="GR1" s="11"/>
      <c r="GS1" s="11"/>
      <c r="GT1" s="12" t="s">
        <v>1518</v>
      </c>
      <c r="GU1" s="12"/>
      <c r="GV1" s="12"/>
      <c r="GW1" s="12"/>
      <c r="GX1" s="12"/>
      <c r="GY1" s="12"/>
      <c r="GZ1" s="12"/>
      <c r="HC1" s="12" t="s">
        <v>1517</v>
      </c>
      <c r="HD1" s="11"/>
      <c r="HE1" s="11"/>
      <c r="HF1" s="11"/>
      <c r="HG1" s="11"/>
      <c r="HH1" s="11"/>
      <c r="HI1" s="11"/>
      <c r="HJ1" s="12" t="s">
        <v>1518</v>
      </c>
      <c r="HK1" s="12"/>
      <c r="HL1" s="12"/>
      <c r="HM1" s="12"/>
      <c r="HN1" s="12"/>
      <c r="HO1" s="12"/>
      <c r="HP1" s="12"/>
      <c r="HS1" s="12" t="s">
        <v>1517</v>
      </c>
      <c r="HT1" s="11"/>
      <c r="HU1" s="11"/>
      <c r="HV1" s="11"/>
      <c r="HW1" s="11"/>
      <c r="HX1" s="11"/>
      <c r="HY1" s="11"/>
      <c r="HZ1" s="12" t="s">
        <v>1518</v>
      </c>
      <c r="IA1" s="12"/>
      <c r="IB1" s="12"/>
      <c r="IC1" s="12"/>
      <c r="ID1" s="12"/>
      <c r="IE1" s="12"/>
      <c r="IF1" s="12"/>
      <c r="II1" s="12" t="s">
        <v>1517</v>
      </c>
      <c r="IJ1" s="11"/>
      <c r="IK1" s="11"/>
      <c r="IL1" s="11"/>
      <c r="IM1" s="11"/>
      <c r="IN1" s="11"/>
      <c r="IO1" s="11"/>
      <c r="IP1" s="12" t="s">
        <v>1518</v>
      </c>
      <c r="IQ1" s="12"/>
      <c r="IR1" s="12"/>
      <c r="IS1" s="12"/>
      <c r="IT1" s="12"/>
      <c r="IU1" s="12"/>
      <c r="IV1" s="12"/>
    </row>
    <row r="2" spans="1:256" ht="12">
      <c r="A2" s="10" t="s">
        <v>1555</v>
      </c>
      <c r="B2" s="10" t="s">
        <v>1554</v>
      </c>
      <c r="C2" s="10" t="s">
        <v>10</v>
      </c>
      <c r="D2" s="10" t="s">
        <v>0</v>
      </c>
      <c r="E2" s="10" t="s">
        <v>1</v>
      </c>
      <c r="F2" s="10" t="s">
        <v>2</v>
      </c>
      <c r="G2" s="10" t="s">
        <v>3</v>
      </c>
      <c r="H2" s="10" t="s">
        <v>4</v>
      </c>
      <c r="I2" s="10" t="s">
        <v>5</v>
      </c>
      <c r="J2" s="10" t="s">
        <v>6</v>
      </c>
      <c r="K2" s="10" t="s">
        <v>1531</v>
      </c>
      <c r="L2" s="10" t="s">
        <v>1532</v>
      </c>
      <c r="M2" s="10" t="s">
        <v>1533</v>
      </c>
      <c r="N2" s="10" t="s">
        <v>1534</v>
      </c>
      <c r="O2" s="10" t="s">
        <v>1535</v>
      </c>
      <c r="P2" s="10" t="s">
        <v>1536</v>
      </c>
      <c r="Q2" s="10" t="s">
        <v>6</v>
      </c>
      <c r="EN2" s="10" t="s">
        <v>6</v>
      </c>
      <c r="EO2" s="10" t="s">
        <v>7</v>
      </c>
      <c r="EQ2" s="10" t="s">
        <v>0</v>
      </c>
      <c r="ER2" s="10" t="s">
        <v>1</v>
      </c>
      <c r="ES2" s="10" t="s">
        <v>2</v>
      </c>
      <c r="ET2" s="10" t="s">
        <v>3</v>
      </c>
      <c r="EU2" s="10" t="s">
        <v>4</v>
      </c>
      <c r="EV2" s="10" t="s">
        <v>5</v>
      </c>
      <c r="EW2" s="10" t="s">
        <v>6</v>
      </c>
      <c r="EX2" s="10" t="s">
        <v>0</v>
      </c>
      <c r="EY2" s="10" t="s">
        <v>1</v>
      </c>
      <c r="EZ2" s="10" t="s">
        <v>2</v>
      </c>
      <c r="FA2" s="10" t="s">
        <v>3</v>
      </c>
      <c r="FB2" s="10" t="s">
        <v>4</v>
      </c>
      <c r="FC2" s="10" t="s">
        <v>5</v>
      </c>
      <c r="FD2" s="10" t="s">
        <v>6</v>
      </c>
      <c r="FE2" s="10" t="s">
        <v>7</v>
      </c>
      <c r="FG2" s="10" t="s">
        <v>0</v>
      </c>
      <c r="FH2" s="10" t="s">
        <v>1</v>
      </c>
      <c r="FI2" s="10" t="s">
        <v>2</v>
      </c>
      <c r="FJ2" s="10" t="s">
        <v>3</v>
      </c>
      <c r="FK2" s="10" t="s">
        <v>4</v>
      </c>
      <c r="FL2" s="10" t="s">
        <v>5</v>
      </c>
      <c r="FM2" s="10" t="s">
        <v>6</v>
      </c>
      <c r="FN2" s="10" t="s">
        <v>0</v>
      </c>
      <c r="FO2" s="10" t="s">
        <v>1</v>
      </c>
      <c r="FP2" s="10" t="s">
        <v>2</v>
      </c>
      <c r="FQ2" s="10" t="s">
        <v>3</v>
      </c>
      <c r="FR2" s="10" t="s">
        <v>4</v>
      </c>
      <c r="FS2" s="10" t="s">
        <v>5</v>
      </c>
      <c r="FT2" s="10" t="s">
        <v>6</v>
      </c>
      <c r="FU2" s="10" t="s">
        <v>7</v>
      </c>
      <c r="FW2" s="10" t="s">
        <v>0</v>
      </c>
      <c r="FX2" s="10" t="s">
        <v>1</v>
      </c>
      <c r="FY2" s="10" t="s">
        <v>2</v>
      </c>
      <c r="FZ2" s="10" t="s">
        <v>3</v>
      </c>
      <c r="GA2" s="10" t="s">
        <v>4</v>
      </c>
      <c r="GB2" s="10" t="s">
        <v>5</v>
      </c>
      <c r="GC2" s="10" t="s">
        <v>6</v>
      </c>
      <c r="GD2" s="10" t="s">
        <v>0</v>
      </c>
      <c r="GE2" s="10" t="s">
        <v>1</v>
      </c>
      <c r="GF2" s="10" t="s">
        <v>2</v>
      </c>
      <c r="GG2" s="10" t="s">
        <v>3</v>
      </c>
      <c r="GH2" s="10" t="s">
        <v>4</v>
      </c>
      <c r="GI2" s="10" t="s">
        <v>5</v>
      </c>
      <c r="GJ2" s="10" t="s">
        <v>6</v>
      </c>
      <c r="GK2" s="10" t="s">
        <v>7</v>
      </c>
      <c r="GM2" s="10" t="s">
        <v>0</v>
      </c>
      <c r="GN2" s="10" t="s">
        <v>1</v>
      </c>
      <c r="GO2" s="10" t="s">
        <v>2</v>
      </c>
      <c r="GP2" s="10" t="s">
        <v>3</v>
      </c>
      <c r="GQ2" s="10" t="s">
        <v>4</v>
      </c>
      <c r="GR2" s="10" t="s">
        <v>5</v>
      </c>
      <c r="GS2" s="10" t="s">
        <v>6</v>
      </c>
      <c r="GT2" s="10" t="s">
        <v>0</v>
      </c>
      <c r="GU2" s="10" t="s">
        <v>1</v>
      </c>
      <c r="GV2" s="10" t="s">
        <v>2</v>
      </c>
      <c r="GW2" s="10" t="s">
        <v>3</v>
      </c>
      <c r="GX2" s="10" t="s">
        <v>4</v>
      </c>
      <c r="GY2" s="10" t="s">
        <v>5</v>
      </c>
      <c r="GZ2" s="10" t="s">
        <v>6</v>
      </c>
      <c r="HA2" s="10" t="s">
        <v>7</v>
      </c>
      <c r="HC2" s="10" t="s">
        <v>0</v>
      </c>
      <c r="HD2" s="10" t="s">
        <v>1</v>
      </c>
      <c r="HE2" s="10" t="s">
        <v>2</v>
      </c>
      <c r="HF2" s="10" t="s">
        <v>3</v>
      </c>
      <c r="HG2" s="10" t="s">
        <v>4</v>
      </c>
      <c r="HH2" s="10" t="s">
        <v>5</v>
      </c>
      <c r="HI2" s="10" t="s">
        <v>6</v>
      </c>
      <c r="HJ2" s="10" t="s">
        <v>0</v>
      </c>
      <c r="HK2" s="10" t="s">
        <v>1</v>
      </c>
      <c r="HL2" s="10" t="s">
        <v>2</v>
      </c>
      <c r="HM2" s="10" t="s">
        <v>3</v>
      </c>
      <c r="HN2" s="10" t="s">
        <v>4</v>
      </c>
      <c r="HO2" s="10" t="s">
        <v>5</v>
      </c>
      <c r="HP2" s="10" t="s">
        <v>6</v>
      </c>
      <c r="HQ2" s="10" t="s">
        <v>7</v>
      </c>
      <c r="HS2" s="10" t="s">
        <v>0</v>
      </c>
      <c r="HT2" s="10" t="s">
        <v>1</v>
      </c>
      <c r="HU2" s="10" t="s">
        <v>2</v>
      </c>
      <c r="HV2" s="10" t="s">
        <v>3</v>
      </c>
      <c r="HW2" s="10" t="s">
        <v>4</v>
      </c>
      <c r="HX2" s="10" t="s">
        <v>5</v>
      </c>
      <c r="HY2" s="10" t="s">
        <v>6</v>
      </c>
      <c r="HZ2" s="10" t="s">
        <v>0</v>
      </c>
      <c r="IA2" s="10" t="s">
        <v>1</v>
      </c>
      <c r="IB2" s="10" t="s">
        <v>2</v>
      </c>
      <c r="IC2" s="10" t="s">
        <v>3</v>
      </c>
      <c r="ID2" s="10" t="s">
        <v>4</v>
      </c>
      <c r="IE2" s="10" t="s">
        <v>5</v>
      </c>
      <c r="IF2" s="10" t="s">
        <v>6</v>
      </c>
      <c r="IG2" s="10" t="s">
        <v>7</v>
      </c>
      <c r="II2" s="10" t="s">
        <v>0</v>
      </c>
      <c r="IJ2" s="10" t="s">
        <v>1</v>
      </c>
      <c r="IK2" s="10" t="s">
        <v>2</v>
      </c>
      <c r="IL2" s="10" t="s">
        <v>3</v>
      </c>
      <c r="IM2" s="10" t="s">
        <v>4</v>
      </c>
      <c r="IN2" s="10" t="s">
        <v>5</v>
      </c>
      <c r="IO2" s="10" t="s">
        <v>6</v>
      </c>
      <c r="IP2" s="10" t="s">
        <v>0</v>
      </c>
      <c r="IQ2" s="10" t="s">
        <v>1</v>
      </c>
      <c r="IR2" s="10" t="s">
        <v>2</v>
      </c>
      <c r="IS2" s="10" t="s">
        <v>3</v>
      </c>
      <c r="IT2" s="10" t="s">
        <v>4</v>
      </c>
      <c r="IU2" s="10" t="s">
        <v>5</v>
      </c>
      <c r="IV2" s="10" t="s">
        <v>6</v>
      </c>
    </row>
    <row r="3" spans="1:17" ht="12.75">
      <c r="A3" s="10" t="s">
        <v>783</v>
      </c>
      <c r="B3" s="1">
        <v>2332400</v>
      </c>
      <c r="C3" s="1" t="s">
        <v>170</v>
      </c>
      <c r="F3" s="10">
        <v>1</v>
      </c>
      <c r="K3" s="10">
        <v>0</v>
      </c>
      <c r="L3" s="10">
        <v>0</v>
      </c>
      <c r="M3" s="10">
        <v>0.42857142857142855</v>
      </c>
      <c r="N3" s="10">
        <v>0</v>
      </c>
      <c r="O3" s="10">
        <v>0</v>
      </c>
      <c r="P3" s="10">
        <v>0</v>
      </c>
      <c r="Q3" s="10">
        <v>0</v>
      </c>
    </row>
    <row r="4" spans="1:17" ht="12.75">
      <c r="A4" s="10" t="s">
        <v>1491</v>
      </c>
      <c r="B4" s="8">
        <v>968500</v>
      </c>
      <c r="C4" s="1" t="s">
        <v>711</v>
      </c>
      <c r="I4" s="10">
        <v>1</v>
      </c>
      <c r="K4" s="10">
        <v>0</v>
      </c>
      <c r="L4" s="10">
        <v>0</v>
      </c>
      <c r="M4" s="10">
        <v>0</v>
      </c>
      <c r="N4" s="10">
        <v>0</v>
      </c>
      <c r="O4" s="10">
        <v>0</v>
      </c>
      <c r="P4" s="10">
        <v>0</v>
      </c>
      <c r="Q4" s="10">
        <v>0</v>
      </c>
    </row>
    <row r="5" spans="1:17" ht="12.75">
      <c r="A5" s="10" t="s">
        <v>330</v>
      </c>
      <c r="B5" s="8">
        <v>2340700</v>
      </c>
      <c r="C5" s="1" t="s">
        <v>170</v>
      </c>
      <c r="G5" s="10">
        <v>1</v>
      </c>
      <c r="K5" s="10">
        <v>0</v>
      </c>
      <c r="L5" s="10">
        <v>0</v>
      </c>
      <c r="M5" s="10">
        <v>0</v>
      </c>
      <c r="N5" s="10">
        <v>25.066666666666666</v>
      </c>
      <c r="O5" s="10">
        <v>0</v>
      </c>
      <c r="P5" s="10">
        <v>0</v>
      </c>
      <c r="Q5" s="10">
        <v>0</v>
      </c>
    </row>
    <row r="6" spans="1:17" ht="12.75">
      <c r="A6" s="10" t="s">
        <v>1436</v>
      </c>
      <c r="B6" s="8">
        <v>2334700</v>
      </c>
      <c r="C6" s="1" t="s">
        <v>170</v>
      </c>
      <c r="G6" s="10">
        <v>1</v>
      </c>
      <c r="I6" s="10">
        <v>1</v>
      </c>
      <c r="K6" s="10">
        <v>0</v>
      </c>
      <c r="L6" s="10">
        <v>0</v>
      </c>
      <c r="M6" s="10">
        <v>0</v>
      </c>
      <c r="N6" s="10">
        <v>0</v>
      </c>
      <c r="O6" s="10">
        <v>0</v>
      </c>
      <c r="P6" s="10">
        <v>11.148155085221951</v>
      </c>
      <c r="Q6" s="10">
        <v>0</v>
      </c>
    </row>
    <row r="7" spans="1:17" ht="12.75">
      <c r="A7" s="10" t="s">
        <v>570</v>
      </c>
      <c r="B7" s="1">
        <v>971600</v>
      </c>
      <c r="C7" s="1" t="s">
        <v>170</v>
      </c>
      <c r="F7" s="10">
        <v>1</v>
      </c>
      <c r="K7" s="10">
        <v>0</v>
      </c>
      <c r="L7" s="10">
        <v>0</v>
      </c>
      <c r="M7" s="10">
        <v>3.3333333333333335</v>
      </c>
      <c r="N7" s="10">
        <v>0</v>
      </c>
      <c r="O7" s="10">
        <v>0</v>
      </c>
      <c r="P7" s="10">
        <v>0</v>
      </c>
      <c r="Q7" s="10">
        <v>0</v>
      </c>
    </row>
    <row r="8" spans="1:17" ht="12.75">
      <c r="A8" s="10" t="s">
        <v>1330</v>
      </c>
      <c r="B8" s="1">
        <v>1835300</v>
      </c>
      <c r="C8" s="1" t="s">
        <v>170</v>
      </c>
      <c r="K8" s="10">
        <v>0</v>
      </c>
      <c r="L8" s="10">
        <v>0</v>
      </c>
      <c r="M8" s="10">
        <v>0</v>
      </c>
      <c r="N8" s="10">
        <v>0</v>
      </c>
      <c r="O8" s="10">
        <v>0</v>
      </c>
      <c r="P8" s="10">
        <v>0</v>
      </c>
      <c r="Q8" s="10">
        <v>0</v>
      </c>
    </row>
    <row r="9" spans="1:17" ht="12.75">
      <c r="A9" s="10" t="s">
        <v>1466</v>
      </c>
      <c r="B9" s="8">
        <v>1837300</v>
      </c>
      <c r="C9" s="1" t="s">
        <v>252</v>
      </c>
      <c r="F9" s="10">
        <v>1</v>
      </c>
      <c r="K9" s="10">
        <v>0</v>
      </c>
      <c r="L9" s="10">
        <v>0</v>
      </c>
      <c r="M9" s="10">
        <v>0</v>
      </c>
      <c r="N9" s="10">
        <v>0</v>
      </c>
      <c r="O9" s="10">
        <v>0</v>
      </c>
      <c r="P9" s="10">
        <v>0</v>
      </c>
      <c r="Q9" s="10">
        <v>0</v>
      </c>
    </row>
    <row r="10" spans="1:17" ht="12.75">
      <c r="A10" s="10" t="s">
        <v>637</v>
      </c>
      <c r="B10" s="8">
        <v>1843500</v>
      </c>
      <c r="C10" s="1" t="s">
        <v>252</v>
      </c>
      <c r="K10" s="10">
        <v>0</v>
      </c>
      <c r="L10" s="10">
        <v>0</v>
      </c>
      <c r="M10" s="10">
        <v>0</v>
      </c>
      <c r="N10" s="10">
        <v>0</v>
      </c>
      <c r="O10" s="10">
        <v>0</v>
      </c>
      <c r="P10" s="10">
        <v>0</v>
      </c>
      <c r="Q10" s="10">
        <v>0</v>
      </c>
    </row>
    <row r="11" spans="1:17" ht="12.75">
      <c r="A11" s="10" t="s">
        <v>789</v>
      </c>
      <c r="B11" s="8">
        <v>1844600</v>
      </c>
      <c r="C11" s="1" t="s">
        <v>711</v>
      </c>
      <c r="K11" s="10">
        <v>0</v>
      </c>
      <c r="L11" s="10">
        <v>0</v>
      </c>
      <c r="M11" s="10">
        <v>0</v>
      </c>
      <c r="N11" s="10">
        <v>0</v>
      </c>
      <c r="O11" s="10">
        <v>0</v>
      </c>
      <c r="P11" s="10">
        <v>0</v>
      </c>
      <c r="Q11" s="10">
        <v>0</v>
      </c>
    </row>
    <row r="12" spans="1:17" ht="12.75">
      <c r="A12" s="10" t="s">
        <v>251</v>
      </c>
      <c r="B12" s="1">
        <v>2339900</v>
      </c>
      <c r="C12" s="1" t="s">
        <v>252</v>
      </c>
      <c r="K12" s="10">
        <v>0</v>
      </c>
      <c r="L12" s="10">
        <v>0</v>
      </c>
      <c r="M12" s="10">
        <v>0</v>
      </c>
      <c r="N12" s="10">
        <v>0</v>
      </c>
      <c r="O12" s="10">
        <v>0</v>
      </c>
      <c r="P12" s="10">
        <v>0</v>
      </c>
      <c r="Q12" s="10">
        <v>0</v>
      </c>
    </row>
    <row r="13" spans="1:17" ht="12.75">
      <c r="A13" s="10" t="s">
        <v>767</v>
      </c>
      <c r="B13" s="8">
        <v>2323000</v>
      </c>
      <c r="C13" s="1" t="s">
        <v>170</v>
      </c>
      <c r="G13" s="10">
        <v>1</v>
      </c>
      <c r="K13" s="10">
        <v>0</v>
      </c>
      <c r="L13" s="10">
        <v>0</v>
      </c>
      <c r="M13" s="10">
        <v>0</v>
      </c>
      <c r="N13" s="10">
        <v>56.53333333333333</v>
      </c>
      <c r="O13" s="10">
        <v>0</v>
      </c>
      <c r="P13" s="10">
        <v>0</v>
      </c>
      <c r="Q13" s="10">
        <v>0</v>
      </c>
    </row>
    <row r="14" spans="1:17" ht="12.75">
      <c r="A14" s="10" t="s">
        <v>785</v>
      </c>
      <c r="B14" s="8">
        <v>986600</v>
      </c>
      <c r="C14" s="7" t="s">
        <v>252</v>
      </c>
      <c r="F14" s="10">
        <v>1</v>
      </c>
      <c r="K14" s="10">
        <v>0</v>
      </c>
      <c r="L14" s="10">
        <v>0</v>
      </c>
      <c r="M14" s="10">
        <v>0.26666666666666666</v>
      </c>
      <c r="N14" s="10">
        <v>0</v>
      </c>
      <c r="O14" s="10">
        <v>0</v>
      </c>
      <c r="P14" s="10">
        <v>0</v>
      </c>
      <c r="Q14" s="10">
        <v>0</v>
      </c>
    </row>
    <row r="15" spans="1:17" ht="12.75">
      <c r="A15" s="10" t="s">
        <v>779</v>
      </c>
      <c r="B15" s="8">
        <v>988800</v>
      </c>
      <c r="C15" s="1" t="s">
        <v>711</v>
      </c>
      <c r="K15" s="10">
        <v>0</v>
      </c>
      <c r="L15" s="10">
        <v>0</v>
      </c>
      <c r="M15" s="10">
        <v>0</v>
      </c>
      <c r="N15" s="10">
        <v>0</v>
      </c>
      <c r="O15" s="10">
        <v>0</v>
      </c>
      <c r="P15" s="10">
        <v>0</v>
      </c>
      <c r="Q15" s="10">
        <v>0</v>
      </c>
    </row>
    <row r="16" spans="1:17" ht="12.75">
      <c r="A16" s="10" t="s">
        <v>1405</v>
      </c>
      <c r="B16" s="1">
        <v>1598300</v>
      </c>
      <c r="C16" s="1" t="s">
        <v>252</v>
      </c>
      <c r="D16" s="10">
        <v>1</v>
      </c>
      <c r="F16" s="10">
        <v>1</v>
      </c>
      <c r="K16" s="10">
        <v>0.04</v>
      </c>
      <c r="L16" s="10">
        <v>0</v>
      </c>
      <c r="M16" s="10" t="s">
        <v>1530</v>
      </c>
      <c r="N16" s="10">
        <v>0</v>
      </c>
      <c r="O16" s="10">
        <v>0</v>
      </c>
      <c r="P16" s="10">
        <v>0</v>
      </c>
      <c r="Q16" s="10">
        <v>0</v>
      </c>
    </row>
    <row r="17" spans="1:17" ht="12.75">
      <c r="A17" s="10" t="s">
        <v>1456</v>
      </c>
      <c r="B17" s="8">
        <v>1630700</v>
      </c>
      <c r="C17" s="1" t="s">
        <v>711</v>
      </c>
      <c r="K17" s="10">
        <v>0</v>
      </c>
      <c r="L17" s="10">
        <v>0</v>
      </c>
      <c r="M17" s="10">
        <v>0</v>
      </c>
      <c r="N17" s="10">
        <v>0</v>
      </c>
      <c r="O17" s="10">
        <v>0</v>
      </c>
      <c r="P17" s="10">
        <v>0</v>
      </c>
      <c r="Q17" s="10">
        <v>0</v>
      </c>
    </row>
    <row r="18" spans="1:17" ht="12.75">
      <c r="A18" s="10" t="s">
        <v>777</v>
      </c>
      <c r="B18" s="1">
        <v>1523500</v>
      </c>
      <c r="C18" s="1" t="s">
        <v>170</v>
      </c>
      <c r="D18" s="10">
        <v>1</v>
      </c>
      <c r="F18" s="10">
        <v>1</v>
      </c>
      <c r="G18" s="10">
        <v>1</v>
      </c>
      <c r="K18" s="10">
        <v>0.24</v>
      </c>
      <c r="L18" s="10">
        <v>0</v>
      </c>
      <c r="M18" s="10">
        <v>2.2</v>
      </c>
      <c r="N18" s="10">
        <v>272.8</v>
      </c>
      <c r="O18" s="10">
        <v>0</v>
      </c>
      <c r="P18" s="10">
        <v>0</v>
      </c>
      <c r="Q18" s="10">
        <v>0</v>
      </c>
    </row>
    <row r="19" spans="1:17" ht="12.75">
      <c r="A19" s="10" t="s">
        <v>770</v>
      </c>
      <c r="B19" s="1">
        <v>2324000</v>
      </c>
      <c r="C19" s="1" t="s">
        <v>170</v>
      </c>
      <c r="F19" s="10">
        <v>1</v>
      </c>
      <c r="G19" s="10">
        <v>1</v>
      </c>
      <c r="K19" s="10">
        <v>0</v>
      </c>
      <c r="L19" s="10">
        <v>0</v>
      </c>
      <c r="M19" s="10">
        <v>0.26666666666666666</v>
      </c>
      <c r="N19" s="10">
        <v>0</v>
      </c>
      <c r="O19" s="10">
        <v>0</v>
      </c>
      <c r="P19" s="10">
        <v>0</v>
      </c>
      <c r="Q19" s="10">
        <v>0</v>
      </c>
    </row>
    <row r="20" spans="1:17" ht="12.75">
      <c r="A20" s="10" t="s">
        <v>176</v>
      </c>
      <c r="B20" s="1">
        <v>2332300</v>
      </c>
      <c r="C20" s="1" t="s">
        <v>170</v>
      </c>
      <c r="F20" s="10">
        <v>1</v>
      </c>
      <c r="G20" s="10">
        <v>1</v>
      </c>
      <c r="I20" s="10">
        <v>1</v>
      </c>
      <c r="K20" s="10">
        <v>0</v>
      </c>
      <c r="L20" s="10">
        <v>0</v>
      </c>
      <c r="M20" s="10">
        <v>0.26666666666666666</v>
      </c>
      <c r="N20" s="10">
        <v>4.8</v>
      </c>
      <c r="O20" s="10">
        <v>0</v>
      </c>
      <c r="P20" s="10">
        <v>14.833597464342311</v>
      </c>
      <c r="Q20" s="10">
        <v>0</v>
      </c>
    </row>
    <row r="21" spans="1:17" ht="12.75">
      <c r="A21" s="10" t="s">
        <v>710</v>
      </c>
      <c r="B21" s="8">
        <v>2328200</v>
      </c>
      <c r="C21" s="1" t="s">
        <v>711</v>
      </c>
      <c r="I21" s="10">
        <v>1</v>
      </c>
      <c r="K21" s="10">
        <v>0</v>
      </c>
      <c r="L21" s="10">
        <v>0</v>
      </c>
      <c r="M21" s="10">
        <v>0</v>
      </c>
      <c r="N21" s="10">
        <v>0</v>
      </c>
      <c r="O21" s="10">
        <v>0</v>
      </c>
      <c r="P21" s="10">
        <v>0.4372912238080778</v>
      </c>
      <c r="Q21" s="10">
        <v>0</v>
      </c>
    </row>
    <row r="22" spans="1:17" ht="12.75">
      <c r="A22" s="10" t="s">
        <v>1480</v>
      </c>
      <c r="B22" s="8">
        <v>2955000</v>
      </c>
      <c r="C22" s="1" t="s">
        <v>1481</v>
      </c>
      <c r="K22" s="10">
        <v>0</v>
      </c>
      <c r="L22" s="10">
        <v>0</v>
      </c>
      <c r="M22" s="10">
        <v>0</v>
      </c>
      <c r="N22" s="10">
        <v>0</v>
      </c>
      <c r="O22" s="10">
        <v>0</v>
      </c>
      <c r="P22" s="10">
        <v>0</v>
      </c>
      <c r="Q22" s="10">
        <v>0</v>
      </c>
    </row>
    <row r="23" spans="1:17" ht="12.75">
      <c r="A23" s="10" t="s">
        <v>396</v>
      </c>
      <c r="B23" s="1">
        <v>1544700</v>
      </c>
      <c r="C23" s="1" t="s">
        <v>170</v>
      </c>
      <c r="G23" s="10">
        <v>1</v>
      </c>
      <c r="I23" s="10">
        <v>1</v>
      </c>
      <c r="K23" s="10">
        <v>0</v>
      </c>
      <c r="L23" s="10">
        <v>0</v>
      </c>
      <c r="M23" s="10">
        <v>0</v>
      </c>
      <c r="N23" s="10">
        <v>11.466666666666667</v>
      </c>
      <c r="O23" s="10">
        <v>0</v>
      </c>
      <c r="P23" s="10">
        <v>0.11569982323638117</v>
      </c>
      <c r="Q23" s="10">
        <v>0</v>
      </c>
    </row>
    <row r="24" spans="1:17" ht="12.75">
      <c r="A24" s="10" t="s">
        <v>787</v>
      </c>
      <c r="B24" s="8">
        <v>1866200</v>
      </c>
      <c r="C24" s="1" t="s">
        <v>711</v>
      </c>
      <c r="K24" s="10">
        <v>0</v>
      </c>
      <c r="L24" s="10">
        <v>0</v>
      </c>
      <c r="M24" s="10">
        <v>0</v>
      </c>
      <c r="N24" s="10">
        <v>0</v>
      </c>
      <c r="O24" s="10">
        <v>0</v>
      </c>
      <c r="P24" s="10">
        <v>0</v>
      </c>
      <c r="Q24" s="10">
        <v>0</v>
      </c>
    </row>
    <row r="25" spans="1:17" ht="12.75">
      <c r="A25" s="10" t="s">
        <v>774</v>
      </c>
      <c r="B25" s="8">
        <v>1004600</v>
      </c>
      <c r="C25" s="1" t="s">
        <v>170</v>
      </c>
      <c r="F25" s="10">
        <v>1</v>
      </c>
      <c r="K25" s="10">
        <v>0</v>
      </c>
      <c r="L25" s="10">
        <v>0</v>
      </c>
      <c r="M25" s="10">
        <v>0.6666666666666666</v>
      </c>
      <c r="N25" s="10">
        <v>0</v>
      </c>
      <c r="O25" s="10">
        <v>0</v>
      </c>
      <c r="P25" s="10">
        <v>0</v>
      </c>
      <c r="Q25" s="10">
        <v>0</v>
      </c>
    </row>
    <row r="26" spans="1:17" ht="12.75">
      <c r="A26" s="10" t="s">
        <v>1413</v>
      </c>
      <c r="B26" s="1">
        <v>1009400</v>
      </c>
      <c r="C26" s="1" t="s">
        <v>252</v>
      </c>
      <c r="F26" s="10">
        <v>1</v>
      </c>
      <c r="K26" s="10">
        <v>0</v>
      </c>
      <c r="L26" s="10">
        <v>0</v>
      </c>
      <c r="M26" s="10">
        <v>5.466666666666667</v>
      </c>
      <c r="N26" s="10">
        <v>0</v>
      </c>
      <c r="O26" s="10">
        <v>0</v>
      </c>
      <c r="P26" s="10">
        <v>0</v>
      </c>
      <c r="Q26" s="10">
        <v>0</v>
      </c>
    </row>
    <row r="27" spans="1:17" ht="12.75">
      <c r="A27" s="10" t="s">
        <v>781</v>
      </c>
      <c r="B27" s="8">
        <v>1018600</v>
      </c>
      <c r="C27" s="1" t="s">
        <v>711</v>
      </c>
      <c r="K27" s="10">
        <v>0</v>
      </c>
      <c r="L27" s="10">
        <v>0</v>
      </c>
      <c r="M27" s="10">
        <v>0</v>
      </c>
      <c r="N27" s="10">
        <v>0</v>
      </c>
      <c r="O27" s="10">
        <v>0</v>
      </c>
      <c r="P27" s="10">
        <v>0</v>
      </c>
      <c r="Q27" s="10">
        <v>0</v>
      </c>
    </row>
    <row r="28" spans="1:17" ht="12.75">
      <c r="A28" s="10" t="s">
        <v>1501</v>
      </c>
      <c r="B28" s="8">
        <v>2310200</v>
      </c>
      <c r="C28" s="1" t="s">
        <v>170</v>
      </c>
      <c r="I28" s="10">
        <v>1</v>
      </c>
      <c r="K28" s="10">
        <v>0</v>
      </c>
      <c r="L28" s="10">
        <v>0</v>
      </c>
      <c r="M28" s="10">
        <v>0</v>
      </c>
      <c r="N28" s="10">
        <v>0</v>
      </c>
      <c r="O28" s="10">
        <v>0</v>
      </c>
      <c r="P28" s="10">
        <v>3.6978309648466716</v>
      </c>
      <c r="Q28" s="10">
        <v>0</v>
      </c>
    </row>
    <row r="29" spans="1:17" ht="12.75">
      <c r="A29" s="10" t="s">
        <v>1390</v>
      </c>
      <c r="B29" s="1">
        <v>1623700</v>
      </c>
      <c r="C29" s="1" t="s">
        <v>170</v>
      </c>
      <c r="F29" s="10">
        <v>1</v>
      </c>
      <c r="G29" s="10">
        <v>1</v>
      </c>
      <c r="I29" s="10">
        <v>1</v>
      </c>
      <c r="K29" s="10">
        <v>0</v>
      </c>
      <c r="L29" s="10">
        <v>0</v>
      </c>
      <c r="M29" s="10">
        <v>0.13333333333333333</v>
      </c>
      <c r="N29" s="10">
        <v>0.26666666666666666</v>
      </c>
      <c r="O29" s="10">
        <v>0</v>
      </c>
      <c r="P29" s="10">
        <v>0.07542426147077311</v>
      </c>
      <c r="Q29" s="10">
        <v>0</v>
      </c>
    </row>
    <row r="30" spans="1:17" ht="12.75">
      <c r="A30" s="10" t="s">
        <v>771</v>
      </c>
      <c r="B30" s="1">
        <v>1536300</v>
      </c>
      <c r="C30" s="1" t="s">
        <v>170</v>
      </c>
      <c r="F30" s="10">
        <v>1</v>
      </c>
      <c r="I30" s="10">
        <v>1</v>
      </c>
      <c r="K30" s="10">
        <v>0</v>
      </c>
      <c r="L30" s="10">
        <v>0</v>
      </c>
      <c r="M30" s="10">
        <v>0</v>
      </c>
      <c r="N30" s="10">
        <v>0</v>
      </c>
      <c r="O30" s="10">
        <v>0</v>
      </c>
      <c r="P30" s="10">
        <v>11.998527788001471</v>
      </c>
      <c r="Q30" s="10">
        <v>0</v>
      </c>
    </row>
    <row r="31" spans="1:17" ht="12.75">
      <c r="A31" s="10" t="s">
        <v>784</v>
      </c>
      <c r="B31" s="8">
        <v>1019800</v>
      </c>
      <c r="C31" s="1" t="s">
        <v>252</v>
      </c>
      <c r="K31" s="10">
        <v>0</v>
      </c>
      <c r="L31" s="10">
        <v>0</v>
      </c>
      <c r="M31" s="10">
        <v>0</v>
      </c>
      <c r="N31" s="10">
        <v>0</v>
      </c>
      <c r="O31" s="10">
        <v>0</v>
      </c>
      <c r="P31" s="10">
        <v>0</v>
      </c>
      <c r="Q31" s="10">
        <v>0</v>
      </c>
    </row>
    <row r="32" spans="1:17" ht="12.75">
      <c r="A32" s="10" t="s">
        <v>778</v>
      </c>
      <c r="B32" s="8">
        <v>2317000</v>
      </c>
      <c r="C32" s="1" t="s">
        <v>711</v>
      </c>
      <c r="K32" s="10">
        <v>0</v>
      </c>
      <c r="L32" s="10">
        <v>0</v>
      </c>
      <c r="M32" s="10">
        <v>0</v>
      </c>
      <c r="N32" s="10">
        <v>0</v>
      </c>
      <c r="O32" s="10">
        <v>0</v>
      </c>
      <c r="P32" s="10">
        <v>0</v>
      </c>
      <c r="Q32" s="10">
        <v>0</v>
      </c>
    </row>
    <row r="33" spans="1:17" ht="12.75">
      <c r="A33" s="10" t="s">
        <v>1446</v>
      </c>
      <c r="B33" s="8">
        <v>2331600</v>
      </c>
      <c r="C33" s="1" t="s">
        <v>170</v>
      </c>
      <c r="I33" s="10">
        <v>1</v>
      </c>
      <c r="K33" s="10">
        <v>0</v>
      </c>
      <c r="L33" s="10">
        <v>0</v>
      </c>
      <c r="M33" s="10">
        <v>0</v>
      </c>
      <c r="N33" s="10">
        <v>0</v>
      </c>
      <c r="O33" s="10">
        <v>0</v>
      </c>
      <c r="P33" s="10">
        <v>11.260111450656122</v>
      </c>
      <c r="Q33" s="10">
        <v>0</v>
      </c>
    </row>
    <row r="34" spans="1:17" ht="12.75">
      <c r="A34" s="10" t="s">
        <v>35</v>
      </c>
      <c r="B34" s="8">
        <v>2330800</v>
      </c>
      <c r="C34" s="1" t="s">
        <v>170</v>
      </c>
      <c r="D34" s="10">
        <v>1</v>
      </c>
      <c r="F34" s="10">
        <v>1</v>
      </c>
      <c r="I34" s="10">
        <v>1</v>
      </c>
      <c r="K34" s="10">
        <v>0</v>
      </c>
      <c r="L34" s="10">
        <v>0</v>
      </c>
      <c r="M34" s="10">
        <v>1.6</v>
      </c>
      <c r="N34" s="10">
        <v>0</v>
      </c>
      <c r="O34" s="10">
        <v>0</v>
      </c>
      <c r="P34" s="10">
        <v>0.06666666666666667</v>
      </c>
      <c r="Q34" s="10">
        <v>0</v>
      </c>
    </row>
    <row r="35" spans="1:17" ht="12.75">
      <c r="A35" s="10" t="s">
        <v>528</v>
      </c>
      <c r="B35" s="8">
        <v>1540300</v>
      </c>
      <c r="C35" s="1" t="s">
        <v>252</v>
      </c>
      <c r="F35" s="10">
        <v>1</v>
      </c>
      <c r="K35" s="10">
        <v>0</v>
      </c>
      <c r="L35" s="10">
        <v>0</v>
      </c>
      <c r="M35" s="10">
        <v>0</v>
      </c>
      <c r="N35" s="10">
        <v>0</v>
      </c>
      <c r="O35" s="10">
        <v>0</v>
      </c>
      <c r="P35" s="10">
        <v>0</v>
      </c>
      <c r="Q35" s="10">
        <v>0</v>
      </c>
    </row>
    <row r="36" spans="1:17" ht="12.75">
      <c r="A36" s="10" t="s">
        <v>776</v>
      </c>
      <c r="B36" s="1">
        <v>1614100</v>
      </c>
      <c r="C36" s="1" t="s">
        <v>252</v>
      </c>
      <c r="F36" s="10">
        <v>1</v>
      </c>
      <c r="I36" s="10">
        <v>1</v>
      </c>
      <c r="K36" s="10">
        <v>0</v>
      </c>
      <c r="L36" s="10">
        <v>0</v>
      </c>
      <c r="M36" s="10">
        <v>0.9333333333333333</v>
      </c>
      <c r="N36" s="10">
        <v>0</v>
      </c>
      <c r="O36" s="10">
        <v>0</v>
      </c>
      <c r="P36" s="10">
        <v>0.3723239218119764</v>
      </c>
      <c r="Q36" s="10">
        <v>0</v>
      </c>
    </row>
    <row r="37" spans="1:17" ht="12.75">
      <c r="A37" s="10" t="s">
        <v>461</v>
      </c>
      <c r="B37" s="1">
        <v>2329800</v>
      </c>
      <c r="C37" s="1" t="s">
        <v>170</v>
      </c>
      <c r="F37" s="10">
        <v>1</v>
      </c>
      <c r="G37" s="10">
        <v>1</v>
      </c>
      <c r="I37" s="10">
        <v>1</v>
      </c>
      <c r="K37" s="10">
        <v>0</v>
      </c>
      <c r="L37" s="10">
        <v>0</v>
      </c>
      <c r="M37" s="10">
        <v>0</v>
      </c>
      <c r="N37" s="10">
        <v>81.2</v>
      </c>
      <c r="O37" s="10">
        <v>0</v>
      </c>
      <c r="P37" s="10">
        <v>0.038101285918399744</v>
      </c>
      <c r="Q37" s="10">
        <v>0</v>
      </c>
    </row>
    <row r="38" spans="3:10" ht="12.75">
      <c r="C38" s="1" t="s">
        <v>1537</v>
      </c>
      <c r="D38" s="10">
        <f aca="true" t="shared" si="0" ref="D38:J38">SUM(D3:D37)</f>
        <v>3</v>
      </c>
      <c r="E38" s="10">
        <f t="shared" si="0"/>
        <v>0</v>
      </c>
      <c r="F38" s="10">
        <f t="shared" si="0"/>
        <v>16</v>
      </c>
      <c r="G38" s="10">
        <f t="shared" si="0"/>
        <v>9</v>
      </c>
      <c r="H38" s="10">
        <f t="shared" si="0"/>
        <v>0</v>
      </c>
      <c r="I38" s="10">
        <f t="shared" si="0"/>
        <v>12</v>
      </c>
      <c r="J38" s="10">
        <f t="shared" si="0"/>
        <v>0</v>
      </c>
    </row>
    <row r="39" spans="4:17" ht="12">
      <c r="D39" s="12">
        <f aca="true" t="shared" si="1" ref="D39:J39">D38/35</f>
        <v>0.08571428571428572</v>
      </c>
      <c r="E39" s="12">
        <f t="shared" si="1"/>
        <v>0</v>
      </c>
      <c r="F39" s="12">
        <f t="shared" si="1"/>
        <v>0.45714285714285713</v>
      </c>
      <c r="G39" s="12">
        <f t="shared" si="1"/>
        <v>0.2571428571428571</v>
      </c>
      <c r="H39" s="12">
        <f t="shared" si="1"/>
        <v>0</v>
      </c>
      <c r="I39" s="12">
        <f t="shared" si="1"/>
        <v>0.34285714285714286</v>
      </c>
      <c r="J39" s="12">
        <f t="shared" si="1"/>
        <v>0</v>
      </c>
      <c r="K39" s="12"/>
      <c r="L39" s="12"/>
      <c r="Q39" s="12"/>
    </row>
    <row r="41" spans="3:10" ht="12">
      <c r="C41" s="10" t="s">
        <v>1538</v>
      </c>
      <c r="D41" s="10">
        <f>SUM(D3:D19)</f>
        <v>2</v>
      </c>
      <c r="E41" s="10">
        <f aca="true" t="shared" si="2" ref="E41:J41">SUM(E3:E19)</f>
        <v>0</v>
      </c>
      <c r="F41" s="10">
        <f t="shared" si="2"/>
        <v>7</v>
      </c>
      <c r="G41" s="10">
        <f t="shared" si="2"/>
        <v>5</v>
      </c>
      <c r="H41" s="10">
        <f t="shared" si="2"/>
        <v>0</v>
      </c>
      <c r="I41" s="10">
        <f t="shared" si="2"/>
        <v>2</v>
      </c>
      <c r="J41" s="10">
        <f t="shared" si="2"/>
        <v>0</v>
      </c>
    </row>
    <row r="42" spans="4:10" ht="12">
      <c r="D42" s="10">
        <f>D41/17</f>
        <v>0.11764705882352941</v>
      </c>
      <c r="E42" s="10">
        <f aca="true" t="shared" si="3" ref="E42:J42">E41/17</f>
        <v>0</v>
      </c>
      <c r="F42" s="10">
        <f t="shared" si="3"/>
        <v>0.4117647058823529</v>
      </c>
      <c r="G42" s="10">
        <f t="shared" si="3"/>
        <v>0.29411764705882354</v>
      </c>
      <c r="H42" s="10">
        <f t="shared" si="3"/>
        <v>0</v>
      </c>
      <c r="I42" s="10">
        <f t="shared" si="3"/>
        <v>0.11764705882352941</v>
      </c>
      <c r="J42" s="10">
        <f t="shared" si="3"/>
        <v>0</v>
      </c>
    </row>
    <row r="44" spans="3:10" ht="12">
      <c r="C44" s="10" t="s">
        <v>1539</v>
      </c>
      <c r="D44" s="10">
        <f>SUM(D28:D36)</f>
        <v>1</v>
      </c>
      <c r="E44" s="10">
        <f aca="true" t="shared" si="4" ref="E44:J44">SUM(E28:E36)</f>
        <v>0</v>
      </c>
      <c r="F44" s="10">
        <f t="shared" si="4"/>
        <v>5</v>
      </c>
      <c r="G44" s="10">
        <f t="shared" si="4"/>
        <v>1</v>
      </c>
      <c r="H44" s="10">
        <f t="shared" si="4"/>
        <v>0</v>
      </c>
      <c r="I44" s="10">
        <f t="shared" si="4"/>
        <v>6</v>
      </c>
      <c r="J44" s="10">
        <f t="shared" si="4"/>
        <v>0</v>
      </c>
    </row>
    <row r="45" spans="4:10" ht="12">
      <c r="D45" s="10">
        <f>D44/9</f>
        <v>0.1111111111111111</v>
      </c>
      <c r="E45" s="10">
        <f aca="true" t="shared" si="5" ref="E45:J45">E44/9</f>
        <v>0</v>
      </c>
      <c r="F45" s="10">
        <f t="shared" si="5"/>
        <v>0.5555555555555556</v>
      </c>
      <c r="G45" s="10">
        <f t="shared" si="5"/>
        <v>0.1111111111111111</v>
      </c>
      <c r="H45" s="10">
        <f t="shared" si="5"/>
        <v>0</v>
      </c>
      <c r="I45" s="10">
        <f t="shared" si="5"/>
        <v>0.6666666666666666</v>
      </c>
      <c r="J45" s="10">
        <f t="shared" si="5"/>
        <v>0</v>
      </c>
    </row>
    <row r="47" spans="2:9" ht="12">
      <c r="B47" s="10" t="s">
        <v>1540</v>
      </c>
      <c r="C47" s="10">
        <f>SUM(D20:D27)</f>
        <v>0</v>
      </c>
      <c r="D47" s="10">
        <f aca="true" t="shared" si="6" ref="D47:I47">SUM(E20:E27)</f>
        <v>0</v>
      </c>
      <c r="E47" s="10">
        <f t="shared" si="6"/>
        <v>3</v>
      </c>
      <c r="F47" s="10">
        <f t="shared" si="6"/>
        <v>2</v>
      </c>
      <c r="G47" s="10">
        <f t="shared" si="6"/>
        <v>0</v>
      </c>
      <c r="H47" s="10">
        <f t="shared" si="6"/>
        <v>3</v>
      </c>
      <c r="I47" s="10">
        <f t="shared" si="6"/>
        <v>0</v>
      </c>
    </row>
    <row r="48" spans="3:9" ht="12">
      <c r="C48" s="10">
        <f>C47/9</f>
        <v>0</v>
      </c>
      <c r="D48" s="10">
        <f aca="true" t="shared" si="7" ref="D48:I48">D47/9</f>
        <v>0</v>
      </c>
      <c r="E48" s="10">
        <f t="shared" si="7"/>
        <v>0.3333333333333333</v>
      </c>
      <c r="F48" s="10">
        <f t="shared" si="7"/>
        <v>0.2222222222222222</v>
      </c>
      <c r="G48" s="10">
        <f t="shared" si="7"/>
        <v>0</v>
      </c>
      <c r="H48" s="10">
        <f t="shared" si="7"/>
        <v>0.3333333333333333</v>
      </c>
      <c r="I48" s="10">
        <f t="shared" si="7"/>
        <v>0</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1">
      <selection activeCell="A16" sqref="A16"/>
    </sheetView>
  </sheetViews>
  <sheetFormatPr defaultColWidth="9.140625" defaultRowHeight="15"/>
  <cols>
    <col min="1" max="1" width="20.57421875" style="1" bestFit="1" customWidth="1"/>
    <col min="2" max="2" width="12.421875" style="1" bestFit="1" customWidth="1"/>
    <col min="3" max="3" width="12.57421875" style="1" bestFit="1" customWidth="1"/>
    <col min="4" max="4" width="14.28125" style="1" bestFit="1" customWidth="1"/>
    <col min="5" max="5" width="12.57421875" style="1" bestFit="1" customWidth="1"/>
    <col min="6" max="16384" width="9.140625" style="1" customWidth="1"/>
  </cols>
  <sheetData>
    <row r="1" spans="1:14" ht="12.75">
      <c r="A1" s="1" t="s">
        <v>7</v>
      </c>
      <c r="B1" s="1" t="s">
        <v>1553</v>
      </c>
      <c r="C1" s="1" t="s">
        <v>1420</v>
      </c>
      <c r="D1" s="1" t="s">
        <v>1421</v>
      </c>
      <c r="E1" s="10" t="s">
        <v>0</v>
      </c>
      <c r="F1" s="10" t="s">
        <v>1</v>
      </c>
      <c r="G1" s="10" t="s">
        <v>2</v>
      </c>
      <c r="H1" s="10" t="s">
        <v>3</v>
      </c>
      <c r="I1" s="10" t="s">
        <v>4</v>
      </c>
      <c r="J1" s="10" t="s">
        <v>5</v>
      </c>
      <c r="K1" s="10" t="s">
        <v>6</v>
      </c>
      <c r="L1" s="1" t="s">
        <v>1541</v>
      </c>
      <c r="N1" s="1" t="s">
        <v>1422</v>
      </c>
    </row>
    <row r="2" spans="1:3" ht="12.75">
      <c r="A2" s="1" t="s">
        <v>783</v>
      </c>
      <c r="B2" s="1">
        <v>2332400</v>
      </c>
      <c r="C2" s="1" t="s">
        <v>2</v>
      </c>
    </row>
    <row r="3" spans="1:12" ht="12.75">
      <c r="A3" s="1" t="s">
        <v>1491</v>
      </c>
      <c r="B3" s="8">
        <v>968500</v>
      </c>
      <c r="D3" s="1" t="s">
        <v>5</v>
      </c>
      <c r="J3" s="1" t="s">
        <v>1520</v>
      </c>
      <c r="L3" s="1" t="s">
        <v>1542</v>
      </c>
    </row>
    <row r="4" spans="1:12" ht="12.75">
      <c r="A4" s="1" t="s">
        <v>330</v>
      </c>
      <c r="B4" s="8">
        <v>2340700</v>
      </c>
      <c r="D4" s="1" t="s">
        <v>3</v>
      </c>
      <c r="H4" s="1" t="s">
        <v>1520</v>
      </c>
      <c r="L4" s="1" t="s">
        <v>1542</v>
      </c>
    </row>
    <row r="5" spans="1:12" ht="12.75">
      <c r="A5" s="1" t="s">
        <v>1436</v>
      </c>
      <c r="B5" s="8">
        <v>2334700</v>
      </c>
      <c r="C5" s="1" t="s">
        <v>1427</v>
      </c>
      <c r="D5" s="1" t="s">
        <v>1437</v>
      </c>
      <c r="G5" s="1" t="s">
        <v>1519</v>
      </c>
      <c r="H5" s="1" t="s">
        <v>1520</v>
      </c>
      <c r="L5" s="1" t="s">
        <v>1551</v>
      </c>
    </row>
    <row r="6" spans="1:12" ht="12.75">
      <c r="A6" s="1" t="s">
        <v>570</v>
      </c>
      <c r="B6" s="1">
        <v>971600</v>
      </c>
      <c r="C6" s="1" t="s">
        <v>5</v>
      </c>
      <c r="D6" s="1" t="s">
        <v>1432</v>
      </c>
      <c r="G6" s="1" t="s">
        <v>1520</v>
      </c>
      <c r="J6" s="1" t="s">
        <v>1519</v>
      </c>
      <c r="L6" s="1" t="s">
        <v>1545</v>
      </c>
    </row>
    <row r="7" spans="1:12" ht="12.75">
      <c r="A7" s="1" t="s">
        <v>1330</v>
      </c>
      <c r="B7" s="1">
        <v>1835300</v>
      </c>
      <c r="C7" s="1" t="s">
        <v>5</v>
      </c>
      <c r="D7" s="1" t="s">
        <v>1428</v>
      </c>
      <c r="J7" s="1" t="s">
        <v>1519</v>
      </c>
      <c r="L7" s="1" t="s">
        <v>1548</v>
      </c>
    </row>
    <row r="8" spans="1:2" ht="12.75">
      <c r="A8" s="1" t="s">
        <v>1466</v>
      </c>
      <c r="B8" s="8">
        <v>1837300</v>
      </c>
    </row>
    <row r="9" spans="1:2" ht="12.75">
      <c r="A9" s="1" t="s">
        <v>637</v>
      </c>
      <c r="B9" s="8">
        <v>1843500</v>
      </c>
    </row>
    <row r="10" spans="1:2" ht="12.75">
      <c r="A10" s="1" t="s">
        <v>789</v>
      </c>
      <c r="B10" s="8">
        <v>1844600</v>
      </c>
    </row>
    <row r="11" spans="1:12" ht="12.75">
      <c r="A11" s="1" t="s">
        <v>251</v>
      </c>
      <c r="B11" s="1">
        <v>2339900</v>
      </c>
      <c r="C11" s="1" t="s">
        <v>1425</v>
      </c>
      <c r="D11" s="1" t="s">
        <v>1430</v>
      </c>
      <c r="F11" s="1" t="s">
        <v>1519</v>
      </c>
      <c r="J11" s="1" t="s">
        <v>1519</v>
      </c>
      <c r="L11" s="1" t="s">
        <v>1544</v>
      </c>
    </row>
    <row r="12" spans="1:12" ht="12.75">
      <c r="A12" s="1" t="s">
        <v>767</v>
      </c>
      <c r="B12" s="8">
        <v>2323000</v>
      </c>
      <c r="D12" s="1" t="s">
        <v>3</v>
      </c>
      <c r="H12" s="1" t="s">
        <v>1520</v>
      </c>
      <c r="L12" s="1" t="s">
        <v>1542</v>
      </c>
    </row>
    <row r="13" spans="1:12" ht="12.75">
      <c r="A13" s="1" t="s">
        <v>785</v>
      </c>
      <c r="B13" s="8">
        <v>986600</v>
      </c>
      <c r="D13" s="1" t="s">
        <v>2</v>
      </c>
      <c r="G13" s="1" t="s">
        <v>1520</v>
      </c>
      <c r="L13" s="1" t="s">
        <v>1542</v>
      </c>
    </row>
    <row r="14" spans="1:2" ht="12.75">
      <c r="A14" s="1" t="s">
        <v>779</v>
      </c>
      <c r="B14" s="8">
        <v>988800</v>
      </c>
    </row>
    <row r="15" spans="1:12" ht="12.75">
      <c r="A15" s="1" t="s">
        <v>1405</v>
      </c>
      <c r="B15" s="1">
        <v>1598300</v>
      </c>
      <c r="C15" s="1" t="s">
        <v>0</v>
      </c>
      <c r="D15" s="1" t="s">
        <v>2</v>
      </c>
      <c r="G15" s="1" t="s">
        <v>1520</v>
      </c>
      <c r="L15" s="1" t="s">
        <v>1550</v>
      </c>
    </row>
    <row r="16" spans="1:2" ht="12.75">
      <c r="A16" s="1" t="s">
        <v>1456</v>
      </c>
      <c r="B16" s="8">
        <v>1630700</v>
      </c>
    </row>
    <row r="17" spans="1:12" ht="12.75">
      <c r="A17" s="1" t="s">
        <v>777</v>
      </c>
      <c r="B17" s="1">
        <v>1523500</v>
      </c>
      <c r="C17" s="1" t="s">
        <v>1423</v>
      </c>
      <c r="D17" s="1" t="s">
        <v>1434</v>
      </c>
      <c r="H17" s="1" t="s">
        <v>1520</v>
      </c>
      <c r="J17" s="1" t="s">
        <v>1519</v>
      </c>
      <c r="L17" s="1" t="s">
        <v>1547</v>
      </c>
    </row>
    <row r="18" spans="1:12" ht="12.75">
      <c r="A18" s="1" t="s">
        <v>770</v>
      </c>
      <c r="B18" s="1">
        <v>2324000</v>
      </c>
      <c r="C18" s="1" t="s">
        <v>5</v>
      </c>
      <c r="D18" s="1" t="s">
        <v>1433</v>
      </c>
      <c r="G18" s="1" t="s">
        <v>1520</v>
      </c>
      <c r="H18" s="1" t="s">
        <v>1520</v>
      </c>
      <c r="J18" s="1" t="s">
        <v>1519</v>
      </c>
      <c r="L18" s="1" t="s">
        <v>1546</v>
      </c>
    </row>
    <row r="19" spans="1:3" ht="12.75">
      <c r="A19" s="1" t="s">
        <v>176</v>
      </c>
      <c r="B19" s="1">
        <v>2332300</v>
      </c>
      <c r="C19" s="1" t="s">
        <v>1424</v>
      </c>
    </row>
    <row r="20" spans="1:12" ht="12.75">
      <c r="A20" s="1" t="s">
        <v>710</v>
      </c>
      <c r="B20" s="8">
        <v>2328200</v>
      </c>
      <c r="D20" s="1" t="s">
        <v>5</v>
      </c>
      <c r="J20" s="1" t="s">
        <v>1520</v>
      </c>
      <c r="L20" s="1" t="s">
        <v>1542</v>
      </c>
    </row>
    <row r="21" spans="1:2" ht="12.75">
      <c r="A21" s="1" t="s">
        <v>1480</v>
      </c>
      <c r="B21" s="8">
        <v>2955000</v>
      </c>
    </row>
    <row r="22" spans="1:12" ht="12.75">
      <c r="A22" s="1" t="s">
        <v>396</v>
      </c>
      <c r="B22" s="1">
        <v>1544700</v>
      </c>
      <c r="C22" s="1" t="s">
        <v>1424</v>
      </c>
      <c r="D22" s="1" t="s">
        <v>1431</v>
      </c>
      <c r="G22" s="1" t="s">
        <v>1519</v>
      </c>
      <c r="L22" s="1" t="s">
        <v>1543</v>
      </c>
    </row>
    <row r="23" spans="1:2" ht="12.75">
      <c r="A23" s="1" t="s">
        <v>787</v>
      </c>
      <c r="B23" s="8">
        <v>1866200</v>
      </c>
    </row>
    <row r="24" spans="1:12" ht="12.75">
      <c r="A24" s="1" t="s">
        <v>774</v>
      </c>
      <c r="B24" s="8">
        <v>1004600</v>
      </c>
      <c r="D24" s="1" t="s">
        <v>2</v>
      </c>
      <c r="G24" s="1" t="s">
        <v>1520</v>
      </c>
      <c r="L24" s="1" t="s">
        <v>1542</v>
      </c>
    </row>
    <row r="25" spans="1:3" ht="12.75">
      <c r="A25" s="1" t="s">
        <v>1413</v>
      </c>
      <c r="B25" s="1">
        <v>1009400</v>
      </c>
      <c r="C25" s="1" t="s">
        <v>2</v>
      </c>
    </row>
    <row r="26" spans="1:2" ht="12.75">
      <c r="A26" s="1" t="s">
        <v>781</v>
      </c>
      <c r="B26" s="8">
        <v>1018600</v>
      </c>
    </row>
    <row r="27" spans="1:3" ht="12.75">
      <c r="A27" s="1" t="s">
        <v>1501</v>
      </c>
      <c r="B27" s="8">
        <v>2310200</v>
      </c>
      <c r="C27" s="1" t="s">
        <v>5</v>
      </c>
    </row>
    <row r="28" spans="1:12" ht="12.75">
      <c r="A28" s="1" t="s">
        <v>1390</v>
      </c>
      <c r="B28" s="1">
        <v>1623700</v>
      </c>
      <c r="C28" s="1" t="s">
        <v>1423</v>
      </c>
      <c r="D28" s="1" t="s">
        <v>1429</v>
      </c>
      <c r="E28" s="1" t="s">
        <v>1519</v>
      </c>
      <c r="H28" s="1" t="s">
        <v>1520</v>
      </c>
      <c r="L28" s="1" t="s">
        <v>1549</v>
      </c>
    </row>
    <row r="29" spans="1:3" ht="12.75">
      <c r="A29" s="1" t="s">
        <v>771</v>
      </c>
      <c r="B29" s="1">
        <v>1536300</v>
      </c>
      <c r="C29" s="1" t="s">
        <v>1427</v>
      </c>
    </row>
    <row r="30" spans="1:2" ht="12.75">
      <c r="A30" s="1" t="s">
        <v>784</v>
      </c>
      <c r="B30" s="8">
        <v>1019800</v>
      </c>
    </row>
    <row r="31" spans="1:2" ht="12.75">
      <c r="A31" s="1" t="s">
        <v>778</v>
      </c>
      <c r="B31" s="8">
        <v>2317000</v>
      </c>
    </row>
    <row r="32" spans="1:3" ht="12.75">
      <c r="A32" s="1" t="s">
        <v>1446</v>
      </c>
      <c r="B32" s="8">
        <v>2331600</v>
      </c>
      <c r="C32" s="1" t="s">
        <v>5</v>
      </c>
    </row>
    <row r="33" spans="1:3" ht="12.75">
      <c r="A33" s="1" t="s">
        <v>35</v>
      </c>
      <c r="B33" s="8">
        <v>2330800</v>
      </c>
      <c r="C33" s="1" t="s">
        <v>1423</v>
      </c>
    </row>
    <row r="34" spans="1:12" ht="12.75">
      <c r="A34" s="1" t="s">
        <v>528</v>
      </c>
      <c r="B34" s="8">
        <v>1540300</v>
      </c>
      <c r="D34" s="1" t="s">
        <v>2</v>
      </c>
      <c r="G34" s="1" t="s">
        <v>1520</v>
      </c>
      <c r="L34" s="1" t="s">
        <v>1542</v>
      </c>
    </row>
    <row r="35" spans="1:12" ht="12.75">
      <c r="A35" s="1" t="s">
        <v>776</v>
      </c>
      <c r="B35" s="1">
        <v>1614100</v>
      </c>
      <c r="D35" s="1" t="s">
        <v>1427</v>
      </c>
      <c r="G35" s="1" t="s">
        <v>1520</v>
      </c>
      <c r="J35" s="1" t="s">
        <v>1520</v>
      </c>
      <c r="L35" s="1" t="s">
        <v>1542</v>
      </c>
    </row>
    <row r="36" spans="1:12" ht="12.75">
      <c r="A36" s="1" t="s">
        <v>461</v>
      </c>
      <c r="B36" s="1">
        <v>2329800</v>
      </c>
      <c r="C36" s="1" t="s">
        <v>1426</v>
      </c>
      <c r="D36" s="1" t="s">
        <v>2</v>
      </c>
      <c r="G36" s="1" t="s">
        <v>1520</v>
      </c>
      <c r="L36" s="1" t="s">
        <v>1542</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P36"/>
  <sheetViews>
    <sheetView zoomScalePageLayoutView="0" workbookViewId="0" topLeftCell="A1">
      <selection activeCell="B2" sqref="B2:B36"/>
    </sheetView>
  </sheetViews>
  <sheetFormatPr defaultColWidth="9.140625" defaultRowHeight="15"/>
  <cols>
    <col min="1" max="2" width="9.140625" style="1" customWidth="1"/>
    <col min="3" max="3" width="12.57421875" style="1" customWidth="1"/>
    <col min="4" max="4" width="8.7109375" style="1" bestFit="1" customWidth="1"/>
    <col min="5" max="5" width="9.28125" style="1" bestFit="1" customWidth="1"/>
    <col min="6" max="6" width="10.7109375" style="1" bestFit="1" customWidth="1"/>
    <col min="7" max="7" width="9.8515625" style="1" bestFit="1" customWidth="1"/>
    <col min="8" max="8" width="50.8515625" style="1" customWidth="1"/>
    <col min="9" max="9" width="5.140625" style="1" bestFit="1" customWidth="1"/>
    <col min="10" max="10" width="3.7109375" style="1" bestFit="1" customWidth="1"/>
    <col min="11" max="12" width="4.421875" style="1" bestFit="1" customWidth="1"/>
    <col min="13" max="13" width="3.421875" style="1" bestFit="1" customWidth="1"/>
    <col min="14" max="14" width="3.00390625" style="1" bestFit="1" customWidth="1"/>
    <col min="15" max="15" width="4.421875" style="1" bestFit="1" customWidth="1"/>
    <col min="16" max="16384" width="9.140625" style="1" customWidth="1"/>
  </cols>
  <sheetData>
    <row r="1" spans="1:16" ht="12.75">
      <c r="A1" s="1" t="s">
        <v>7</v>
      </c>
      <c r="B1" s="1" t="s">
        <v>9</v>
      </c>
      <c r="C1" s="1" t="s">
        <v>166</v>
      </c>
      <c r="D1" s="1" t="s">
        <v>39</v>
      </c>
      <c r="E1" s="1" t="s">
        <v>167</v>
      </c>
      <c r="F1" s="1" t="s">
        <v>168</v>
      </c>
      <c r="G1" s="1" t="s">
        <v>169</v>
      </c>
      <c r="H1" s="1" t="s">
        <v>260</v>
      </c>
      <c r="I1" s="1" t="s">
        <v>0</v>
      </c>
      <c r="J1" s="1" t="s">
        <v>1</v>
      </c>
      <c r="K1" s="1" t="s">
        <v>2</v>
      </c>
      <c r="L1" s="1" t="s">
        <v>3</v>
      </c>
      <c r="M1" s="1" t="s">
        <v>4</v>
      </c>
      <c r="N1" s="1" t="s">
        <v>5</v>
      </c>
      <c r="O1" s="1" t="s">
        <v>6</v>
      </c>
      <c r="P1" s="1" t="s">
        <v>407</v>
      </c>
    </row>
    <row r="2" spans="1:15" ht="12.75">
      <c r="A2" s="1" t="s">
        <v>783</v>
      </c>
      <c r="B2" s="1">
        <v>2332400</v>
      </c>
      <c r="C2" s="1" t="s">
        <v>170</v>
      </c>
      <c r="D2" s="1">
        <v>52</v>
      </c>
      <c r="E2" s="1" t="s">
        <v>178</v>
      </c>
      <c r="F2" s="1" t="s">
        <v>1334</v>
      </c>
      <c r="G2" s="1" t="s">
        <v>1335</v>
      </c>
      <c r="H2" s="1" t="s">
        <v>1336</v>
      </c>
      <c r="I2" s="1">
        <v>0</v>
      </c>
      <c r="J2" s="1">
        <v>0</v>
      </c>
      <c r="K2" s="1">
        <v>1</v>
      </c>
      <c r="L2" s="1">
        <v>0</v>
      </c>
      <c r="M2" s="1">
        <v>0</v>
      </c>
      <c r="N2" s="1">
        <v>0</v>
      </c>
      <c r="O2" s="1">
        <v>0</v>
      </c>
    </row>
    <row r="3" spans="1:5" ht="12.75">
      <c r="A3" s="1" t="s">
        <v>1491</v>
      </c>
      <c r="B3" s="8">
        <v>968500</v>
      </c>
      <c r="C3" s="1" t="s">
        <v>711</v>
      </c>
      <c r="E3" s="1" t="s">
        <v>1331</v>
      </c>
    </row>
    <row r="4" spans="1:15" ht="12.75">
      <c r="A4" s="1" t="s">
        <v>330</v>
      </c>
      <c r="B4" s="8">
        <v>2340700</v>
      </c>
      <c r="C4" s="1" t="s">
        <v>170</v>
      </c>
      <c r="E4" s="1" t="s">
        <v>172</v>
      </c>
      <c r="F4" s="1" t="s">
        <v>335</v>
      </c>
      <c r="G4" s="1" t="s">
        <v>336</v>
      </c>
      <c r="H4" s="1" t="s">
        <v>334</v>
      </c>
      <c r="I4" s="1">
        <v>0</v>
      </c>
      <c r="J4" s="1">
        <v>0</v>
      </c>
      <c r="K4" s="1">
        <v>0</v>
      </c>
      <c r="L4" s="1">
        <v>0</v>
      </c>
      <c r="M4" s="1">
        <v>0</v>
      </c>
      <c r="N4" s="1">
        <v>0</v>
      </c>
      <c r="O4" s="1">
        <v>0</v>
      </c>
    </row>
    <row r="5" spans="1:15" ht="12.75">
      <c r="A5" s="1" t="s">
        <v>1436</v>
      </c>
      <c r="B5" s="8">
        <v>2334700</v>
      </c>
      <c r="C5" s="1" t="s">
        <v>170</v>
      </c>
      <c r="D5" s="1">
        <v>484</v>
      </c>
      <c r="E5" s="1" t="s">
        <v>1438</v>
      </c>
      <c r="F5" s="1" t="s">
        <v>1439</v>
      </c>
      <c r="G5" s="1" t="s">
        <v>408</v>
      </c>
      <c r="H5" s="1" t="s">
        <v>1440</v>
      </c>
      <c r="I5" s="1">
        <v>0</v>
      </c>
      <c r="J5" s="1">
        <v>0</v>
      </c>
      <c r="K5" s="1">
        <v>0</v>
      </c>
      <c r="L5" s="1">
        <v>0</v>
      </c>
      <c r="M5" s="1">
        <v>0</v>
      </c>
      <c r="N5" s="1">
        <v>1</v>
      </c>
      <c r="O5" s="1">
        <v>0</v>
      </c>
    </row>
    <row r="6" spans="1:15" ht="12.75">
      <c r="A6" s="1" t="s">
        <v>570</v>
      </c>
      <c r="B6" s="1">
        <v>971600</v>
      </c>
      <c r="C6" s="1" t="s">
        <v>170</v>
      </c>
      <c r="E6" s="1" t="s">
        <v>399</v>
      </c>
      <c r="F6" s="1" t="s">
        <v>572</v>
      </c>
      <c r="G6" s="1" t="s">
        <v>180</v>
      </c>
      <c r="H6" s="1" t="s">
        <v>573</v>
      </c>
      <c r="I6" s="1">
        <v>0</v>
      </c>
      <c r="J6" s="1">
        <v>0</v>
      </c>
      <c r="K6" s="1">
        <v>0</v>
      </c>
      <c r="L6" s="1">
        <v>0</v>
      </c>
      <c r="M6" s="1">
        <v>0</v>
      </c>
      <c r="N6" s="1">
        <v>0</v>
      </c>
      <c r="O6" s="1">
        <v>0</v>
      </c>
    </row>
    <row r="7" spans="1:16" ht="12.75">
      <c r="A7" s="1" t="s">
        <v>1330</v>
      </c>
      <c r="B7" s="1">
        <v>1835300</v>
      </c>
      <c r="C7" s="1" t="s">
        <v>170</v>
      </c>
      <c r="D7" s="1">
        <v>257</v>
      </c>
      <c r="E7" s="1" t="s">
        <v>1379</v>
      </c>
      <c r="F7" s="1" t="s">
        <v>1380</v>
      </c>
      <c r="G7" s="1" t="s">
        <v>1381</v>
      </c>
      <c r="H7" s="1" t="s">
        <v>1382</v>
      </c>
      <c r="I7" s="1">
        <v>0</v>
      </c>
      <c r="J7" s="1">
        <v>0</v>
      </c>
      <c r="K7" s="1">
        <v>0</v>
      </c>
      <c r="L7" s="1">
        <v>0</v>
      </c>
      <c r="M7" s="1">
        <v>0</v>
      </c>
      <c r="N7" s="1">
        <v>0</v>
      </c>
      <c r="O7" s="1">
        <v>0</v>
      </c>
      <c r="P7" s="1" t="s">
        <v>1383</v>
      </c>
    </row>
    <row r="8" spans="1:15" ht="12.75">
      <c r="A8" s="1" t="s">
        <v>1466</v>
      </c>
      <c r="B8" s="8">
        <v>1837300</v>
      </c>
      <c r="C8" s="1" t="s">
        <v>252</v>
      </c>
      <c r="E8" s="1" t="s">
        <v>1467</v>
      </c>
      <c r="F8" s="1" t="s">
        <v>1468</v>
      </c>
      <c r="G8" s="1" t="s">
        <v>1469</v>
      </c>
      <c r="H8" s="1" t="s">
        <v>1470</v>
      </c>
      <c r="I8" s="1">
        <v>0</v>
      </c>
      <c r="J8" s="1">
        <v>0</v>
      </c>
      <c r="K8" s="1">
        <v>0</v>
      </c>
      <c r="L8" s="1">
        <v>0</v>
      </c>
      <c r="M8" s="1">
        <v>0</v>
      </c>
      <c r="N8" s="1">
        <v>0</v>
      </c>
      <c r="O8" s="1">
        <v>0</v>
      </c>
    </row>
    <row r="9" spans="1:16" ht="12.75">
      <c r="A9" s="1" t="s">
        <v>637</v>
      </c>
      <c r="B9" s="8">
        <v>1843500</v>
      </c>
      <c r="C9" s="1" t="s">
        <v>252</v>
      </c>
      <c r="E9" s="1" t="s">
        <v>640</v>
      </c>
      <c r="F9" s="1" t="s">
        <v>179</v>
      </c>
      <c r="G9" s="1" t="s">
        <v>173</v>
      </c>
      <c r="H9" s="1" t="s">
        <v>641</v>
      </c>
      <c r="I9" s="1">
        <v>0</v>
      </c>
      <c r="J9" s="1">
        <v>0</v>
      </c>
      <c r="K9" s="1">
        <v>0</v>
      </c>
      <c r="L9" s="1">
        <v>0</v>
      </c>
      <c r="M9" s="1">
        <v>0</v>
      </c>
      <c r="N9" s="1">
        <v>0</v>
      </c>
      <c r="O9" s="1">
        <v>0</v>
      </c>
      <c r="P9" s="1" t="s">
        <v>642</v>
      </c>
    </row>
    <row r="10" spans="1:16" ht="12.75">
      <c r="A10" s="1" t="s">
        <v>789</v>
      </c>
      <c r="B10" s="8">
        <v>1844600</v>
      </c>
      <c r="C10" s="1" t="s">
        <v>711</v>
      </c>
      <c r="E10" s="1" t="s">
        <v>398</v>
      </c>
      <c r="F10" s="1" t="s">
        <v>531</v>
      </c>
      <c r="G10" s="1" t="s">
        <v>532</v>
      </c>
      <c r="H10" s="1" t="s">
        <v>1374</v>
      </c>
      <c r="I10" s="1">
        <v>0</v>
      </c>
      <c r="J10" s="1">
        <v>0</v>
      </c>
      <c r="K10" s="1">
        <v>0</v>
      </c>
      <c r="L10" s="1">
        <v>0</v>
      </c>
      <c r="M10" s="1">
        <v>0</v>
      </c>
      <c r="N10" s="1">
        <v>0</v>
      </c>
      <c r="O10" s="1">
        <v>0</v>
      </c>
      <c r="P10" s="1" t="s">
        <v>1375</v>
      </c>
    </row>
    <row r="11" spans="1:15" ht="12.75">
      <c r="A11" s="1" t="s">
        <v>251</v>
      </c>
      <c r="B11" s="1">
        <v>2339900</v>
      </c>
      <c r="C11" s="1" t="s">
        <v>252</v>
      </c>
      <c r="E11" s="1" t="s">
        <v>257</v>
      </c>
      <c r="F11" s="1" t="s">
        <v>258</v>
      </c>
      <c r="G11" s="1" t="s">
        <v>259</v>
      </c>
      <c r="H11" s="1" t="s">
        <v>262</v>
      </c>
      <c r="I11" s="1">
        <v>0</v>
      </c>
      <c r="J11" s="1">
        <v>0</v>
      </c>
      <c r="K11" s="1">
        <v>0</v>
      </c>
      <c r="L11" s="1">
        <v>0</v>
      </c>
      <c r="M11" s="1">
        <v>0</v>
      </c>
      <c r="N11" s="1">
        <v>0</v>
      </c>
      <c r="O11" s="1">
        <v>0</v>
      </c>
    </row>
    <row r="12" spans="1:16" ht="12.75">
      <c r="A12" s="1" t="s">
        <v>767</v>
      </c>
      <c r="B12" s="8">
        <v>2323000</v>
      </c>
      <c r="C12" s="1" t="s">
        <v>170</v>
      </c>
      <c r="E12" s="1" t="s">
        <v>257</v>
      </c>
      <c r="F12" s="1" t="s">
        <v>572</v>
      </c>
      <c r="G12" s="1" t="s">
        <v>180</v>
      </c>
      <c r="H12" s="1" t="s">
        <v>804</v>
      </c>
      <c r="I12" s="1">
        <v>0</v>
      </c>
      <c r="J12" s="1">
        <v>0</v>
      </c>
      <c r="K12" s="1">
        <v>0</v>
      </c>
      <c r="L12" s="1">
        <v>1</v>
      </c>
      <c r="M12" s="1">
        <v>0</v>
      </c>
      <c r="N12" s="1">
        <v>0</v>
      </c>
      <c r="O12" s="1">
        <v>0</v>
      </c>
      <c r="P12" s="1" t="s">
        <v>805</v>
      </c>
    </row>
    <row r="13" spans="1:16" ht="12.75">
      <c r="A13" s="1" t="s">
        <v>785</v>
      </c>
      <c r="B13" s="8">
        <v>986600</v>
      </c>
      <c r="C13" s="7" t="s">
        <v>252</v>
      </c>
      <c r="D13" s="1">
        <v>105</v>
      </c>
      <c r="E13" s="1" t="s">
        <v>257</v>
      </c>
      <c r="F13" s="1" t="s">
        <v>1362</v>
      </c>
      <c r="G13" s="1" t="s">
        <v>1363</v>
      </c>
      <c r="H13" s="1" t="s">
        <v>1364</v>
      </c>
      <c r="I13" s="1">
        <v>0</v>
      </c>
      <c r="J13" s="1">
        <v>0</v>
      </c>
      <c r="K13" s="1">
        <v>1</v>
      </c>
      <c r="L13" s="1">
        <v>0</v>
      </c>
      <c r="M13" s="1">
        <v>0</v>
      </c>
      <c r="N13" s="1">
        <v>0</v>
      </c>
      <c r="O13" s="1">
        <v>0</v>
      </c>
      <c r="P13" s="1" t="s">
        <v>1365</v>
      </c>
    </row>
    <row r="14" spans="1:15" ht="12.75">
      <c r="A14" s="1" t="s">
        <v>779</v>
      </c>
      <c r="B14" s="8">
        <v>988800</v>
      </c>
      <c r="C14" s="1" t="s">
        <v>711</v>
      </c>
      <c r="D14" s="1">
        <v>876</v>
      </c>
      <c r="E14" s="1" t="s">
        <v>399</v>
      </c>
      <c r="F14" s="1" t="s">
        <v>1165</v>
      </c>
      <c r="G14" s="1" t="s">
        <v>935</v>
      </c>
      <c r="H14" s="1" t="s">
        <v>1166</v>
      </c>
      <c r="I14" s="1">
        <v>0</v>
      </c>
      <c r="J14" s="1">
        <v>0</v>
      </c>
      <c r="K14" s="1">
        <v>0</v>
      </c>
      <c r="L14" s="1">
        <v>0</v>
      </c>
      <c r="M14" s="1">
        <v>0</v>
      </c>
      <c r="N14" s="1">
        <v>0</v>
      </c>
      <c r="O14" s="1">
        <v>0</v>
      </c>
    </row>
    <row r="15" spans="1:5" ht="12.75">
      <c r="A15" s="1" t="s">
        <v>1405</v>
      </c>
      <c r="B15" s="1">
        <v>1598300</v>
      </c>
      <c r="C15" s="1" t="s">
        <v>252</v>
      </c>
      <c r="E15" s="1" t="s">
        <v>1331</v>
      </c>
    </row>
    <row r="16" spans="1:5" ht="12.75">
      <c r="A16" s="1" t="s">
        <v>1456</v>
      </c>
      <c r="B16" s="8">
        <v>1630700</v>
      </c>
      <c r="C16" s="1" t="s">
        <v>711</v>
      </c>
      <c r="E16" s="1" t="s">
        <v>1331</v>
      </c>
    </row>
    <row r="17" spans="1:15" ht="12.75">
      <c r="A17" s="1" t="s">
        <v>777</v>
      </c>
      <c r="B17" s="1">
        <v>1523500</v>
      </c>
      <c r="C17" s="1" t="s">
        <v>170</v>
      </c>
      <c r="D17" s="1">
        <v>784</v>
      </c>
      <c r="E17" s="1" t="s">
        <v>172</v>
      </c>
      <c r="F17" s="1" t="s">
        <v>1101</v>
      </c>
      <c r="G17" s="1" t="s">
        <v>1102</v>
      </c>
      <c r="H17" s="1" t="s">
        <v>1103</v>
      </c>
      <c r="I17" s="1">
        <v>1</v>
      </c>
      <c r="J17" s="1">
        <v>0</v>
      </c>
      <c r="K17" s="1">
        <v>1</v>
      </c>
      <c r="L17" s="1">
        <v>0</v>
      </c>
      <c r="M17" s="1">
        <v>1</v>
      </c>
      <c r="N17" s="1">
        <v>0</v>
      </c>
      <c r="O17" s="1">
        <v>0</v>
      </c>
    </row>
    <row r="18" spans="1:15" ht="12.75">
      <c r="A18" s="1" t="s">
        <v>770</v>
      </c>
      <c r="B18" s="1">
        <v>2324000</v>
      </c>
      <c r="C18" s="1" t="s">
        <v>170</v>
      </c>
      <c r="E18" s="1" t="s">
        <v>178</v>
      </c>
      <c r="F18" s="1" t="s">
        <v>917</v>
      </c>
      <c r="G18" s="1" t="s">
        <v>918</v>
      </c>
      <c r="H18" s="1" t="s">
        <v>919</v>
      </c>
      <c r="I18" s="1">
        <v>0</v>
      </c>
      <c r="J18" s="1">
        <v>0</v>
      </c>
      <c r="K18" s="1">
        <v>1</v>
      </c>
      <c r="L18" s="1">
        <v>0</v>
      </c>
      <c r="M18" s="1">
        <v>0</v>
      </c>
      <c r="N18" s="1">
        <v>0</v>
      </c>
      <c r="O18" s="1">
        <v>0</v>
      </c>
    </row>
    <row r="19" spans="1:15" ht="12.75">
      <c r="A19" s="1" t="s">
        <v>176</v>
      </c>
      <c r="B19" s="1">
        <v>2332300</v>
      </c>
      <c r="C19" s="1" t="s">
        <v>170</v>
      </c>
      <c r="E19" s="1" t="s">
        <v>178</v>
      </c>
      <c r="F19" s="1" t="s">
        <v>179</v>
      </c>
      <c r="G19" s="1" t="s">
        <v>180</v>
      </c>
      <c r="H19" s="1" t="s">
        <v>261</v>
      </c>
      <c r="I19" s="1">
        <v>0</v>
      </c>
      <c r="J19" s="1">
        <v>0</v>
      </c>
      <c r="K19" s="1">
        <v>1</v>
      </c>
      <c r="L19" s="1">
        <v>0</v>
      </c>
      <c r="M19" s="1">
        <v>0</v>
      </c>
      <c r="N19" s="1">
        <v>1</v>
      </c>
      <c r="O19" s="1">
        <v>0</v>
      </c>
    </row>
    <row r="20" spans="1:15" ht="12.75">
      <c r="A20" s="1" t="s">
        <v>710</v>
      </c>
      <c r="B20" s="8">
        <v>2328200</v>
      </c>
      <c r="C20" s="1" t="s">
        <v>711</v>
      </c>
      <c r="D20" s="1">
        <v>472</v>
      </c>
      <c r="E20" s="1" t="s">
        <v>398</v>
      </c>
      <c r="F20" s="1" t="s">
        <v>712</v>
      </c>
      <c r="G20" s="1" t="s">
        <v>179</v>
      </c>
      <c r="H20" s="1" t="s">
        <v>713</v>
      </c>
      <c r="I20" s="1">
        <v>0</v>
      </c>
      <c r="J20" s="1">
        <v>0</v>
      </c>
      <c r="K20" s="1">
        <v>0</v>
      </c>
      <c r="L20" s="1">
        <v>0</v>
      </c>
      <c r="M20" s="1">
        <v>0</v>
      </c>
      <c r="N20" s="1">
        <v>1</v>
      </c>
      <c r="O20" s="1">
        <v>0</v>
      </c>
    </row>
    <row r="21" spans="1:5" ht="12.75">
      <c r="A21" s="1" t="s">
        <v>1480</v>
      </c>
      <c r="B21" s="8">
        <v>2955000</v>
      </c>
      <c r="C21" s="1" t="s">
        <v>1481</v>
      </c>
      <c r="E21" s="1" t="s">
        <v>1331</v>
      </c>
    </row>
    <row r="22" spans="1:16" ht="12.75">
      <c r="A22" s="1" t="s">
        <v>396</v>
      </c>
      <c r="B22" s="1">
        <v>1544700</v>
      </c>
      <c r="C22" s="1" t="s">
        <v>170</v>
      </c>
      <c r="D22" s="1">
        <v>231</v>
      </c>
      <c r="E22" s="1" t="s">
        <v>257</v>
      </c>
      <c r="F22" s="1" t="s">
        <v>408</v>
      </c>
      <c r="G22" s="1" t="s">
        <v>409</v>
      </c>
      <c r="H22" s="1" t="s">
        <v>410</v>
      </c>
      <c r="I22" s="1">
        <v>0</v>
      </c>
      <c r="J22" s="1">
        <v>0</v>
      </c>
      <c r="K22" s="1">
        <v>0</v>
      </c>
      <c r="L22" s="1">
        <v>1</v>
      </c>
      <c r="M22" s="1">
        <v>0</v>
      </c>
      <c r="N22" s="1">
        <v>0</v>
      </c>
      <c r="O22" s="1">
        <v>0</v>
      </c>
      <c r="P22" s="1" t="s">
        <v>411</v>
      </c>
    </row>
    <row r="23" spans="1:5" ht="12.75">
      <c r="A23" s="1" t="s">
        <v>787</v>
      </c>
      <c r="B23" s="8">
        <v>1866200</v>
      </c>
      <c r="C23" s="1" t="s">
        <v>711</v>
      </c>
      <c r="E23" s="1" t="s">
        <v>1331</v>
      </c>
    </row>
    <row r="24" spans="1:15" ht="12.75">
      <c r="A24" s="1" t="s">
        <v>774</v>
      </c>
      <c r="B24" s="8">
        <v>1004600</v>
      </c>
      <c r="C24" s="1" t="s">
        <v>170</v>
      </c>
      <c r="D24" s="1">
        <v>724</v>
      </c>
      <c r="E24" s="1" t="s">
        <v>640</v>
      </c>
      <c r="F24" s="1" t="s">
        <v>1037</v>
      </c>
      <c r="G24" s="1" t="s">
        <v>1038</v>
      </c>
      <c r="H24" s="1" t="s">
        <v>1039</v>
      </c>
      <c r="I24" s="1">
        <v>0</v>
      </c>
      <c r="J24" s="1">
        <v>0</v>
      </c>
      <c r="K24" s="1">
        <v>1</v>
      </c>
      <c r="L24" s="1">
        <v>0</v>
      </c>
      <c r="M24" s="1">
        <v>0</v>
      </c>
      <c r="N24" s="1">
        <v>0</v>
      </c>
      <c r="O24" s="1">
        <v>0</v>
      </c>
    </row>
    <row r="25" spans="1:5" ht="12.75">
      <c r="A25" s="1" t="s">
        <v>1413</v>
      </c>
      <c r="B25" s="1">
        <v>1009400</v>
      </c>
      <c r="C25" s="1" t="s">
        <v>252</v>
      </c>
      <c r="E25" s="1" t="s">
        <v>1331</v>
      </c>
    </row>
    <row r="26" spans="1:5" ht="12.75">
      <c r="A26" s="1" t="s">
        <v>781</v>
      </c>
      <c r="B26" s="8">
        <v>1018600</v>
      </c>
      <c r="C26" s="1" t="s">
        <v>711</v>
      </c>
      <c r="E26" s="1" t="s">
        <v>1331</v>
      </c>
    </row>
    <row r="27" spans="1:15" ht="12.75">
      <c r="A27" s="1" t="s">
        <v>1501</v>
      </c>
      <c r="B27" s="8">
        <v>2310200</v>
      </c>
      <c r="C27" s="1" t="s">
        <v>170</v>
      </c>
      <c r="E27" s="1" t="s">
        <v>1502</v>
      </c>
      <c r="F27" s="1" t="s">
        <v>935</v>
      </c>
      <c r="G27" s="1" t="s">
        <v>1503</v>
      </c>
      <c r="H27" s="1" t="s">
        <v>1504</v>
      </c>
      <c r="I27" s="1">
        <v>0</v>
      </c>
      <c r="J27" s="1">
        <v>0</v>
      </c>
      <c r="K27" s="1">
        <v>0</v>
      </c>
      <c r="L27" s="1">
        <v>0</v>
      </c>
      <c r="M27" s="1">
        <v>0</v>
      </c>
      <c r="N27" s="1">
        <v>1</v>
      </c>
      <c r="O27" s="1">
        <v>0</v>
      </c>
    </row>
    <row r="28" spans="1:16" ht="12.75">
      <c r="A28" s="1" t="s">
        <v>1390</v>
      </c>
      <c r="B28" s="1">
        <v>1623700</v>
      </c>
      <c r="C28" s="1" t="s">
        <v>170</v>
      </c>
      <c r="D28" s="1">
        <v>309</v>
      </c>
      <c r="E28" s="1" t="s">
        <v>172</v>
      </c>
      <c r="F28" s="1" t="s">
        <v>1391</v>
      </c>
      <c r="G28" s="1" t="s">
        <v>1392</v>
      </c>
      <c r="H28" s="1" t="s">
        <v>804</v>
      </c>
      <c r="I28" s="1">
        <v>0</v>
      </c>
      <c r="J28" s="1">
        <v>0</v>
      </c>
      <c r="K28" s="1">
        <v>1</v>
      </c>
      <c r="L28" s="1">
        <v>0</v>
      </c>
      <c r="M28" s="1">
        <v>0</v>
      </c>
      <c r="N28" s="1">
        <v>0</v>
      </c>
      <c r="O28" s="1">
        <v>0</v>
      </c>
      <c r="P28" s="1" t="s">
        <v>1393</v>
      </c>
    </row>
    <row r="29" spans="1:15" ht="12.75">
      <c r="A29" s="1" t="s">
        <v>771</v>
      </c>
      <c r="B29" s="1">
        <v>1536300</v>
      </c>
      <c r="C29" s="1" t="s">
        <v>170</v>
      </c>
      <c r="D29" s="1">
        <v>636</v>
      </c>
      <c r="E29" s="1" t="s">
        <v>172</v>
      </c>
      <c r="F29" s="1" t="s">
        <v>935</v>
      </c>
      <c r="G29" s="1" t="s">
        <v>936</v>
      </c>
      <c r="H29" s="1" t="s">
        <v>937</v>
      </c>
      <c r="I29" s="1">
        <v>0</v>
      </c>
      <c r="J29" s="1">
        <v>0</v>
      </c>
      <c r="K29" s="1">
        <v>0</v>
      </c>
      <c r="L29" s="1">
        <v>0</v>
      </c>
      <c r="M29" s="1">
        <v>0</v>
      </c>
      <c r="N29" s="1">
        <v>0</v>
      </c>
      <c r="O29" s="1">
        <v>0</v>
      </c>
    </row>
    <row r="30" spans="1:16" ht="12.75">
      <c r="A30" s="1" t="s">
        <v>784</v>
      </c>
      <c r="B30" s="8">
        <v>1019800</v>
      </c>
      <c r="C30" s="1" t="s">
        <v>252</v>
      </c>
      <c r="D30" s="1">
        <v>59</v>
      </c>
      <c r="E30" s="1" t="s">
        <v>399</v>
      </c>
      <c r="F30" s="1" t="s">
        <v>1352</v>
      </c>
      <c r="G30" s="1" t="s">
        <v>1353</v>
      </c>
      <c r="H30" s="1" t="s">
        <v>1354</v>
      </c>
      <c r="I30" s="1">
        <v>0</v>
      </c>
      <c r="J30" s="1">
        <v>0</v>
      </c>
      <c r="K30" s="1">
        <v>0</v>
      </c>
      <c r="L30" s="1">
        <v>0</v>
      </c>
      <c r="M30" s="1">
        <v>0</v>
      </c>
      <c r="N30" s="1">
        <v>0</v>
      </c>
      <c r="O30" s="1">
        <v>0</v>
      </c>
      <c r="P30" s="1" t="s">
        <v>1355</v>
      </c>
    </row>
    <row r="31" spans="1:5" ht="12.75">
      <c r="A31" s="1" t="s">
        <v>778</v>
      </c>
      <c r="B31" s="8">
        <v>2317000</v>
      </c>
      <c r="C31" s="1" t="s">
        <v>711</v>
      </c>
      <c r="E31" s="1" t="s">
        <v>1331</v>
      </c>
    </row>
    <row r="32" spans="1:15" ht="12.75">
      <c r="A32" s="1" t="s">
        <v>1446</v>
      </c>
      <c r="B32" s="8">
        <v>2331600</v>
      </c>
      <c r="C32" s="1" t="s">
        <v>170</v>
      </c>
      <c r="D32" s="1">
        <v>560</v>
      </c>
      <c r="E32" s="1" t="s">
        <v>640</v>
      </c>
      <c r="F32" s="1" t="s">
        <v>1447</v>
      </c>
      <c r="G32" s="1" t="s">
        <v>1448</v>
      </c>
      <c r="H32" s="1" t="s">
        <v>1449</v>
      </c>
      <c r="I32" s="1">
        <v>0</v>
      </c>
      <c r="J32" s="1">
        <v>0</v>
      </c>
      <c r="K32" s="1">
        <v>0</v>
      </c>
      <c r="L32" s="1">
        <v>0</v>
      </c>
      <c r="M32" s="1">
        <v>0</v>
      </c>
      <c r="N32" s="1">
        <v>1</v>
      </c>
      <c r="O32" s="1">
        <v>0</v>
      </c>
    </row>
    <row r="33" spans="1:15" ht="12.75">
      <c r="A33" s="1" t="s">
        <v>35</v>
      </c>
      <c r="B33" s="8">
        <v>2330800</v>
      </c>
      <c r="C33" s="1" t="s">
        <v>170</v>
      </c>
      <c r="E33" s="1" t="s">
        <v>172</v>
      </c>
      <c r="F33" s="1" t="s">
        <v>173</v>
      </c>
      <c r="G33" s="1" t="s">
        <v>174</v>
      </c>
      <c r="H33" s="1" t="s">
        <v>171</v>
      </c>
      <c r="I33" s="1">
        <v>1</v>
      </c>
      <c r="J33" s="1">
        <v>0</v>
      </c>
      <c r="K33" s="1">
        <v>1</v>
      </c>
      <c r="L33" s="1">
        <v>0</v>
      </c>
      <c r="M33" s="1">
        <v>0</v>
      </c>
      <c r="N33" s="1">
        <v>0</v>
      </c>
      <c r="O33" s="1">
        <v>0</v>
      </c>
    </row>
    <row r="34" spans="1:16" ht="12.75">
      <c r="A34" s="1" t="s">
        <v>528</v>
      </c>
      <c r="B34" s="8">
        <v>1540300</v>
      </c>
      <c r="C34" s="1" t="s">
        <v>252</v>
      </c>
      <c r="E34" s="1" t="s">
        <v>398</v>
      </c>
      <c r="F34" s="1" t="s">
        <v>531</v>
      </c>
      <c r="G34" s="1" t="s">
        <v>532</v>
      </c>
      <c r="H34" s="1" t="s">
        <v>534</v>
      </c>
      <c r="I34" s="1">
        <v>0</v>
      </c>
      <c r="J34" s="1">
        <v>0</v>
      </c>
      <c r="K34" s="1">
        <v>1</v>
      </c>
      <c r="L34" s="1">
        <v>0</v>
      </c>
      <c r="M34" s="1">
        <v>0</v>
      </c>
      <c r="N34" s="1">
        <v>0</v>
      </c>
      <c r="O34" s="1">
        <v>0</v>
      </c>
      <c r="P34" s="1" t="s">
        <v>535</v>
      </c>
    </row>
    <row r="35" spans="1:15" ht="12.75">
      <c r="A35" s="1" t="s">
        <v>776</v>
      </c>
      <c r="B35" s="1">
        <v>1614100</v>
      </c>
      <c r="C35" s="1" t="s">
        <v>252</v>
      </c>
      <c r="D35" s="1">
        <v>906</v>
      </c>
      <c r="E35" s="1" t="s">
        <v>640</v>
      </c>
      <c r="F35" s="1" t="s">
        <v>1214</v>
      </c>
      <c r="G35" s="1" t="s">
        <v>1215</v>
      </c>
      <c r="I35" s="1">
        <v>0</v>
      </c>
      <c r="J35" s="1">
        <v>0</v>
      </c>
      <c r="K35" s="1">
        <v>1</v>
      </c>
      <c r="L35" s="1">
        <v>0</v>
      </c>
      <c r="M35" s="1">
        <v>0</v>
      </c>
      <c r="N35" s="1">
        <v>1</v>
      </c>
      <c r="O35" s="1">
        <v>0</v>
      </c>
    </row>
    <row r="36" spans="1:15" ht="12.75">
      <c r="A36" s="1" t="s">
        <v>461</v>
      </c>
      <c r="B36" s="1">
        <v>2329800</v>
      </c>
      <c r="C36" s="1" t="s">
        <v>170</v>
      </c>
      <c r="E36" s="1" t="s">
        <v>398</v>
      </c>
      <c r="F36" s="1" t="s">
        <v>464</v>
      </c>
      <c r="G36" s="1" t="s">
        <v>465</v>
      </c>
      <c r="H36" s="1" t="s">
        <v>466</v>
      </c>
      <c r="I36" s="1">
        <v>0</v>
      </c>
      <c r="J36" s="1">
        <v>0</v>
      </c>
      <c r="K36" s="1">
        <v>0</v>
      </c>
      <c r="L36" s="1">
        <v>1</v>
      </c>
      <c r="M36" s="1">
        <v>0</v>
      </c>
      <c r="N36" s="1">
        <v>0</v>
      </c>
      <c r="O36" s="1">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O36"/>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B36"/>
    </sheetView>
  </sheetViews>
  <sheetFormatPr defaultColWidth="9.140625" defaultRowHeight="15"/>
  <cols>
    <col min="1" max="1" width="13.28125" style="1" bestFit="1" customWidth="1"/>
    <col min="2" max="2" width="8.00390625" style="1" bestFit="1" customWidth="1"/>
    <col min="3" max="3" width="6.7109375" style="1" bestFit="1" customWidth="1"/>
    <col min="4" max="4" width="15.140625" style="1" bestFit="1" customWidth="1"/>
    <col min="5" max="5" width="49.7109375" style="1" customWidth="1"/>
    <col min="6" max="6" width="10.8515625" style="1" bestFit="1" customWidth="1"/>
    <col min="7" max="7" width="16.8515625" style="1" bestFit="1" customWidth="1"/>
    <col min="8" max="8" width="10.28125" style="1" bestFit="1" customWidth="1"/>
    <col min="9" max="9" width="15.421875" style="1" bestFit="1" customWidth="1"/>
    <col min="10" max="10" width="43.7109375" style="1" bestFit="1" customWidth="1"/>
    <col min="11" max="11" width="12.57421875" style="1" bestFit="1" customWidth="1"/>
    <col min="12" max="12" width="18.00390625" style="1" bestFit="1" customWidth="1"/>
    <col min="13" max="13" width="9.140625" style="1" customWidth="1"/>
    <col min="14" max="14" width="11.00390625" style="1" bestFit="1" customWidth="1"/>
    <col min="15" max="23" width="7.57421875" style="1" bestFit="1" customWidth="1"/>
    <col min="24" max="34" width="8.57421875" style="1" bestFit="1" customWidth="1"/>
    <col min="35" max="40" width="7.140625" style="1" bestFit="1" customWidth="1"/>
    <col min="41" max="41" width="9.28125" style="1" bestFit="1" customWidth="1"/>
    <col min="42" max="44" width="5.8515625" style="1" bestFit="1" customWidth="1"/>
    <col min="45" max="45" width="6.00390625" style="1" bestFit="1" customWidth="1"/>
    <col min="46" max="46" width="5.8515625" style="1" bestFit="1" customWidth="1"/>
    <col min="47" max="47" width="6.00390625" style="1" bestFit="1" customWidth="1"/>
    <col min="48" max="50" width="5.8515625" style="1" bestFit="1" customWidth="1"/>
    <col min="51" max="67" width="6.8515625" style="1" bestFit="1" customWidth="1"/>
    <col min="68" max="16384" width="9.140625" style="1" customWidth="1"/>
  </cols>
  <sheetData>
    <row r="1" spans="1:67" ht="12.75">
      <c r="A1" s="1" t="s">
        <v>7</v>
      </c>
      <c r="B1" s="1" t="s">
        <v>9</v>
      </c>
      <c r="C1" s="1" t="s">
        <v>10</v>
      </c>
      <c r="D1" s="1" t="s">
        <v>253</v>
      </c>
      <c r="E1" s="1" t="s">
        <v>254</v>
      </c>
      <c r="F1" s="1" t="s">
        <v>8</v>
      </c>
      <c r="G1" s="1" t="s">
        <v>1435</v>
      </c>
      <c r="H1" s="1" t="s">
        <v>11</v>
      </c>
      <c r="I1" s="1" t="s">
        <v>708</v>
      </c>
      <c r="J1" s="1" t="s">
        <v>12</v>
      </c>
      <c r="K1" s="1" t="s">
        <v>36</v>
      </c>
      <c r="L1" s="1" t="s">
        <v>333</v>
      </c>
      <c r="M1" s="1" t="s">
        <v>37</v>
      </c>
      <c r="N1" s="1" t="s">
        <v>13</v>
      </c>
      <c r="O1" s="1" t="s">
        <v>14</v>
      </c>
      <c r="P1" s="1" t="s">
        <v>15</v>
      </c>
      <c r="Q1" s="1" t="s">
        <v>16</v>
      </c>
      <c r="R1" s="1" t="s">
        <v>17</v>
      </c>
      <c r="S1" s="1" t="s">
        <v>18</v>
      </c>
      <c r="T1" s="1" t="s">
        <v>19</v>
      </c>
      <c r="U1" s="1" t="s">
        <v>20</v>
      </c>
      <c r="V1" s="1" t="s">
        <v>21</v>
      </c>
      <c r="W1" s="1" t="s">
        <v>22</v>
      </c>
      <c r="X1" s="1" t="s">
        <v>23</v>
      </c>
      <c r="Y1" s="1" t="s">
        <v>65</v>
      </c>
      <c r="Z1" s="1" t="s">
        <v>66</v>
      </c>
      <c r="AA1" s="1" t="s">
        <v>67</v>
      </c>
      <c r="AB1" s="1" t="s">
        <v>68</v>
      </c>
      <c r="AC1" s="1" t="s">
        <v>69</v>
      </c>
      <c r="AD1" s="1" t="s">
        <v>70</v>
      </c>
      <c r="AE1" s="1" t="s">
        <v>71</v>
      </c>
      <c r="AF1" s="1" t="s">
        <v>72</v>
      </c>
      <c r="AG1" s="1" t="s">
        <v>73</v>
      </c>
      <c r="AH1" s="1" t="s">
        <v>74</v>
      </c>
      <c r="AI1" s="1" t="s">
        <v>792</v>
      </c>
      <c r="AJ1" s="1" t="s">
        <v>793</v>
      </c>
      <c r="AK1" s="1" t="s">
        <v>794</v>
      </c>
      <c r="AL1" s="1" t="s">
        <v>795</v>
      </c>
      <c r="AM1" s="1" t="s">
        <v>796</v>
      </c>
      <c r="AN1" s="1" t="s">
        <v>797</v>
      </c>
      <c r="AO1" s="1" t="s">
        <v>24</v>
      </c>
      <c r="AP1" s="1" t="s">
        <v>25</v>
      </c>
      <c r="AQ1" s="1" t="s">
        <v>26</v>
      </c>
      <c r="AR1" s="1" t="s">
        <v>27</v>
      </c>
      <c r="AS1" s="1" t="s">
        <v>28</v>
      </c>
      <c r="AT1" s="1" t="s">
        <v>29</v>
      </c>
      <c r="AU1" s="1" t="s">
        <v>30</v>
      </c>
      <c r="AV1" s="1" t="s">
        <v>31</v>
      </c>
      <c r="AW1" s="1" t="s">
        <v>32</v>
      </c>
      <c r="AX1" s="1" t="s">
        <v>33</v>
      </c>
      <c r="AY1" s="1" t="s">
        <v>34</v>
      </c>
      <c r="AZ1" s="1" t="s">
        <v>75</v>
      </c>
      <c r="BA1" s="1" t="s">
        <v>76</v>
      </c>
      <c r="BB1" s="1" t="s">
        <v>77</v>
      </c>
      <c r="BC1" s="1" t="s">
        <v>78</v>
      </c>
      <c r="BD1" s="1" t="s">
        <v>79</v>
      </c>
      <c r="BE1" s="1" t="s">
        <v>80</v>
      </c>
      <c r="BF1" s="1" t="s">
        <v>81</v>
      </c>
      <c r="BG1" s="1" t="s">
        <v>82</v>
      </c>
      <c r="BH1" s="1" t="s">
        <v>83</v>
      </c>
      <c r="BI1" s="1" t="s">
        <v>84</v>
      </c>
      <c r="BJ1" s="1" t="s">
        <v>798</v>
      </c>
      <c r="BK1" s="1" t="s">
        <v>799</v>
      </c>
      <c r="BL1" s="1" t="s">
        <v>800</v>
      </c>
      <c r="BM1" s="1" t="s">
        <v>801</v>
      </c>
      <c r="BN1" s="1" t="s">
        <v>802</v>
      </c>
      <c r="BO1" s="1" t="s">
        <v>803</v>
      </c>
    </row>
    <row r="2" spans="1:49" ht="12.75">
      <c r="A2" s="1" t="s">
        <v>783</v>
      </c>
      <c r="B2" s="1">
        <v>2332400</v>
      </c>
      <c r="C2" s="1" t="s">
        <v>1514</v>
      </c>
      <c r="D2" s="1" t="s">
        <v>170</v>
      </c>
      <c r="E2" s="1" t="s">
        <v>255</v>
      </c>
      <c r="F2" s="1">
        <v>100.6</v>
      </c>
      <c r="G2" s="1">
        <v>406</v>
      </c>
      <c r="H2" s="2">
        <v>40381</v>
      </c>
      <c r="I2" s="1" t="s">
        <v>1337</v>
      </c>
      <c r="J2" s="1" t="s">
        <v>1338</v>
      </c>
      <c r="K2" s="1">
        <v>24</v>
      </c>
      <c r="L2" s="1">
        <v>8.5</v>
      </c>
      <c r="M2" s="1">
        <v>2.5</v>
      </c>
      <c r="N2" s="1">
        <v>23.8</v>
      </c>
      <c r="O2" s="1">
        <v>23.9</v>
      </c>
      <c r="P2" s="1">
        <v>23.9</v>
      </c>
      <c r="Q2" s="1">
        <v>23.8</v>
      </c>
      <c r="R2" s="1">
        <v>23.5</v>
      </c>
      <c r="S2" s="1">
        <v>22.4</v>
      </c>
      <c r="T2" s="1">
        <v>19.7</v>
      </c>
      <c r="U2" s="1">
        <v>14.8</v>
      </c>
      <c r="V2" s="1">
        <v>13.7</v>
      </c>
      <c r="AO2" s="1">
        <v>9.5</v>
      </c>
      <c r="AP2" s="1">
        <v>7.36</v>
      </c>
      <c r="AQ2" s="1">
        <v>6.21</v>
      </c>
      <c r="AR2" s="1">
        <v>6.96</v>
      </c>
      <c r="AS2" s="1">
        <v>6.7</v>
      </c>
      <c r="AT2" s="1">
        <v>6.11</v>
      </c>
      <c r="AU2" s="1">
        <v>6.29</v>
      </c>
      <c r="AV2" s="1">
        <v>6.3</v>
      </c>
      <c r="AW2" s="1">
        <v>5.3</v>
      </c>
    </row>
    <row r="3" spans="1:61" ht="12.75">
      <c r="A3" s="1" t="s">
        <v>1491</v>
      </c>
      <c r="B3" s="8">
        <v>968500</v>
      </c>
      <c r="C3" s="1" t="s">
        <v>1515</v>
      </c>
      <c r="D3" s="1" t="s">
        <v>711</v>
      </c>
      <c r="E3" s="1" t="s">
        <v>1492</v>
      </c>
      <c r="F3" s="1">
        <v>63.7</v>
      </c>
      <c r="G3" s="1">
        <v>35</v>
      </c>
      <c r="H3" s="2">
        <v>40407</v>
      </c>
      <c r="K3" s="1">
        <v>63</v>
      </c>
      <c r="L3" s="1">
        <v>20</v>
      </c>
      <c r="M3" s="1">
        <v>4.5</v>
      </c>
      <c r="N3" s="1">
        <v>22.9</v>
      </c>
      <c r="O3" s="1">
        <v>22.9</v>
      </c>
      <c r="P3" s="1">
        <v>22.9</v>
      </c>
      <c r="Q3" s="1">
        <v>22.8</v>
      </c>
      <c r="R3" s="1">
        <v>22.8</v>
      </c>
      <c r="S3" s="1">
        <v>22.8</v>
      </c>
      <c r="T3" s="1">
        <v>22.7</v>
      </c>
      <c r="U3" s="1">
        <v>22.4</v>
      </c>
      <c r="V3" s="1">
        <v>18.7</v>
      </c>
      <c r="W3" s="1">
        <v>16.4</v>
      </c>
      <c r="X3" s="1">
        <v>13.8</v>
      </c>
      <c r="Y3" s="1">
        <v>12.6</v>
      </c>
      <c r="Z3" s="1">
        <v>10.1</v>
      </c>
      <c r="AA3" s="1">
        <v>8.4</v>
      </c>
      <c r="AB3" s="1">
        <v>6.9</v>
      </c>
      <c r="AC3" s="1">
        <v>6.1</v>
      </c>
      <c r="AD3" s="1">
        <v>5.8</v>
      </c>
      <c r="AE3" s="1">
        <v>5.7</v>
      </c>
      <c r="AF3" s="1">
        <v>5.6</v>
      </c>
      <c r="AG3" s="1">
        <v>5.7</v>
      </c>
      <c r="AH3" s="1">
        <v>5.7</v>
      </c>
      <c r="AO3" s="1">
        <v>9</v>
      </c>
      <c r="AP3" s="1">
        <v>8.96</v>
      </c>
      <c r="AQ3" s="1">
        <v>8.93</v>
      </c>
      <c r="AR3" s="1">
        <v>8.92</v>
      </c>
      <c r="AS3" s="1">
        <v>8.82</v>
      </c>
      <c r="AT3" s="1">
        <v>8.86</v>
      </c>
      <c r="AU3" s="1">
        <v>8.88</v>
      </c>
      <c r="AV3" s="1">
        <v>9.78</v>
      </c>
      <c r="AW3" s="1">
        <v>13.48</v>
      </c>
      <c r="AX3" s="1">
        <v>12.95</v>
      </c>
      <c r="AY3" s="1">
        <v>8.45</v>
      </c>
      <c r="AZ3" s="1">
        <v>4.64</v>
      </c>
      <c r="BA3" s="1">
        <v>0.15</v>
      </c>
      <c r="BB3" s="1">
        <v>0.08</v>
      </c>
      <c r="BC3" s="1">
        <v>0.01</v>
      </c>
      <c r="BD3" s="1">
        <v>0.01</v>
      </c>
      <c r="BE3" s="1">
        <v>0.01</v>
      </c>
      <c r="BF3" s="1">
        <v>0.01</v>
      </c>
      <c r="BG3" s="1">
        <v>0.01</v>
      </c>
      <c r="BH3" s="1">
        <v>0.02</v>
      </c>
      <c r="BI3" s="1">
        <v>0.05</v>
      </c>
    </row>
    <row r="4" spans="1:47" ht="12.75">
      <c r="A4" s="1" t="s">
        <v>330</v>
      </c>
      <c r="B4" s="8">
        <v>2340700</v>
      </c>
      <c r="C4" s="1" t="s">
        <v>331</v>
      </c>
      <c r="D4" s="1" t="s">
        <v>170</v>
      </c>
      <c r="E4" s="1" t="s">
        <v>255</v>
      </c>
      <c r="F4" s="1">
        <v>70.6</v>
      </c>
      <c r="G4" s="1">
        <v>503</v>
      </c>
      <c r="H4" s="2">
        <v>40346</v>
      </c>
      <c r="I4" s="2"/>
      <c r="J4" s="1" t="s">
        <v>332</v>
      </c>
      <c r="K4" s="1">
        <v>25</v>
      </c>
      <c r="L4" s="1">
        <v>6</v>
      </c>
      <c r="M4" s="1">
        <v>3.6</v>
      </c>
      <c r="N4" s="1">
        <v>19.3</v>
      </c>
      <c r="O4" s="1">
        <v>19.3</v>
      </c>
      <c r="P4" s="1">
        <v>19.2</v>
      </c>
      <c r="Q4" s="1">
        <v>19.1</v>
      </c>
      <c r="R4" s="1">
        <v>18.5</v>
      </c>
      <c r="S4" s="1">
        <v>18.2</v>
      </c>
      <c r="T4" s="1">
        <v>18.5</v>
      </c>
      <c r="AO4" s="1">
        <v>11.22</v>
      </c>
      <c r="AP4" s="1">
        <v>11.21</v>
      </c>
      <c r="AQ4" s="1">
        <v>11.29</v>
      </c>
      <c r="AR4" s="1">
        <v>11.44</v>
      </c>
      <c r="AS4" s="1">
        <v>12.29</v>
      </c>
      <c r="AT4" s="1">
        <v>12.44</v>
      </c>
      <c r="AU4" s="1">
        <v>0</v>
      </c>
    </row>
    <row r="5" spans="1:60" ht="12.75">
      <c r="A5" s="1" t="s">
        <v>1436</v>
      </c>
      <c r="B5" s="8">
        <v>2334700</v>
      </c>
      <c r="C5" s="1" t="s">
        <v>1514</v>
      </c>
      <c r="D5" s="1" t="s">
        <v>170</v>
      </c>
      <c r="E5" s="1" t="s">
        <v>1441</v>
      </c>
      <c r="F5" s="1">
        <v>141</v>
      </c>
      <c r="G5" s="1">
        <v>827</v>
      </c>
      <c r="H5" s="2">
        <v>40396</v>
      </c>
      <c r="J5" s="1" t="s">
        <v>1442</v>
      </c>
      <c r="K5" s="1">
        <v>61</v>
      </c>
      <c r="L5" s="1">
        <v>19</v>
      </c>
      <c r="M5" s="1">
        <v>3.75</v>
      </c>
      <c r="N5" s="1">
        <v>23.3</v>
      </c>
      <c r="O5" s="1">
        <v>24.5</v>
      </c>
      <c r="P5" s="1">
        <v>24.3</v>
      </c>
      <c r="Q5" s="1">
        <v>24</v>
      </c>
      <c r="R5" s="1">
        <v>23.7</v>
      </c>
      <c r="S5" s="1">
        <v>23.5</v>
      </c>
      <c r="T5" s="1">
        <v>23.4</v>
      </c>
      <c r="U5" s="1">
        <v>22.9</v>
      </c>
      <c r="V5" s="1">
        <v>18.9</v>
      </c>
      <c r="W5" s="1">
        <v>15.9</v>
      </c>
      <c r="X5" s="1">
        <v>12.9</v>
      </c>
      <c r="Y5" s="1">
        <v>11.8</v>
      </c>
      <c r="Z5" s="1">
        <v>10.8</v>
      </c>
      <c r="AA5" s="1">
        <v>9.9</v>
      </c>
      <c r="AB5" s="1">
        <v>9.1</v>
      </c>
      <c r="AC5" s="1">
        <v>8.6</v>
      </c>
      <c r="AD5" s="1">
        <v>8.2</v>
      </c>
      <c r="AE5" s="1">
        <v>8</v>
      </c>
      <c r="AF5" s="1">
        <v>7.9</v>
      </c>
      <c r="AG5" s="1">
        <v>7.8</v>
      </c>
      <c r="AO5" s="1">
        <v>16.21</v>
      </c>
      <c r="AP5" s="1">
        <v>11.65</v>
      </c>
      <c r="AQ5" s="1">
        <v>11.94</v>
      </c>
      <c r="AR5" s="1">
        <v>11.17</v>
      </c>
      <c r="AS5" s="1">
        <v>10.4</v>
      </c>
      <c r="AT5" s="1">
        <v>9.73</v>
      </c>
      <c r="AU5" s="1">
        <v>10.12</v>
      </c>
      <c r="AV5" s="1">
        <v>8.79</v>
      </c>
      <c r="AW5" s="1">
        <v>7.52</v>
      </c>
      <c r="AX5" s="1">
        <v>7.68</v>
      </c>
      <c r="AY5" s="1">
        <v>7.73</v>
      </c>
      <c r="AZ5" s="1">
        <v>8.82</v>
      </c>
      <c r="BA5" s="1">
        <v>9.06</v>
      </c>
      <c r="BB5" s="1">
        <v>9.53</v>
      </c>
      <c r="BC5" s="1">
        <v>10.65</v>
      </c>
      <c r="BD5" s="1">
        <v>11.14</v>
      </c>
      <c r="BE5" s="1">
        <v>11.84</v>
      </c>
      <c r="BF5" s="1">
        <v>15.65</v>
      </c>
      <c r="BG5" s="1">
        <v>15.33</v>
      </c>
      <c r="BH5" s="1">
        <v>15.81</v>
      </c>
    </row>
    <row r="6" spans="1:61" ht="12.75">
      <c r="A6" s="1" t="s">
        <v>570</v>
      </c>
      <c r="B6" s="1">
        <v>971600</v>
      </c>
      <c r="C6" s="1" t="s">
        <v>1511</v>
      </c>
      <c r="D6" s="1" t="s">
        <v>170</v>
      </c>
      <c r="E6" s="1" t="s">
        <v>255</v>
      </c>
      <c r="F6" s="1">
        <v>26.5</v>
      </c>
      <c r="G6" s="1">
        <v>209</v>
      </c>
      <c r="H6" s="2">
        <v>40354</v>
      </c>
      <c r="I6" s="2"/>
      <c r="J6" s="1" t="s">
        <v>571</v>
      </c>
      <c r="K6" s="1">
        <v>71</v>
      </c>
      <c r="L6" s="1">
        <v>20</v>
      </c>
      <c r="M6" s="1">
        <v>5</v>
      </c>
      <c r="N6" s="1">
        <v>21.9</v>
      </c>
      <c r="O6" s="1">
        <v>21.9</v>
      </c>
      <c r="P6" s="1">
        <v>21.8</v>
      </c>
      <c r="Q6" s="1">
        <v>21.8</v>
      </c>
      <c r="R6" s="1">
        <v>21.7</v>
      </c>
      <c r="S6" s="1">
        <v>20.2</v>
      </c>
      <c r="T6" s="1">
        <v>18.5</v>
      </c>
      <c r="U6" s="1">
        <v>16.8</v>
      </c>
      <c r="V6" s="1">
        <v>14.8</v>
      </c>
      <c r="W6" s="1">
        <v>13.2</v>
      </c>
      <c r="X6" s="1">
        <v>12.5</v>
      </c>
      <c r="Y6" s="1">
        <v>12</v>
      </c>
      <c r="Z6" s="1">
        <v>10.5</v>
      </c>
      <c r="AA6" s="1">
        <v>9.9</v>
      </c>
      <c r="AB6" s="1">
        <v>8.25</v>
      </c>
      <c r="AC6" s="1">
        <v>8.8</v>
      </c>
      <c r="AD6" s="1">
        <v>8.4</v>
      </c>
      <c r="AE6" s="1">
        <v>8.3</v>
      </c>
      <c r="AF6" s="1">
        <v>8.2</v>
      </c>
      <c r="AG6" s="1">
        <v>8.2</v>
      </c>
      <c r="AH6" s="1">
        <v>8.1</v>
      </c>
      <c r="AO6" s="1">
        <v>8.66</v>
      </c>
      <c r="AP6" s="1">
        <v>8.63</v>
      </c>
      <c r="AQ6" s="1">
        <v>8.62</v>
      </c>
      <c r="AR6" s="1">
        <v>8.62</v>
      </c>
      <c r="AS6" s="1">
        <v>8.62</v>
      </c>
      <c r="AT6" s="1">
        <v>9.15</v>
      </c>
      <c r="AU6" s="1">
        <v>9.68</v>
      </c>
      <c r="AV6" s="1">
        <v>10.31</v>
      </c>
      <c r="AW6" s="1">
        <v>10.69</v>
      </c>
      <c r="AX6" s="1">
        <v>10.82</v>
      </c>
      <c r="AY6" s="1">
        <v>10.7</v>
      </c>
      <c r="AZ6" s="1">
        <v>10.54</v>
      </c>
      <c r="BA6" s="1">
        <v>9.82</v>
      </c>
      <c r="BB6" s="1">
        <v>9.07</v>
      </c>
      <c r="BC6" s="1">
        <v>9.2</v>
      </c>
      <c r="BD6" s="1">
        <v>7.37</v>
      </c>
      <c r="BE6" s="1">
        <v>6.31</v>
      </c>
      <c r="BF6" s="1">
        <v>5.8</v>
      </c>
      <c r="BG6" s="1">
        <v>5.39</v>
      </c>
      <c r="BH6" s="1">
        <v>5.23</v>
      </c>
      <c r="BI6" s="1">
        <v>4.59</v>
      </c>
    </row>
    <row r="7" spans="1:59" ht="12.75">
      <c r="A7" s="1" t="s">
        <v>1330</v>
      </c>
      <c r="B7" s="1">
        <v>1835300</v>
      </c>
      <c r="C7" s="1" t="s">
        <v>331</v>
      </c>
      <c r="D7" s="1" t="s">
        <v>170</v>
      </c>
      <c r="E7" s="1" t="s">
        <v>1384</v>
      </c>
      <c r="F7" s="1">
        <v>59.1</v>
      </c>
      <c r="G7" s="1">
        <v>897</v>
      </c>
      <c r="H7" s="2">
        <v>40389</v>
      </c>
      <c r="J7" s="1" t="s">
        <v>1385</v>
      </c>
      <c r="K7" s="1">
        <v>70</v>
      </c>
      <c r="L7" s="1">
        <v>18</v>
      </c>
      <c r="M7" s="1">
        <v>5.8</v>
      </c>
      <c r="N7" s="1">
        <v>24.6</v>
      </c>
      <c r="O7" s="1">
        <v>24.5</v>
      </c>
      <c r="P7" s="1">
        <v>24</v>
      </c>
      <c r="Q7" s="1">
        <v>24</v>
      </c>
      <c r="R7" s="1">
        <v>23.9</v>
      </c>
      <c r="S7" s="1">
        <v>23.9</v>
      </c>
      <c r="T7" s="1">
        <v>23.9</v>
      </c>
      <c r="U7" s="1">
        <v>23.8</v>
      </c>
      <c r="V7" s="1">
        <v>23.6</v>
      </c>
      <c r="W7" s="1">
        <v>22.3</v>
      </c>
      <c r="X7" s="1">
        <v>19.3</v>
      </c>
      <c r="Y7" s="1">
        <v>15.6</v>
      </c>
      <c r="Z7" s="1">
        <v>14.2</v>
      </c>
      <c r="AA7" s="1">
        <v>13.4</v>
      </c>
      <c r="AB7" s="1">
        <v>12.8</v>
      </c>
      <c r="AC7" s="1">
        <v>12.3</v>
      </c>
      <c r="AD7" s="1">
        <v>12</v>
      </c>
      <c r="AE7" s="1">
        <v>11.9</v>
      </c>
      <c r="AF7" s="1">
        <v>11.8</v>
      </c>
      <c r="AO7" s="1">
        <v>12.36</v>
      </c>
      <c r="AP7" s="1">
        <v>10.55</v>
      </c>
      <c r="AQ7" s="1">
        <v>10.59</v>
      </c>
      <c r="AR7" s="1">
        <v>9.07</v>
      </c>
      <c r="AS7" s="1">
        <v>8.96</v>
      </c>
      <c r="AT7" s="1">
        <v>1.96</v>
      </c>
      <c r="AU7" s="1">
        <v>7.41</v>
      </c>
      <c r="AV7" s="1">
        <v>7.51</v>
      </c>
      <c r="AW7" s="1">
        <v>8.06</v>
      </c>
      <c r="AX7" s="1">
        <v>8.36</v>
      </c>
      <c r="AY7" s="1">
        <v>9.37</v>
      </c>
      <c r="AZ7" s="1">
        <v>10.32</v>
      </c>
      <c r="BA7" s="1">
        <v>10.49</v>
      </c>
      <c r="BB7" s="1">
        <v>9.45</v>
      </c>
      <c r="BC7" s="1">
        <v>8.92</v>
      </c>
      <c r="BD7" s="1">
        <v>9.26</v>
      </c>
      <c r="BE7" s="1">
        <v>9.93</v>
      </c>
      <c r="BF7" s="1">
        <v>10.29</v>
      </c>
      <c r="BG7" s="1">
        <v>11.62</v>
      </c>
    </row>
    <row r="8" spans="1:45" ht="12.75">
      <c r="A8" s="1" t="s">
        <v>1466</v>
      </c>
      <c r="B8" s="8">
        <v>1837300</v>
      </c>
      <c r="C8" s="1" t="s">
        <v>1512</v>
      </c>
      <c r="D8" s="1" t="s">
        <v>711</v>
      </c>
      <c r="E8" s="1" t="s">
        <v>1471</v>
      </c>
      <c r="F8" s="1">
        <v>16.2</v>
      </c>
      <c r="G8" s="1">
        <v>133</v>
      </c>
      <c r="H8" s="2">
        <v>40402</v>
      </c>
      <c r="J8" s="1" t="s">
        <v>1409</v>
      </c>
      <c r="K8" s="1">
        <v>23</v>
      </c>
      <c r="L8" s="1">
        <v>4.5</v>
      </c>
      <c r="M8" s="1">
        <v>4</v>
      </c>
      <c r="N8" s="1">
        <v>26.7</v>
      </c>
      <c r="O8" s="1">
        <v>26.7</v>
      </c>
      <c r="P8" s="1">
        <v>26.7</v>
      </c>
      <c r="Q8" s="1">
        <v>26.6</v>
      </c>
      <c r="R8" s="1">
        <v>25.9</v>
      </c>
      <c r="AO8" s="1">
        <v>7.83</v>
      </c>
      <c r="AP8" s="1">
        <v>7.74</v>
      </c>
      <c r="AQ8" s="1">
        <v>7.73</v>
      </c>
      <c r="AR8" s="1">
        <v>7.65</v>
      </c>
      <c r="AS8" s="1">
        <v>6.96</v>
      </c>
    </row>
    <row r="9" spans="1:57" ht="12.75">
      <c r="A9" s="1" t="s">
        <v>637</v>
      </c>
      <c r="B9" s="8">
        <v>1843500</v>
      </c>
      <c r="C9" s="1" t="s">
        <v>1512</v>
      </c>
      <c r="D9" s="1" t="s">
        <v>252</v>
      </c>
      <c r="E9" s="1" t="s">
        <v>638</v>
      </c>
      <c r="F9" s="1">
        <v>15.3</v>
      </c>
      <c r="G9" s="1">
        <v>110</v>
      </c>
      <c r="H9" s="2">
        <v>40357</v>
      </c>
      <c r="I9" s="2" t="s">
        <v>709</v>
      </c>
      <c r="J9" s="1" t="s">
        <v>639</v>
      </c>
      <c r="K9" s="1">
        <v>48</v>
      </c>
      <c r="L9" s="1">
        <v>16.5</v>
      </c>
      <c r="M9" s="1">
        <v>5.5</v>
      </c>
      <c r="N9" s="1">
        <v>22.2</v>
      </c>
      <c r="O9" s="1">
        <v>22.2</v>
      </c>
      <c r="P9" s="1">
        <v>22.2</v>
      </c>
      <c r="Q9" s="1">
        <v>22.1</v>
      </c>
      <c r="R9" s="1">
        <v>22</v>
      </c>
      <c r="S9" s="1">
        <v>20.4</v>
      </c>
      <c r="T9" s="1">
        <v>18.7</v>
      </c>
      <c r="U9" s="1">
        <v>17.3</v>
      </c>
      <c r="V9" s="1">
        <v>15.2</v>
      </c>
      <c r="W9" s="1">
        <v>13.4</v>
      </c>
      <c r="X9" s="1">
        <v>12.5</v>
      </c>
      <c r="Y9" s="1">
        <v>10.8</v>
      </c>
      <c r="Z9" s="1">
        <v>9.6</v>
      </c>
      <c r="AA9" s="1">
        <v>9.1</v>
      </c>
      <c r="AB9" s="1">
        <v>8.8</v>
      </c>
      <c r="AC9" s="1">
        <v>8.6</v>
      </c>
      <c r="AD9" s="1">
        <v>8.6</v>
      </c>
      <c r="AO9" s="1">
        <v>5.52</v>
      </c>
      <c r="AP9" s="1">
        <v>5.52</v>
      </c>
      <c r="AQ9" s="1">
        <v>5.5</v>
      </c>
      <c r="AR9" s="1">
        <v>5.49</v>
      </c>
      <c r="AS9" s="1">
        <v>5.51</v>
      </c>
      <c r="AT9" s="1">
        <v>5.85</v>
      </c>
      <c r="AU9" s="1">
        <v>6.16</v>
      </c>
      <c r="AV9" s="1">
        <v>6.4</v>
      </c>
      <c r="AW9" s="1">
        <v>6.61</v>
      </c>
      <c r="AX9" s="1">
        <v>6.82</v>
      </c>
      <c r="AY9" s="1">
        <v>6.65</v>
      </c>
      <c r="AZ9" s="1">
        <v>5.82</v>
      </c>
      <c r="BA9" s="1">
        <v>2.82</v>
      </c>
      <c r="BB9" s="1">
        <v>0.72</v>
      </c>
      <c r="BC9" s="1">
        <v>0.03</v>
      </c>
      <c r="BD9" s="1">
        <v>0.02</v>
      </c>
      <c r="BE9" s="1">
        <v>0.06</v>
      </c>
    </row>
    <row r="10" spans="1:51" ht="12.75">
      <c r="A10" s="1" t="s">
        <v>789</v>
      </c>
      <c r="B10" s="8">
        <v>1844600</v>
      </c>
      <c r="C10" s="1" t="s">
        <v>1515</v>
      </c>
      <c r="D10" s="1" t="s">
        <v>711</v>
      </c>
      <c r="E10" s="1" t="s">
        <v>790</v>
      </c>
      <c r="F10" s="1">
        <v>13.6</v>
      </c>
      <c r="G10" s="1">
        <v>18</v>
      </c>
      <c r="H10" s="2">
        <v>40387</v>
      </c>
      <c r="K10" s="1">
        <v>43</v>
      </c>
      <c r="L10" s="1">
        <v>9</v>
      </c>
      <c r="M10" s="1">
        <v>3.3</v>
      </c>
      <c r="N10" s="1">
        <v>24.5</v>
      </c>
      <c r="O10" s="1">
        <v>24.1</v>
      </c>
      <c r="P10" s="1">
        <v>23.8</v>
      </c>
      <c r="Q10" s="1">
        <v>23.7</v>
      </c>
      <c r="R10" s="1">
        <v>21.1</v>
      </c>
      <c r="S10" s="1">
        <v>16</v>
      </c>
      <c r="T10" s="1">
        <v>11.7</v>
      </c>
      <c r="U10" s="1">
        <v>8.8</v>
      </c>
      <c r="V10" s="1">
        <v>6.9</v>
      </c>
      <c r="W10" s="1">
        <v>6.1</v>
      </c>
      <c r="AO10" s="1">
        <v>3.43</v>
      </c>
      <c r="AP10" s="1">
        <v>3.33</v>
      </c>
      <c r="AQ10" s="1">
        <v>3.25</v>
      </c>
      <c r="AR10" s="1">
        <v>3.25</v>
      </c>
      <c r="AS10" s="1">
        <v>3.9</v>
      </c>
      <c r="AT10" s="1">
        <v>4.93</v>
      </c>
      <c r="AU10" s="1">
        <v>5.26</v>
      </c>
      <c r="AV10" s="1">
        <v>4.88</v>
      </c>
      <c r="AW10" s="1">
        <v>4.6</v>
      </c>
      <c r="AX10" s="1">
        <v>4.6</v>
      </c>
      <c r="AY10" s="1">
        <v>5.53</v>
      </c>
    </row>
    <row r="11" spans="1:49" ht="12.75">
      <c r="A11" s="1" t="s">
        <v>251</v>
      </c>
      <c r="B11" s="1">
        <v>2339900</v>
      </c>
      <c r="C11" s="1" t="s">
        <v>1511</v>
      </c>
      <c r="D11" s="1" t="s">
        <v>252</v>
      </c>
      <c r="E11" s="1" t="s">
        <v>256</v>
      </c>
      <c r="F11" s="1">
        <v>50.6</v>
      </c>
      <c r="G11" s="1">
        <v>303</v>
      </c>
      <c r="H11" s="2">
        <v>40345</v>
      </c>
      <c r="I11" s="2"/>
      <c r="J11" s="1" t="s">
        <v>177</v>
      </c>
      <c r="K11" s="1">
        <v>26</v>
      </c>
      <c r="M11" s="1">
        <v>3.3</v>
      </c>
      <c r="N11" s="1">
        <v>18.1</v>
      </c>
      <c r="O11" s="1">
        <v>18.1</v>
      </c>
      <c r="P11" s="1">
        <v>18</v>
      </c>
      <c r="Q11" s="1">
        <v>18</v>
      </c>
      <c r="R11" s="1">
        <v>18</v>
      </c>
      <c r="S11" s="1">
        <v>17.9</v>
      </c>
      <c r="T11" s="1">
        <v>16.2</v>
      </c>
      <c r="U11" s="1">
        <v>14.3</v>
      </c>
      <c r="V11" s="1">
        <v>13.2</v>
      </c>
      <c r="AO11" s="1">
        <v>8.91</v>
      </c>
      <c r="AP11" s="1">
        <v>8.83</v>
      </c>
      <c r="AQ11" s="1">
        <v>8.87</v>
      </c>
      <c r="AR11" s="1">
        <v>8.77</v>
      </c>
      <c r="AS11" s="1">
        <v>8.71</v>
      </c>
      <c r="AT11" s="1">
        <v>8.65</v>
      </c>
      <c r="AU11" s="1">
        <v>8.2</v>
      </c>
      <c r="AV11" s="1">
        <v>4.37</v>
      </c>
      <c r="AW11" s="1">
        <v>0.11</v>
      </c>
    </row>
    <row r="12" spans="1:67" ht="12.75">
      <c r="A12" s="1" t="s">
        <v>767</v>
      </c>
      <c r="B12" s="8">
        <v>2323000</v>
      </c>
      <c r="C12" s="1" t="s">
        <v>331</v>
      </c>
      <c r="D12" s="1" t="s">
        <v>170</v>
      </c>
      <c r="E12" s="1" t="s">
        <v>769</v>
      </c>
      <c r="F12" s="1">
        <v>99.8</v>
      </c>
      <c r="G12" s="1">
        <v>3483</v>
      </c>
      <c r="H12" s="2">
        <v>40365</v>
      </c>
      <c r="J12" s="1" t="s">
        <v>791</v>
      </c>
      <c r="K12" s="1">
        <v>86</v>
      </c>
      <c r="L12" s="1">
        <v>26</v>
      </c>
      <c r="M12" s="1">
        <v>5.75</v>
      </c>
      <c r="N12" s="1">
        <v>21.5</v>
      </c>
      <c r="O12" s="1">
        <v>21.5</v>
      </c>
      <c r="P12" s="1">
        <v>21.5</v>
      </c>
      <c r="Q12" s="1">
        <v>21.5</v>
      </c>
      <c r="R12" s="1">
        <v>21.5</v>
      </c>
      <c r="S12" s="1">
        <v>21.3</v>
      </c>
      <c r="T12" s="1">
        <v>21.2</v>
      </c>
      <c r="U12" s="1">
        <v>21.1</v>
      </c>
      <c r="V12" s="1">
        <v>20.9</v>
      </c>
      <c r="W12" s="1">
        <v>20.2</v>
      </c>
      <c r="X12" s="1">
        <v>18.7</v>
      </c>
      <c r="Y12" s="1">
        <v>15.5</v>
      </c>
      <c r="Z12" s="1">
        <v>13.2</v>
      </c>
      <c r="AA12" s="1">
        <v>12</v>
      </c>
      <c r="AB12" s="1">
        <v>11.2</v>
      </c>
      <c r="AC12" s="1">
        <v>11</v>
      </c>
      <c r="AD12" s="1">
        <v>10.8</v>
      </c>
      <c r="AE12" s="1">
        <v>10.6</v>
      </c>
      <c r="AF12" s="1">
        <v>10.5</v>
      </c>
      <c r="AG12" s="1">
        <v>10.4</v>
      </c>
      <c r="AH12" s="1">
        <v>10.2</v>
      </c>
      <c r="AI12" s="1">
        <v>10.1</v>
      </c>
      <c r="AJ12" s="1">
        <v>10.1</v>
      </c>
      <c r="AK12" s="1">
        <v>10.1</v>
      </c>
      <c r="AL12" s="1">
        <v>10</v>
      </c>
      <c r="AM12" s="1">
        <v>10</v>
      </c>
      <c r="AN12" s="1">
        <v>10.1</v>
      </c>
      <c r="AO12" s="1">
        <v>4.13</v>
      </c>
      <c r="AP12" s="1">
        <v>4.11</v>
      </c>
      <c r="AQ12" s="1">
        <v>4.09</v>
      </c>
      <c r="AR12" s="1">
        <v>4.09</v>
      </c>
      <c r="AS12" s="1">
        <v>4.07</v>
      </c>
      <c r="AT12" s="1">
        <v>4.08</v>
      </c>
      <c r="AU12" s="1">
        <v>4.07</v>
      </c>
      <c r="AV12" s="1">
        <v>4.03</v>
      </c>
      <c r="AW12" s="1">
        <v>4.03</v>
      </c>
      <c r="AX12" s="1">
        <v>4.1</v>
      </c>
      <c r="AY12" s="1">
        <v>4.13</v>
      </c>
      <c r="AZ12" s="1">
        <v>4.4</v>
      </c>
      <c r="BA12" s="1">
        <v>4.57</v>
      </c>
      <c r="BB12" s="1">
        <v>4.5</v>
      </c>
      <c r="BC12" s="1">
        <v>4.32</v>
      </c>
      <c r="BD12" s="1">
        <v>4.24</v>
      </c>
      <c r="BE12" s="1">
        <v>4.14</v>
      </c>
      <c r="BF12" s="1">
        <v>4.1</v>
      </c>
      <c r="BG12" s="1">
        <v>3.97</v>
      </c>
      <c r="BH12" s="1">
        <v>3.88</v>
      </c>
      <c r="BI12" s="1">
        <v>3.65</v>
      </c>
      <c r="BJ12" s="1">
        <v>3.6</v>
      </c>
      <c r="BK12" s="1">
        <v>3.54</v>
      </c>
      <c r="BL12" s="1">
        <v>3.51</v>
      </c>
      <c r="BM12" s="1">
        <v>3.44</v>
      </c>
      <c r="BN12" s="1">
        <v>3.31</v>
      </c>
      <c r="BO12" s="1">
        <v>1.41</v>
      </c>
    </row>
    <row r="13" spans="1:47" ht="12.75">
      <c r="A13" s="1" t="s">
        <v>785</v>
      </c>
      <c r="B13" s="8">
        <v>986600</v>
      </c>
      <c r="C13" s="1" t="s">
        <v>1513</v>
      </c>
      <c r="D13" s="1" t="s">
        <v>252</v>
      </c>
      <c r="E13" s="1" t="s">
        <v>786</v>
      </c>
      <c r="F13" s="1">
        <v>84.3</v>
      </c>
      <c r="G13" s="1">
        <v>116</v>
      </c>
      <c r="H13" s="2">
        <v>40385</v>
      </c>
      <c r="K13" s="1">
        <v>22</v>
      </c>
      <c r="L13" s="1">
        <v>6.5</v>
      </c>
      <c r="M13" s="1">
        <v>2</v>
      </c>
      <c r="N13" s="1">
        <v>24.8</v>
      </c>
      <c r="O13" s="1">
        <v>24.8</v>
      </c>
      <c r="P13" s="1">
        <v>24.8</v>
      </c>
      <c r="Q13" s="1">
        <v>24.7</v>
      </c>
      <c r="R13" s="1">
        <v>24.2</v>
      </c>
      <c r="S13" s="1">
        <v>22.8</v>
      </c>
      <c r="T13" s="1">
        <v>21.2</v>
      </c>
      <c r="AO13" s="1">
        <v>5.98</v>
      </c>
      <c r="AP13" s="1">
        <v>2.98</v>
      </c>
      <c r="AQ13" s="1">
        <v>2.99</v>
      </c>
      <c r="AR13" s="1">
        <v>2.96</v>
      </c>
      <c r="AS13" s="1">
        <v>2.98</v>
      </c>
      <c r="AT13" s="1">
        <v>1.82</v>
      </c>
      <c r="AU13" s="1">
        <v>1.94</v>
      </c>
    </row>
    <row r="14" spans="1:50" ht="12.75">
      <c r="A14" s="1" t="s">
        <v>779</v>
      </c>
      <c r="B14" s="8">
        <v>988800</v>
      </c>
      <c r="C14" s="1" t="s">
        <v>1515</v>
      </c>
      <c r="D14" s="1" t="s">
        <v>711</v>
      </c>
      <c r="E14" s="1" t="s">
        <v>775</v>
      </c>
      <c r="F14" s="1">
        <v>16.6</v>
      </c>
      <c r="G14" s="1">
        <v>10</v>
      </c>
      <c r="H14" s="2">
        <v>40375</v>
      </c>
      <c r="J14" s="1" t="s">
        <v>1167</v>
      </c>
      <c r="K14" s="1">
        <v>28</v>
      </c>
      <c r="L14" s="1">
        <v>9</v>
      </c>
      <c r="M14" s="1">
        <v>3.3</v>
      </c>
      <c r="N14" s="1">
        <v>24.7</v>
      </c>
      <c r="O14" s="1">
        <v>24.7</v>
      </c>
      <c r="P14" s="1">
        <v>24.4</v>
      </c>
      <c r="Q14" s="1">
        <v>24.1</v>
      </c>
      <c r="R14" s="1">
        <v>21.4</v>
      </c>
      <c r="S14" s="1">
        <v>15.9</v>
      </c>
      <c r="T14" s="1">
        <v>11.8</v>
      </c>
      <c r="U14" s="1">
        <v>8.4</v>
      </c>
      <c r="V14" s="1">
        <v>7.3</v>
      </c>
      <c r="W14" s="1">
        <v>6.9</v>
      </c>
      <c r="AO14" s="1">
        <v>3.17</v>
      </c>
      <c r="AP14" s="1">
        <v>3.1</v>
      </c>
      <c r="AQ14" s="1">
        <v>3.08</v>
      </c>
      <c r="AR14" s="1">
        <v>2.97</v>
      </c>
      <c r="AS14" s="1">
        <v>2.96</v>
      </c>
      <c r="AT14" s="1">
        <v>1.6</v>
      </c>
      <c r="AU14" s="1">
        <v>1.83</v>
      </c>
      <c r="AV14" s="1">
        <v>1.88</v>
      </c>
      <c r="AW14" s="1">
        <v>2.33</v>
      </c>
      <c r="AX14" s="1">
        <v>2.59</v>
      </c>
    </row>
    <row r="15" spans="1:44" ht="12.75">
      <c r="A15" s="1" t="s">
        <v>1405</v>
      </c>
      <c r="B15" s="1">
        <v>1598300</v>
      </c>
      <c r="C15" s="1" t="s">
        <v>1516</v>
      </c>
      <c r="D15" s="1" t="s">
        <v>252</v>
      </c>
      <c r="E15" s="1" t="s">
        <v>1406</v>
      </c>
      <c r="F15" s="1">
        <v>90.2</v>
      </c>
      <c r="G15" s="1">
        <v>214</v>
      </c>
      <c r="H15" s="2">
        <v>40393</v>
      </c>
      <c r="I15" s="1" t="s">
        <v>1407</v>
      </c>
      <c r="J15" s="1" t="s">
        <v>1409</v>
      </c>
      <c r="K15" s="1">
        <v>15</v>
      </c>
      <c r="L15" s="1">
        <v>3.5</v>
      </c>
      <c r="M15" s="1">
        <v>0.8</v>
      </c>
      <c r="N15" s="1">
        <v>27.4</v>
      </c>
      <c r="O15" s="1">
        <v>27.1</v>
      </c>
      <c r="P15" s="1">
        <v>24</v>
      </c>
      <c r="Q15" s="1">
        <v>21.5</v>
      </c>
      <c r="AO15" s="1">
        <v>12.8</v>
      </c>
      <c r="AP15" s="1">
        <v>13.24</v>
      </c>
      <c r="AQ15" s="1">
        <v>15.23</v>
      </c>
      <c r="AR15" s="1">
        <v>15.64</v>
      </c>
    </row>
    <row r="16" spans="1:44" ht="12.75">
      <c r="A16" s="1" t="s">
        <v>1456</v>
      </c>
      <c r="B16" s="8">
        <v>1630700</v>
      </c>
      <c r="C16" s="1" t="s">
        <v>1516</v>
      </c>
      <c r="D16" s="1" t="s">
        <v>711</v>
      </c>
      <c r="E16" s="1" t="s">
        <v>1457</v>
      </c>
      <c r="F16" s="1">
        <v>87.5</v>
      </c>
      <c r="G16" s="1">
        <v>203</v>
      </c>
      <c r="H16" s="2">
        <v>40400</v>
      </c>
      <c r="I16" s="1" t="s">
        <v>1458</v>
      </c>
      <c r="J16" s="1" t="s">
        <v>1409</v>
      </c>
      <c r="K16" s="1">
        <v>11</v>
      </c>
      <c r="L16" s="1">
        <v>3</v>
      </c>
      <c r="M16" s="1">
        <v>2</v>
      </c>
      <c r="N16" s="1">
        <v>27.2</v>
      </c>
      <c r="O16" s="1">
        <v>25.9</v>
      </c>
      <c r="P16" s="1">
        <v>25</v>
      </c>
      <c r="Q16" s="1">
        <v>23.9</v>
      </c>
      <c r="AO16" s="1">
        <v>9.29</v>
      </c>
      <c r="AP16" s="1">
        <v>9.93</v>
      </c>
      <c r="AQ16" s="1">
        <v>10.34</v>
      </c>
      <c r="AR16" s="1">
        <v>0.16</v>
      </c>
    </row>
    <row r="17" spans="1:49" ht="12.75">
      <c r="A17" s="1" t="s">
        <v>777</v>
      </c>
      <c r="B17" s="1">
        <v>1523500</v>
      </c>
      <c r="C17" s="1" t="s">
        <v>462</v>
      </c>
      <c r="D17" s="1" t="s">
        <v>170</v>
      </c>
      <c r="E17" s="1" t="s">
        <v>255</v>
      </c>
      <c r="F17" s="1">
        <v>95.1</v>
      </c>
      <c r="G17" s="1">
        <v>184</v>
      </c>
      <c r="H17" s="2">
        <v>40374</v>
      </c>
      <c r="J17" s="1" t="s">
        <v>1104</v>
      </c>
      <c r="K17" s="1">
        <v>27</v>
      </c>
      <c r="L17" s="1">
        <v>8</v>
      </c>
      <c r="M17" s="1">
        <v>1.5</v>
      </c>
      <c r="N17" s="1">
        <v>24</v>
      </c>
      <c r="O17" s="1">
        <v>23.9</v>
      </c>
      <c r="P17" s="1">
        <v>23.2</v>
      </c>
      <c r="Q17" s="1">
        <v>20.3</v>
      </c>
      <c r="R17" s="1">
        <v>17.5</v>
      </c>
      <c r="S17" s="1">
        <v>15.4</v>
      </c>
      <c r="T17" s="1">
        <v>13.7</v>
      </c>
      <c r="U17" s="1">
        <v>12.1</v>
      </c>
      <c r="V17" s="1">
        <v>11.7</v>
      </c>
      <c r="AO17" s="1">
        <v>2.85</v>
      </c>
      <c r="AP17" s="1">
        <v>2.76</v>
      </c>
      <c r="AQ17" s="1">
        <v>2.69</v>
      </c>
      <c r="AR17" s="1">
        <v>1.84</v>
      </c>
      <c r="AS17" s="1">
        <v>1.79</v>
      </c>
      <c r="AT17" s="1">
        <v>1.8</v>
      </c>
      <c r="AU17" s="1">
        <v>2.13</v>
      </c>
      <c r="AV17" s="1">
        <v>2.08</v>
      </c>
      <c r="AW17" s="1">
        <v>2.38</v>
      </c>
    </row>
    <row r="18" spans="1:55" ht="12.75">
      <c r="A18" s="1" t="s">
        <v>770</v>
      </c>
      <c r="B18" s="1">
        <v>2324000</v>
      </c>
      <c r="C18" s="1" t="s">
        <v>1511</v>
      </c>
      <c r="D18" s="1" t="s">
        <v>170</v>
      </c>
      <c r="E18" s="1" t="s">
        <v>768</v>
      </c>
      <c r="F18" s="1">
        <v>82.3</v>
      </c>
      <c r="G18" s="1">
        <v>113</v>
      </c>
      <c r="H18" s="2">
        <v>40366</v>
      </c>
      <c r="J18" s="1" t="s">
        <v>916</v>
      </c>
      <c r="K18" s="1">
        <v>44</v>
      </c>
      <c r="L18" s="1">
        <v>14.5</v>
      </c>
      <c r="M18" s="1">
        <v>4.5</v>
      </c>
      <c r="N18" s="1">
        <v>25.2</v>
      </c>
      <c r="O18" s="1">
        <v>25.1</v>
      </c>
      <c r="P18" s="1">
        <v>24.7</v>
      </c>
      <c r="Q18" s="1">
        <v>24.6</v>
      </c>
      <c r="R18" s="1">
        <v>23.6</v>
      </c>
      <c r="S18" s="1">
        <v>22.6</v>
      </c>
      <c r="T18" s="1">
        <v>19</v>
      </c>
      <c r="U18" s="1">
        <v>16.9</v>
      </c>
      <c r="V18" s="1">
        <v>15.1</v>
      </c>
      <c r="W18" s="1">
        <v>14.2</v>
      </c>
      <c r="X18" s="1">
        <v>13.1</v>
      </c>
      <c r="Y18" s="1">
        <v>12.2</v>
      </c>
      <c r="Z18" s="1">
        <v>11.6</v>
      </c>
      <c r="AA18" s="1">
        <v>11.5</v>
      </c>
      <c r="AB18" s="1">
        <v>11.5</v>
      </c>
      <c r="AO18" s="1">
        <v>3.4</v>
      </c>
      <c r="AP18" s="1">
        <v>3.4</v>
      </c>
      <c r="AQ18" s="1">
        <v>3.38</v>
      </c>
      <c r="AR18" s="1">
        <v>3.33</v>
      </c>
      <c r="AS18" s="1">
        <v>3.37</v>
      </c>
      <c r="AT18" s="1">
        <v>3.37</v>
      </c>
      <c r="AU18" s="1">
        <v>3.68</v>
      </c>
      <c r="AV18" s="1">
        <v>3.79</v>
      </c>
      <c r="AW18" s="1">
        <v>3.45</v>
      </c>
      <c r="AX18" s="1">
        <v>2.07</v>
      </c>
      <c r="AY18" s="1">
        <v>0.49</v>
      </c>
      <c r="AZ18" s="1">
        <v>0.06</v>
      </c>
      <c r="BA18" s="1">
        <v>0.08</v>
      </c>
      <c r="BB18" s="1">
        <v>0.09</v>
      </c>
      <c r="BC18" s="1">
        <v>0.08</v>
      </c>
    </row>
    <row r="19" spans="1:47" ht="12.75">
      <c r="A19" s="1" t="s">
        <v>176</v>
      </c>
      <c r="B19" s="1">
        <v>2332300</v>
      </c>
      <c r="C19" s="1" t="s">
        <v>462</v>
      </c>
      <c r="D19" s="1" t="s">
        <v>170</v>
      </c>
      <c r="E19" s="1" t="s">
        <v>255</v>
      </c>
      <c r="F19" s="1">
        <v>103.6</v>
      </c>
      <c r="G19" s="1">
        <v>151</v>
      </c>
      <c r="H19" s="2">
        <v>40344</v>
      </c>
      <c r="I19" s="2"/>
      <c r="J19" s="1" t="s">
        <v>177</v>
      </c>
      <c r="K19" s="1">
        <v>19</v>
      </c>
      <c r="M19" s="1">
        <v>3.5</v>
      </c>
      <c r="N19" s="1">
        <v>18.7</v>
      </c>
      <c r="O19" s="1">
        <v>18.7</v>
      </c>
      <c r="P19" s="1">
        <v>18.6</v>
      </c>
      <c r="Q19" s="1">
        <v>18.6</v>
      </c>
      <c r="R19" s="1">
        <v>18.5</v>
      </c>
      <c r="S19" s="1">
        <v>18.1</v>
      </c>
      <c r="T19" s="1">
        <v>17.4</v>
      </c>
      <c r="AO19" s="1">
        <v>7.26</v>
      </c>
      <c r="AP19" s="1">
        <v>7.08</v>
      </c>
      <c r="AQ19" s="1">
        <v>7.08</v>
      </c>
      <c r="AR19" s="1">
        <v>7.08</v>
      </c>
      <c r="AS19" s="1">
        <v>6.38</v>
      </c>
      <c r="AT19" s="1">
        <v>3.5</v>
      </c>
      <c r="AU19" s="1">
        <v>0.3</v>
      </c>
    </row>
    <row r="20" spans="1:58" ht="12.75">
      <c r="A20" s="1" t="s">
        <v>710</v>
      </c>
      <c r="B20" s="8">
        <v>2328200</v>
      </c>
      <c r="C20" s="1" t="s">
        <v>1513</v>
      </c>
      <c r="D20" s="1" t="s">
        <v>711</v>
      </c>
      <c r="E20" s="1" t="s">
        <v>714</v>
      </c>
      <c r="F20" s="1">
        <v>106</v>
      </c>
      <c r="G20" s="1">
        <v>45</v>
      </c>
      <c r="H20" s="2">
        <v>40359</v>
      </c>
      <c r="J20" s="1" t="s">
        <v>332</v>
      </c>
      <c r="K20" s="1">
        <v>50</v>
      </c>
      <c r="L20" s="1">
        <v>17</v>
      </c>
      <c r="M20" s="1">
        <v>2.5</v>
      </c>
      <c r="N20" s="1">
        <v>21.8</v>
      </c>
      <c r="O20" s="1">
        <v>21.7</v>
      </c>
      <c r="P20" s="1">
        <v>21.4</v>
      </c>
      <c r="Q20" s="1">
        <v>21.1</v>
      </c>
      <c r="R20" s="1">
        <v>18.4</v>
      </c>
      <c r="S20" s="1">
        <v>15.5</v>
      </c>
      <c r="T20" s="1">
        <v>13.1</v>
      </c>
      <c r="U20" s="1">
        <v>11.4</v>
      </c>
      <c r="V20" s="1">
        <v>9</v>
      </c>
      <c r="W20" s="1">
        <v>7</v>
      </c>
      <c r="X20" s="1">
        <v>5.8</v>
      </c>
      <c r="Y20" s="1">
        <v>5</v>
      </c>
      <c r="Z20" s="1">
        <v>4.5</v>
      </c>
      <c r="AA20" s="1">
        <v>4.2</v>
      </c>
      <c r="AB20" s="1">
        <v>4.2</v>
      </c>
      <c r="AC20" s="1">
        <v>4.1</v>
      </c>
      <c r="AD20" s="1">
        <v>4.2</v>
      </c>
      <c r="AE20" s="1">
        <v>4.7</v>
      </c>
      <c r="AO20" s="1">
        <v>3.57</v>
      </c>
      <c r="AP20" s="1">
        <v>3.53</v>
      </c>
      <c r="AQ20" s="1">
        <v>3.46</v>
      </c>
      <c r="AR20" s="1">
        <v>3.27</v>
      </c>
      <c r="AS20" s="1">
        <v>3.06</v>
      </c>
      <c r="AT20" s="1">
        <v>2.94</v>
      </c>
      <c r="AU20" s="1">
        <v>3.09</v>
      </c>
      <c r="AV20" s="1">
        <v>2.64</v>
      </c>
      <c r="AW20" s="1">
        <v>0.57</v>
      </c>
      <c r="AX20" s="1">
        <v>0.04</v>
      </c>
      <c r="AY20" s="1">
        <v>0.02</v>
      </c>
      <c r="AZ20" s="1">
        <v>0.04</v>
      </c>
      <c r="BA20" s="1">
        <v>0.02</v>
      </c>
      <c r="BB20" s="1">
        <v>0.02</v>
      </c>
      <c r="BC20" s="1">
        <v>0.03</v>
      </c>
      <c r="BD20" s="1">
        <v>0.04</v>
      </c>
      <c r="BE20" s="1">
        <v>0.05</v>
      </c>
      <c r="BF20" s="1">
        <v>0.09</v>
      </c>
    </row>
    <row r="21" spans="1:48" ht="12.75">
      <c r="A21" s="1" t="s">
        <v>1480</v>
      </c>
      <c r="B21" s="8">
        <v>2955000</v>
      </c>
      <c r="C21" s="1" t="s">
        <v>1515</v>
      </c>
      <c r="D21" s="1" t="s">
        <v>1481</v>
      </c>
      <c r="E21" s="1" t="s">
        <v>1482</v>
      </c>
      <c r="F21" s="1">
        <v>24.4</v>
      </c>
      <c r="G21" s="1">
        <v>32</v>
      </c>
      <c r="H21" s="2">
        <v>40406</v>
      </c>
      <c r="J21" s="1" t="s">
        <v>1483</v>
      </c>
      <c r="K21" s="1">
        <v>24</v>
      </c>
      <c r="L21" s="1">
        <v>7.5</v>
      </c>
      <c r="M21" s="1">
        <v>0.5</v>
      </c>
      <c r="N21" s="1">
        <v>22</v>
      </c>
      <c r="O21" s="1">
        <v>21.8</v>
      </c>
      <c r="P21" s="1">
        <v>21.6</v>
      </c>
      <c r="Q21" s="1">
        <v>19.7</v>
      </c>
      <c r="R21" s="1">
        <v>15.3</v>
      </c>
      <c r="S21" s="1">
        <v>12.6</v>
      </c>
      <c r="T21" s="1">
        <v>11</v>
      </c>
      <c r="U21" s="1">
        <v>10.4</v>
      </c>
      <c r="AO21" s="1">
        <v>5.32</v>
      </c>
      <c r="AP21" s="1">
        <v>5.05</v>
      </c>
      <c r="AQ21" s="1">
        <v>4.85</v>
      </c>
      <c r="AR21" s="1">
        <v>0.42</v>
      </c>
      <c r="AS21" s="1">
        <v>0.03</v>
      </c>
      <c r="AT21" s="1">
        <v>0.03</v>
      </c>
      <c r="AU21" s="1">
        <v>0.03</v>
      </c>
      <c r="AV21" s="1">
        <v>0.06</v>
      </c>
    </row>
    <row r="22" spans="1:45" ht="12.75">
      <c r="A22" s="1" t="s">
        <v>396</v>
      </c>
      <c r="B22" s="1">
        <v>1544700</v>
      </c>
      <c r="C22" s="1" t="s">
        <v>462</v>
      </c>
      <c r="D22" s="1" t="s">
        <v>170</v>
      </c>
      <c r="E22" s="1" t="s">
        <v>255</v>
      </c>
      <c r="F22" s="1">
        <v>118.6</v>
      </c>
      <c r="G22" s="1">
        <v>172</v>
      </c>
      <c r="H22" s="2">
        <v>40350</v>
      </c>
      <c r="I22" s="2"/>
      <c r="J22" s="1" t="s">
        <v>397</v>
      </c>
      <c r="K22" s="1">
        <v>17</v>
      </c>
      <c r="L22" s="1">
        <v>4</v>
      </c>
      <c r="M22" s="1">
        <v>2.5</v>
      </c>
      <c r="N22" s="1">
        <v>22.8</v>
      </c>
      <c r="O22" s="1">
        <v>22.5</v>
      </c>
      <c r="P22" s="1">
        <v>21.5</v>
      </c>
      <c r="Q22" s="1">
        <v>20.8</v>
      </c>
      <c r="R22" s="1">
        <v>18.1</v>
      </c>
      <c r="AO22" s="1">
        <v>9.53</v>
      </c>
      <c r="AP22" s="1">
        <v>10.04</v>
      </c>
      <c r="AQ22" s="1">
        <v>10.11</v>
      </c>
      <c r="AR22" s="1">
        <v>10.89</v>
      </c>
      <c r="AS22" s="1">
        <v>0.19</v>
      </c>
    </row>
    <row r="23" spans="1:52" ht="12.75">
      <c r="A23" s="1" t="s">
        <v>787</v>
      </c>
      <c r="B23" s="8">
        <v>1866200</v>
      </c>
      <c r="C23" s="1" t="s">
        <v>1515</v>
      </c>
      <c r="D23" s="1" t="s">
        <v>711</v>
      </c>
      <c r="E23" s="1" t="s">
        <v>788</v>
      </c>
      <c r="F23" s="1">
        <v>72.8</v>
      </c>
      <c r="G23" s="1">
        <v>8</v>
      </c>
      <c r="H23" s="2">
        <v>40386</v>
      </c>
      <c r="J23" s="1" t="s">
        <v>1368</v>
      </c>
      <c r="K23" s="1">
        <v>38</v>
      </c>
      <c r="L23" s="1">
        <v>11</v>
      </c>
      <c r="M23" s="1">
        <v>4</v>
      </c>
      <c r="N23" s="1">
        <v>24.3</v>
      </c>
      <c r="O23" s="1">
        <v>24.2</v>
      </c>
      <c r="P23" s="1">
        <v>23.9</v>
      </c>
      <c r="Q23" s="1">
        <v>23.6</v>
      </c>
      <c r="R23" s="1">
        <v>21.1</v>
      </c>
      <c r="S23" s="1">
        <v>17.3</v>
      </c>
      <c r="T23" s="1">
        <v>13</v>
      </c>
      <c r="U23" s="1">
        <v>10</v>
      </c>
      <c r="V23" s="1">
        <v>8.1</v>
      </c>
      <c r="W23" s="1">
        <v>6.8</v>
      </c>
      <c r="X23" s="1">
        <v>6.3</v>
      </c>
      <c r="Y23" s="1">
        <v>6.3</v>
      </c>
      <c r="AO23" s="1">
        <v>5.12</v>
      </c>
      <c r="AP23" s="1">
        <v>5.23</v>
      </c>
      <c r="AQ23" s="1">
        <v>5.45</v>
      </c>
      <c r="AR23" s="1">
        <v>5.34</v>
      </c>
      <c r="AS23" s="1">
        <v>5</v>
      </c>
      <c r="AT23" s="1">
        <v>4.98</v>
      </c>
      <c r="AU23" s="1">
        <v>5.02</v>
      </c>
      <c r="AV23" s="1">
        <v>4.92</v>
      </c>
      <c r="AW23" s="1">
        <v>4.93</v>
      </c>
      <c r="AX23" s="1">
        <v>5.3</v>
      </c>
      <c r="AY23" s="1">
        <v>3.93</v>
      </c>
      <c r="AZ23" s="1">
        <v>3.86</v>
      </c>
    </row>
    <row r="24" spans="1:51" ht="12.75">
      <c r="A24" s="1" t="s">
        <v>774</v>
      </c>
      <c r="B24" s="8">
        <v>1004600</v>
      </c>
      <c r="C24" s="1" t="s">
        <v>1511</v>
      </c>
      <c r="D24" s="1" t="s">
        <v>170</v>
      </c>
      <c r="E24" s="1" t="s">
        <v>255</v>
      </c>
      <c r="F24" s="1">
        <v>23.7</v>
      </c>
      <c r="G24" s="1">
        <v>168</v>
      </c>
      <c r="H24" s="2">
        <v>40372</v>
      </c>
      <c r="J24" s="1" t="s">
        <v>1040</v>
      </c>
      <c r="K24" s="1">
        <v>45</v>
      </c>
      <c r="L24" s="1">
        <v>10</v>
      </c>
      <c r="M24" s="1">
        <v>3.75</v>
      </c>
      <c r="N24" s="1">
        <v>24.5</v>
      </c>
      <c r="O24" s="1">
        <v>24.5</v>
      </c>
      <c r="P24" s="1">
        <v>24.5</v>
      </c>
      <c r="Q24" s="1">
        <v>24.4</v>
      </c>
      <c r="R24" s="1">
        <v>24.4</v>
      </c>
      <c r="S24" s="1">
        <v>24.3</v>
      </c>
      <c r="T24" s="1">
        <v>22.3</v>
      </c>
      <c r="U24" s="1">
        <v>19.1</v>
      </c>
      <c r="V24" s="1">
        <v>17</v>
      </c>
      <c r="W24" s="1">
        <v>15.8</v>
      </c>
      <c r="X24" s="1">
        <v>15</v>
      </c>
      <c r="AO24" s="1">
        <v>2.4</v>
      </c>
      <c r="AP24" s="1">
        <v>2.32</v>
      </c>
      <c r="AQ24" s="1">
        <v>2.28</v>
      </c>
      <c r="AR24" s="1">
        <v>2.22</v>
      </c>
      <c r="AS24" s="1">
        <v>2.23</v>
      </c>
      <c r="AT24" s="1">
        <v>2.2</v>
      </c>
      <c r="AU24" s="1">
        <v>2.5</v>
      </c>
      <c r="AV24" s="1">
        <v>2.58</v>
      </c>
      <c r="AW24" s="1">
        <v>2.73</v>
      </c>
      <c r="AX24" s="1">
        <v>2.48</v>
      </c>
      <c r="AY24" s="1">
        <v>1.9</v>
      </c>
    </row>
    <row r="25" spans="1:54" ht="12.75">
      <c r="A25" s="1" t="s">
        <v>1413</v>
      </c>
      <c r="B25" s="1">
        <v>1009400</v>
      </c>
      <c r="C25" s="1" t="s">
        <v>1512</v>
      </c>
      <c r="D25" s="1" t="s">
        <v>252</v>
      </c>
      <c r="E25" s="1" t="s">
        <v>1414</v>
      </c>
      <c r="F25" s="1">
        <v>41.9</v>
      </c>
      <c r="G25" s="1">
        <v>81</v>
      </c>
      <c r="H25" s="2">
        <v>40395</v>
      </c>
      <c r="J25" s="1" t="s">
        <v>1415</v>
      </c>
      <c r="K25" s="1">
        <v>48</v>
      </c>
      <c r="L25" s="1">
        <v>13</v>
      </c>
      <c r="M25" s="1">
        <v>5.1</v>
      </c>
      <c r="N25" s="1">
        <v>25.1</v>
      </c>
      <c r="O25" s="1">
        <v>25.1</v>
      </c>
      <c r="P25" s="1">
        <v>25.1</v>
      </c>
      <c r="Q25" s="1">
        <v>25</v>
      </c>
      <c r="R25" s="1">
        <v>24.9</v>
      </c>
      <c r="S25" s="1">
        <v>24.8</v>
      </c>
      <c r="T25" s="1">
        <v>24.6</v>
      </c>
      <c r="U25" s="1">
        <v>23.8</v>
      </c>
      <c r="V25" s="1">
        <v>20.3</v>
      </c>
      <c r="W25" s="1">
        <v>16.7</v>
      </c>
      <c r="X25" s="1">
        <v>14.7</v>
      </c>
      <c r="Y25" s="1">
        <v>11.8</v>
      </c>
      <c r="Z25" s="1">
        <v>10.4</v>
      </c>
      <c r="AA25" s="1">
        <v>9.7</v>
      </c>
      <c r="AO25" s="1">
        <v>2.38</v>
      </c>
      <c r="AP25" s="1">
        <v>2.19</v>
      </c>
      <c r="AQ25" s="1">
        <v>2.13</v>
      </c>
      <c r="AR25" s="1">
        <v>2.1</v>
      </c>
      <c r="AS25" s="1">
        <v>2.07</v>
      </c>
      <c r="AT25" s="1">
        <v>2.04</v>
      </c>
      <c r="AU25" s="1">
        <v>2.05</v>
      </c>
      <c r="AV25" s="1">
        <v>2.05</v>
      </c>
      <c r="AW25" s="1">
        <v>2.14</v>
      </c>
      <c r="AX25" s="1">
        <v>2.01</v>
      </c>
      <c r="AY25" s="1">
        <v>2.08</v>
      </c>
      <c r="AZ25" s="1">
        <v>2.05</v>
      </c>
      <c r="BA25" s="1">
        <v>2.32</v>
      </c>
      <c r="BB25" s="1">
        <v>2.61</v>
      </c>
    </row>
    <row r="26" spans="1:44" ht="12.75">
      <c r="A26" s="1" t="s">
        <v>781</v>
      </c>
      <c r="B26" s="8">
        <v>1018600</v>
      </c>
      <c r="C26" s="1" t="s">
        <v>1513</v>
      </c>
      <c r="D26" s="1" t="s">
        <v>711</v>
      </c>
      <c r="E26" s="1" t="s">
        <v>782</v>
      </c>
      <c r="F26" s="1">
        <v>161.3</v>
      </c>
      <c r="G26" s="1">
        <v>135</v>
      </c>
      <c r="H26" s="2">
        <v>40379</v>
      </c>
      <c r="J26" s="1" t="s">
        <v>1277</v>
      </c>
      <c r="K26" s="1">
        <v>12</v>
      </c>
      <c r="L26" s="1">
        <v>3</v>
      </c>
      <c r="M26" s="1">
        <v>2</v>
      </c>
      <c r="N26" s="1">
        <v>25.1</v>
      </c>
      <c r="O26" s="1">
        <v>25.1</v>
      </c>
      <c r="P26" s="1">
        <v>25</v>
      </c>
      <c r="Q26" s="1">
        <v>23.4</v>
      </c>
      <c r="AO26" s="1">
        <v>7.69</v>
      </c>
      <c r="AP26" s="1">
        <v>7.2</v>
      </c>
      <c r="AQ26" s="1">
        <v>6.65</v>
      </c>
      <c r="AR26" s="1">
        <v>5.67</v>
      </c>
    </row>
    <row r="27" spans="1:52" ht="12.75">
      <c r="A27" s="1" t="s">
        <v>1501</v>
      </c>
      <c r="B27" s="8">
        <v>2310200</v>
      </c>
      <c r="C27" s="1" t="s">
        <v>331</v>
      </c>
      <c r="D27" s="1" t="s">
        <v>170</v>
      </c>
      <c r="E27" s="1" t="s">
        <v>1505</v>
      </c>
      <c r="F27" s="1">
        <v>104.6</v>
      </c>
      <c r="G27" s="1">
        <v>466</v>
      </c>
      <c r="H27" s="2">
        <v>40409</v>
      </c>
      <c r="J27" s="1" t="s">
        <v>1506</v>
      </c>
      <c r="K27" s="1">
        <v>23</v>
      </c>
      <c r="L27" s="1">
        <v>11.5</v>
      </c>
      <c r="M27" s="1">
        <v>1.5</v>
      </c>
      <c r="N27" s="1">
        <v>21.3</v>
      </c>
      <c r="O27" s="1">
        <v>21.3</v>
      </c>
      <c r="P27" s="1">
        <v>21.2</v>
      </c>
      <c r="Q27" s="1">
        <v>21.1</v>
      </c>
      <c r="R27" s="1">
        <v>21.1</v>
      </c>
      <c r="S27" s="1">
        <v>21</v>
      </c>
      <c r="T27" s="1">
        <v>21</v>
      </c>
      <c r="U27" s="1">
        <v>21</v>
      </c>
      <c r="V27" s="1">
        <v>20.8</v>
      </c>
      <c r="W27" s="1">
        <v>17.8</v>
      </c>
      <c r="X27" s="1">
        <v>13.9</v>
      </c>
      <c r="Y27" s="1">
        <v>13.3</v>
      </c>
      <c r="AO27" s="1">
        <v>7.46</v>
      </c>
      <c r="AP27" s="1">
        <v>7.37</v>
      </c>
      <c r="AQ27" s="1">
        <v>7.27</v>
      </c>
      <c r="AR27" s="1">
        <v>7</v>
      </c>
      <c r="AS27" s="1">
        <v>6.99</v>
      </c>
      <c r="AT27" s="1">
        <v>6.94</v>
      </c>
      <c r="AU27" s="1">
        <v>6.9</v>
      </c>
      <c r="AV27" s="1">
        <v>6.92</v>
      </c>
      <c r="AW27" s="1">
        <v>6.41</v>
      </c>
      <c r="AX27" s="1">
        <v>0.03</v>
      </c>
      <c r="AY27" s="1">
        <v>0.04</v>
      </c>
      <c r="AZ27" s="1">
        <v>0.05</v>
      </c>
    </row>
    <row r="28" spans="1:54" ht="12.75">
      <c r="A28" s="1" t="s">
        <v>1390</v>
      </c>
      <c r="B28" s="1">
        <v>1623700</v>
      </c>
      <c r="C28" s="1" t="s">
        <v>1514</v>
      </c>
      <c r="D28" s="1" t="s">
        <v>170</v>
      </c>
      <c r="E28" s="1" t="s">
        <v>1394</v>
      </c>
      <c r="F28" s="1">
        <v>115.8</v>
      </c>
      <c r="G28" s="1">
        <v>628</v>
      </c>
      <c r="H28" s="2">
        <v>40392</v>
      </c>
      <c r="I28" s="1" t="s">
        <v>1408</v>
      </c>
      <c r="J28" s="1" t="s">
        <v>1395</v>
      </c>
      <c r="K28" s="1">
        <v>43</v>
      </c>
      <c r="L28" s="1">
        <v>13</v>
      </c>
      <c r="M28" s="1">
        <v>3</v>
      </c>
      <c r="N28" s="1">
        <v>23.7</v>
      </c>
      <c r="O28" s="1">
        <v>23.7</v>
      </c>
      <c r="P28" s="1">
        <v>23.7</v>
      </c>
      <c r="Q28" s="1">
        <v>23.7</v>
      </c>
      <c r="R28" s="1">
        <v>23.6</v>
      </c>
      <c r="S28" s="1">
        <v>23.5</v>
      </c>
      <c r="T28" s="1">
        <v>23.4</v>
      </c>
      <c r="U28" s="1">
        <v>19.4</v>
      </c>
      <c r="V28" s="1">
        <v>16.2</v>
      </c>
      <c r="W28" s="1">
        <v>15.5</v>
      </c>
      <c r="X28" s="1">
        <v>13.2</v>
      </c>
      <c r="Y28" s="1">
        <v>12.1</v>
      </c>
      <c r="Z28" s="1">
        <v>11.5</v>
      </c>
      <c r="AA28" s="1">
        <v>11.4</v>
      </c>
      <c r="AO28" s="1">
        <v>12.4</v>
      </c>
      <c r="AP28" s="1">
        <v>8.45</v>
      </c>
      <c r="AQ28" s="1">
        <v>8.44</v>
      </c>
      <c r="AR28" s="1">
        <v>8.31</v>
      </c>
      <c r="AS28" s="1">
        <v>7.79</v>
      </c>
      <c r="AT28" s="1">
        <v>7.83</v>
      </c>
      <c r="AU28" s="1">
        <v>7.07</v>
      </c>
      <c r="AV28" s="1">
        <v>7.36</v>
      </c>
      <c r="AW28" s="1">
        <v>7.46</v>
      </c>
      <c r="AX28" s="1">
        <v>8.36</v>
      </c>
      <c r="AY28" s="1">
        <v>9.01</v>
      </c>
      <c r="AZ28" s="1">
        <v>8.98</v>
      </c>
      <c r="BA28" s="1">
        <v>9.76</v>
      </c>
      <c r="BB28" s="1">
        <v>10.03</v>
      </c>
    </row>
    <row r="29" spans="1:56" ht="12.75">
      <c r="A29" s="1" t="s">
        <v>771</v>
      </c>
      <c r="B29" s="1">
        <v>1536300</v>
      </c>
      <c r="C29" s="1" t="s">
        <v>1514</v>
      </c>
      <c r="D29" s="1" t="s">
        <v>170</v>
      </c>
      <c r="E29" s="1" t="s">
        <v>772</v>
      </c>
      <c r="F29" s="1">
        <v>113.1</v>
      </c>
      <c r="G29" s="1">
        <v>1309</v>
      </c>
      <c r="H29" s="2">
        <v>40368</v>
      </c>
      <c r="K29" s="1">
        <v>46</v>
      </c>
      <c r="L29" s="1">
        <v>15.5</v>
      </c>
      <c r="M29" s="1">
        <v>3.5</v>
      </c>
      <c r="N29" s="1">
        <v>24.9</v>
      </c>
      <c r="O29" s="1">
        <v>24.9</v>
      </c>
      <c r="P29" s="1">
        <v>24.7</v>
      </c>
      <c r="Q29" s="1">
        <v>24.5</v>
      </c>
      <c r="R29" s="1">
        <v>23.2</v>
      </c>
      <c r="S29" s="1">
        <v>22.9</v>
      </c>
      <c r="T29" s="1">
        <v>22.5</v>
      </c>
      <c r="U29" s="1">
        <v>22.1</v>
      </c>
      <c r="V29" s="1">
        <v>20</v>
      </c>
      <c r="W29" s="1">
        <v>17.1</v>
      </c>
      <c r="X29" s="1">
        <v>14.2</v>
      </c>
      <c r="Y29" s="1">
        <v>13.4</v>
      </c>
      <c r="Z29" s="1">
        <v>13.2</v>
      </c>
      <c r="AA29" s="1">
        <v>13.2</v>
      </c>
      <c r="AB29" s="1">
        <v>13.4</v>
      </c>
      <c r="AC29" s="1">
        <v>13.6</v>
      </c>
      <c r="AO29" s="1">
        <v>3.17</v>
      </c>
      <c r="AP29" s="1">
        <v>3.15</v>
      </c>
      <c r="AQ29" s="1">
        <v>3.11</v>
      </c>
      <c r="AR29" s="1">
        <v>3.09</v>
      </c>
      <c r="AS29" s="1">
        <v>3.12</v>
      </c>
      <c r="AT29" s="1">
        <v>3.05</v>
      </c>
      <c r="AU29" s="1">
        <v>2.9</v>
      </c>
      <c r="AV29" s="1">
        <v>2.78</v>
      </c>
      <c r="AW29" s="1">
        <v>1.74</v>
      </c>
      <c r="AX29" s="1">
        <v>0.78</v>
      </c>
      <c r="AY29" s="1">
        <v>0.05</v>
      </c>
      <c r="AZ29" s="1">
        <v>0.04</v>
      </c>
      <c r="BA29" s="1">
        <v>0.04</v>
      </c>
      <c r="BB29" s="1">
        <v>0.04</v>
      </c>
      <c r="BC29" s="1">
        <v>0.04</v>
      </c>
      <c r="BD29" s="1">
        <v>0.06</v>
      </c>
    </row>
    <row r="30" spans="1:45" ht="12.75">
      <c r="A30" s="1" t="s">
        <v>784</v>
      </c>
      <c r="B30" s="8">
        <v>1019800</v>
      </c>
      <c r="C30" s="1" t="s">
        <v>1511</v>
      </c>
      <c r="D30" s="1" t="s">
        <v>252</v>
      </c>
      <c r="E30" s="1" t="s">
        <v>638</v>
      </c>
      <c r="F30" s="1">
        <v>22</v>
      </c>
      <c r="G30" s="1">
        <v>67</v>
      </c>
      <c r="H30" s="2">
        <v>40382</v>
      </c>
      <c r="J30" s="1" t="s">
        <v>1277</v>
      </c>
      <c r="K30" s="1">
        <v>19</v>
      </c>
      <c r="L30" s="1">
        <v>4</v>
      </c>
      <c r="M30" s="1">
        <v>2.5</v>
      </c>
      <c r="N30" s="1">
        <v>24</v>
      </c>
      <c r="O30" s="1">
        <v>24</v>
      </c>
      <c r="P30" s="1">
        <v>23.9</v>
      </c>
      <c r="Q30" s="1">
        <v>23.9</v>
      </c>
      <c r="R30" s="1">
        <v>23.9</v>
      </c>
      <c r="AO30" s="1">
        <v>7.18</v>
      </c>
      <c r="AP30" s="1">
        <v>6.94</v>
      </c>
      <c r="AQ30" s="1">
        <v>8.32</v>
      </c>
      <c r="AR30" s="1">
        <v>8.05</v>
      </c>
      <c r="AS30" s="1">
        <v>9.37</v>
      </c>
    </row>
    <row r="31" spans="1:56" ht="12.75">
      <c r="A31" s="1" t="s">
        <v>778</v>
      </c>
      <c r="B31" s="8">
        <v>2317000</v>
      </c>
      <c r="C31" s="1" t="s">
        <v>1515</v>
      </c>
      <c r="D31" s="1" t="s">
        <v>711</v>
      </c>
      <c r="E31" s="1" t="s">
        <v>773</v>
      </c>
      <c r="F31" s="1">
        <v>29.6</v>
      </c>
      <c r="G31" s="1">
        <v>18</v>
      </c>
      <c r="H31" s="2">
        <v>40371</v>
      </c>
      <c r="J31" s="1" t="s">
        <v>999</v>
      </c>
      <c r="K31" s="1">
        <v>46</v>
      </c>
      <c r="L31" s="1">
        <v>15</v>
      </c>
      <c r="M31" s="1">
        <v>4.5</v>
      </c>
      <c r="N31" s="1">
        <v>25</v>
      </c>
      <c r="O31" s="1">
        <v>24.8</v>
      </c>
      <c r="P31" s="1">
        <v>24.4</v>
      </c>
      <c r="Q31" s="1">
        <v>24.3</v>
      </c>
      <c r="R31" s="1">
        <v>23.7</v>
      </c>
      <c r="S31" s="1">
        <v>19.8</v>
      </c>
      <c r="T31" s="1">
        <v>16.3</v>
      </c>
      <c r="U31" s="1">
        <v>13.4</v>
      </c>
      <c r="V31" s="1">
        <v>10.4</v>
      </c>
      <c r="W31" s="1">
        <v>8.7</v>
      </c>
      <c r="X31" s="1">
        <v>7.3</v>
      </c>
      <c r="Y31" s="1">
        <v>6.8</v>
      </c>
      <c r="Z31" s="1">
        <v>6.5</v>
      </c>
      <c r="AA31" s="1">
        <v>6.4</v>
      </c>
      <c r="AB31" s="1">
        <v>6.3</v>
      </c>
      <c r="AC31" s="1">
        <v>6.3</v>
      </c>
      <c r="AO31" s="1">
        <v>2.36</v>
      </c>
      <c r="AP31" s="1">
        <v>2.33</v>
      </c>
      <c r="AQ31" s="1">
        <v>2.3</v>
      </c>
      <c r="AR31" s="1">
        <v>2.23</v>
      </c>
      <c r="AS31" s="1">
        <v>2.11</v>
      </c>
      <c r="AT31" s="1">
        <v>2.28</v>
      </c>
      <c r="AU31" s="1">
        <v>2.34</v>
      </c>
      <c r="AV31" s="1">
        <v>2.13</v>
      </c>
      <c r="AW31" s="1">
        <v>1.34</v>
      </c>
      <c r="AX31" s="1">
        <v>0.74</v>
      </c>
      <c r="AY31" s="1">
        <v>0.73</v>
      </c>
      <c r="AZ31" s="1">
        <v>0.78</v>
      </c>
      <c r="BA31" s="1">
        <v>0.79</v>
      </c>
      <c r="BB31" s="1">
        <v>0.81</v>
      </c>
      <c r="BC31" s="1">
        <v>0.85</v>
      </c>
      <c r="BD31" s="1">
        <v>1.07</v>
      </c>
    </row>
    <row r="32" spans="1:14" ht="12.75">
      <c r="A32" s="1" t="s">
        <v>1446</v>
      </c>
      <c r="B32" s="8">
        <v>2331600</v>
      </c>
      <c r="C32" s="1" t="s">
        <v>331</v>
      </c>
      <c r="D32" s="1" t="s">
        <v>170</v>
      </c>
      <c r="E32" s="1" t="s">
        <v>1450</v>
      </c>
      <c r="F32" s="1">
        <v>105.1</v>
      </c>
      <c r="G32" s="1">
        <v>3864</v>
      </c>
      <c r="H32" s="2">
        <v>40399</v>
      </c>
      <c r="J32" s="1" t="s">
        <v>1409</v>
      </c>
      <c r="K32" s="1">
        <v>117</v>
      </c>
      <c r="L32" s="1">
        <v>32</v>
      </c>
      <c r="M32" s="1">
        <v>8</v>
      </c>
      <c r="N32" s="1" t="s">
        <v>1451</v>
      </c>
    </row>
    <row r="33" spans="1:49" ht="12.75">
      <c r="A33" s="1" t="s">
        <v>35</v>
      </c>
      <c r="B33" s="8">
        <v>2330800</v>
      </c>
      <c r="C33" s="1" t="s">
        <v>462</v>
      </c>
      <c r="D33" s="1" t="s">
        <v>170</v>
      </c>
      <c r="E33" s="1" t="s">
        <v>255</v>
      </c>
      <c r="F33" s="1">
        <v>123.3</v>
      </c>
      <c r="G33" s="1">
        <v>362</v>
      </c>
      <c r="H33" s="2">
        <v>40339</v>
      </c>
      <c r="I33" s="2"/>
      <c r="K33" s="1">
        <v>32</v>
      </c>
      <c r="M33" s="1">
        <v>4.5</v>
      </c>
      <c r="N33" s="1">
        <v>19.2</v>
      </c>
      <c r="O33" s="1">
        <v>18.5</v>
      </c>
      <c r="P33" s="1">
        <v>18.3</v>
      </c>
      <c r="Q33" s="1">
        <v>18.2</v>
      </c>
      <c r="R33" s="1">
        <v>18.1</v>
      </c>
      <c r="S33" s="1">
        <v>17.3</v>
      </c>
      <c r="T33" s="1">
        <v>15.4</v>
      </c>
      <c r="U33" s="1">
        <v>14.1</v>
      </c>
      <c r="V33" s="1">
        <v>13.4</v>
      </c>
      <c r="AO33" s="1">
        <v>8.59</v>
      </c>
      <c r="AP33" s="1">
        <v>8.73</v>
      </c>
      <c r="AQ33" s="1">
        <v>8.73</v>
      </c>
      <c r="AR33" s="1">
        <v>8.75</v>
      </c>
      <c r="AS33" s="1">
        <v>8.66</v>
      </c>
      <c r="AT33" s="1">
        <v>8.02</v>
      </c>
      <c r="AU33" s="1">
        <v>8.7</v>
      </c>
      <c r="AV33" s="1">
        <v>5.93</v>
      </c>
      <c r="AW33" s="1">
        <v>0.6</v>
      </c>
    </row>
    <row r="34" spans="1:44" ht="12.75">
      <c r="A34" s="1" t="s">
        <v>528</v>
      </c>
      <c r="B34" s="8">
        <v>1540300</v>
      </c>
      <c r="C34" s="1" t="s">
        <v>1511</v>
      </c>
      <c r="D34" s="1" t="s">
        <v>252</v>
      </c>
      <c r="E34" s="1" t="s">
        <v>529</v>
      </c>
      <c r="F34" s="1">
        <v>79.3</v>
      </c>
      <c r="G34" s="1">
        <v>73</v>
      </c>
      <c r="H34" s="2">
        <v>40352</v>
      </c>
      <c r="I34" s="2"/>
      <c r="J34" s="1" t="s">
        <v>530</v>
      </c>
      <c r="K34" s="1">
        <v>23</v>
      </c>
      <c r="L34" s="1">
        <v>3.5</v>
      </c>
      <c r="M34" s="1">
        <v>2.5</v>
      </c>
      <c r="N34" s="1">
        <v>24.7</v>
      </c>
      <c r="O34" s="1">
        <v>24.6</v>
      </c>
      <c r="P34" s="1">
        <v>24.2</v>
      </c>
      <c r="Q34" s="1">
        <v>24</v>
      </c>
      <c r="AO34" s="1">
        <v>8.13</v>
      </c>
      <c r="AP34" s="1">
        <v>8.09</v>
      </c>
      <c r="AQ34" s="1">
        <v>8.44</v>
      </c>
      <c r="AR34" s="1">
        <v>5.36</v>
      </c>
    </row>
    <row r="35" spans="1:50" ht="12.75">
      <c r="A35" s="1" t="s">
        <v>776</v>
      </c>
      <c r="B35" s="1">
        <v>1614100</v>
      </c>
      <c r="C35" s="1" t="s">
        <v>1516</v>
      </c>
      <c r="D35" s="1" t="s">
        <v>252</v>
      </c>
      <c r="E35" s="1" t="s">
        <v>780</v>
      </c>
      <c r="F35" s="1">
        <v>114.6</v>
      </c>
      <c r="G35" s="1">
        <v>261</v>
      </c>
      <c r="H35" s="2">
        <v>40378</v>
      </c>
      <c r="J35" s="1" t="s">
        <v>1216</v>
      </c>
      <c r="K35" s="1">
        <v>31</v>
      </c>
      <c r="L35" s="1">
        <v>9</v>
      </c>
      <c r="M35" s="1">
        <v>1.75</v>
      </c>
      <c r="N35" s="1">
        <v>25.2</v>
      </c>
      <c r="O35" s="1">
        <v>24.1</v>
      </c>
      <c r="P35" s="1">
        <v>23.9</v>
      </c>
      <c r="Q35" s="1">
        <v>23.7</v>
      </c>
      <c r="R35" s="1">
        <v>23</v>
      </c>
      <c r="S35" s="1">
        <v>22.1</v>
      </c>
      <c r="T35" s="1">
        <v>19.2</v>
      </c>
      <c r="U35" s="1">
        <v>16.1</v>
      </c>
      <c r="V35" s="1">
        <v>14.5</v>
      </c>
      <c r="W35" s="1">
        <v>14</v>
      </c>
      <c r="AO35" s="1">
        <v>4.11</v>
      </c>
      <c r="AP35" s="1">
        <v>3.58</v>
      </c>
      <c r="AQ35" s="1">
        <v>3.39</v>
      </c>
      <c r="AR35" s="1">
        <v>3.28</v>
      </c>
      <c r="AS35" s="1">
        <v>2.97</v>
      </c>
      <c r="AT35" s="1">
        <v>2.81</v>
      </c>
      <c r="AU35" s="1">
        <v>2.48</v>
      </c>
      <c r="AV35" s="1">
        <v>2.7</v>
      </c>
      <c r="AW35" s="1">
        <v>3.1</v>
      </c>
      <c r="AX35" s="1">
        <v>3.61</v>
      </c>
    </row>
    <row r="36" spans="1:48" ht="12.75">
      <c r="A36" s="1" t="s">
        <v>461</v>
      </c>
      <c r="B36" s="1">
        <v>2329800</v>
      </c>
      <c r="C36" s="1" t="s">
        <v>462</v>
      </c>
      <c r="D36" s="1" t="s">
        <v>170</v>
      </c>
      <c r="E36" s="1" t="s">
        <v>255</v>
      </c>
      <c r="F36" s="1">
        <v>105</v>
      </c>
      <c r="G36" s="1">
        <v>384</v>
      </c>
      <c r="H36" s="2">
        <v>40351</v>
      </c>
      <c r="I36" s="2"/>
      <c r="J36" s="1" t="s">
        <v>463</v>
      </c>
      <c r="K36" s="1">
        <v>26</v>
      </c>
      <c r="L36" s="1">
        <v>7.5</v>
      </c>
      <c r="M36" s="1">
        <v>2.5</v>
      </c>
      <c r="N36" s="1">
        <v>22.2</v>
      </c>
      <c r="O36" s="1">
        <v>22.2</v>
      </c>
      <c r="P36" s="1">
        <v>22.2</v>
      </c>
      <c r="Q36" s="1">
        <v>22.1</v>
      </c>
      <c r="R36" s="1">
        <v>19.9</v>
      </c>
      <c r="S36" s="1">
        <v>19.2</v>
      </c>
      <c r="T36" s="1">
        <v>17.8</v>
      </c>
      <c r="U36" s="1">
        <v>15.9</v>
      </c>
      <c r="AO36" s="1">
        <v>8.59</v>
      </c>
      <c r="AP36" s="1">
        <v>8.54</v>
      </c>
      <c r="AQ36" s="1">
        <v>8.58</v>
      </c>
      <c r="AR36" s="1">
        <v>8.51</v>
      </c>
      <c r="AS36" s="1">
        <v>8.03</v>
      </c>
      <c r="AT36" s="1">
        <v>7.27</v>
      </c>
      <c r="AU36" s="1">
        <v>5.41</v>
      </c>
      <c r="AV36" s="1">
        <v>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R33"/>
  <sheetViews>
    <sheetView zoomScalePageLayoutView="0" workbookViewId="0" topLeftCell="A1">
      <selection activeCell="N33" sqref="N33"/>
    </sheetView>
  </sheetViews>
  <sheetFormatPr defaultColWidth="9.140625" defaultRowHeight="15"/>
  <cols>
    <col min="1" max="1" width="17.28125" style="1" bestFit="1" customWidth="1"/>
    <col min="2" max="2" width="3.00390625" style="1" customWidth="1"/>
    <col min="3" max="4" width="3.00390625" style="1" bestFit="1" customWidth="1"/>
    <col min="5" max="5" width="13.140625" style="1" customWidth="1"/>
    <col min="6" max="6" width="3.00390625" style="1" customWidth="1"/>
    <col min="7" max="7" width="4.00390625" style="1" bestFit="1" customWidth="1"/>
    <col min="8" max="8" width="3.00390625" style="1" bestFit="1" customWidth="1"/>
    <col min="9" max="9" width="8.421875" style="1" customWidth="1"/>
    <col min="10" max="10" width="4.00390625" style="1" customWidth="1"/>
    <col min="11" max="12" width="4.00390625" style="1" bestFit="1" customWidth="1"/>
    <col min="13" max="13" width="19.140625" style="1" customWidth="1"/>
    <col min="14" max="14" width="13.57421875" style="1" bestFit="1" customWidth="1"/>
    <col min="15" max="17" width="3.00390625" style="1" bestFit="1" customWidth="1"/>
    <col min="18" max="16384" width="9.140625" style="1" customWidth="1"/>
  </cols>
  <sheetData>
    <row r="1" spans="1:14" ht="12.75">
      <c r="A1" s="1" t="s">
        <v>7</v>
      </c>
      <c r="B1" s="1" t="s">
        <v>405</v>
      </c>
      <c r="F1" s="1" t="s">
        <v>401</v>
      </c>
      <c r="J1" s="1" t="s">
        <v>402</v>
      </c>
      <c r="N1" s="1" t="s">
        <v>403</v>
      </c>
    </row>
    <row r="2" spans="2:18" ht="12.75">
      <c r="B2" s="1" t="s">
        <v>257</v>
      </c>
      <c r="C2" s="1" t="s">
        <v>398</v>
      </c>
      <c r="D2" s="1" t="s">
        <v>399</v>
      </c>
      <c r="E2" s="1" t="s">
        <v>400</v>
      </c>
      <c r="F2" s="1" t="s">
        <v>257</v>
      </c>
      <c r="G2" s="1" t="s">
        <v>398</v>
      </c>
      <c r="H2" s="1" t="s">
        <v>399</v>
      </c>
      <c r="I2" s="1" t="s">
        <v>400</v>
      </c>
      <c r="J2" s="1" t="s">
        <v>257</v>
      </c>
      <c r="K2" s="1" t="s">
        <v>398</v>
      </c>
      <c r="L2" s="1" t="s">
        <v>399</v>
      </c>
      <c r="M2" s="1" t="s">
        <v>400</v>
      </c>
      <c r="N2" s="1" t="s">
        <v>404</v>
      </c>
      <c r="O2" s="1" t="s">
        <v>257</v>
      </c>
      <c r="P2" s="1" t="s">
        <v>398</v>
      </c>
      <c r="Q2" s="1" t="s">
        <v>399</v>
      </c>
      <c r="R2" s="1" t="s">
        <v>400</v>
      </c>
    </row>
    <row r="3" spans="1:18" ht="12.75">
      <c r="A3" s="1" t="s">
        <v>396</v>
      </c>
      <c r="B3" s="1">
        <v>35</v>
      </c>
      <c r="C3" s="1">
        <v>40</v>
      </c>
      <c r="D3" s="1">
        <v>35</v>
      </c>
      <c r="E3" s="1">
        <f>AVERAGE(B3:D3)</f>
        <v>36.666666666666664</v>
      </c>
      <c r="F3" s="1">
        <v>15</v>
      </c>
      <c r="G3" s="1">
        <v>35</v>
      </c>
      <c r="H3" s="1">
        <v>15</v>
      </c>
      <c r="I3" s="1">
        <f>AVERAGE(F3:H3)</f>
        <v>21.666666666666668</v>
      </c>
      <c r="J3" s="1">
        <v>100</v>
      </c>
      <c r="K3" s="1">
        <v>100</v>
      </c>
      <c r="L3" s="1">
        <v>100</v>
      </c>
      <c r="M3" s="1">
        <f>AVERAGE(J3:L3)</f>
        <v>100</v>
      </c>
      <c r="N3" s="1" t="s">
        <v>406</v>
      </c>
      <c r="O3" s="1">
        <v>20</v>
      </c>
      <c r="P3" s="1">
        <v>20</v>
      </c>
      <c r="Q3" s="1">
        <v>5</v>
      </c>
      <c r="R3" s="1">
        <f>AVERAGE(O3:Q3)</f>
        <v>15</v>
      </c>
    </row>
    <row r="4" spans="1:13" ht="12.75">
      <c r="A4" s="1" t="s">
        <v>461</v>
      </c>
      <c r="B4" s="1">
        <v>30</v>
      </c>
      <c r="C4" s="1">
        <v>40</v>
      </c>
      <c r="D4" s="1">
        <v>45</v>
      </c>
      <c r="E4" s="1">
        <f>AVERAGE(B4:D4)</f>
        <v>38.333333333333336</v>
      </c>
      <c r="F4" s="1">
        <v>30</v>
      </c>
      <c r="G4" s="1">
        <v>40</v>
      </c>
      <c r="H4" s="1">
        <v>45</v>
      </c>
      <c r="I4" s="1">
        <f>AVERAGE(F4:H4)</f>
        <v>38.333333333333336</v>
      </c>
      <c r="J4" s="1">
        <v>100</v>
      </c>
      <c r="K4" s="1">
        <v>100</v>
      </c>
      <c r="L4" s="1">
        <v>100</v>
      </c>
      <c r="M4" s="1">
        <f>AVERAGE(J4:L4)</f>
        <v>100</v>
      </c>
    </row>
    <row r="5" spans="1:13" ht="12.75">
      <c r="A5" s="1" t="s">
        <v>528</v>
      </c>
      <c r="B5" s="1">
        <v>30</v>
      </c>
      <c r="C5" s="1">
        <v>15</v>
      </c>
      <c r="D5" s="1">
        <v>30</v>
      </c>
      <c r="E5" s="1">
        <f>AVERAGE(B5:D5)</f>
        <v>25</v>
      </c>
      <c r="F5" s="1">
        <v>30</v>
      </c>
      <c r="G5" s="1">
        <v>15</v>
      </c>
      <c r="H5" s="1">
        <v>30</v>
      </c>
      <c r="I5" s="1">
        <f>AVERAGE(F5:H5)</f>
        <v>25</v>
      </c>
      <c r="J5" s="1">
        <v>100</v>
      </c>
      <c r="K5" s="1">
        <v>100</v>
      </c>
      <c r="L5" s="1">
        <v>100</v>
      </c>
      <c r="M5" s="1">
        <f>AVERAGE(J5:L5)</f>
        <v>100</v>
      </c>
    </row>
    <row r="6" spans="1:18" ht="12.75">
      <c r="A6" s="1" t="s">
        <v>570</v>
      </c>
      <c r="B6" s="1">
        <v>35</v>
      </c>
      <c r="C6" s="1">
        <v>50</v>
      </c>
      <c r="D6" s="1">
        <v>40</v>
      </c>
      <c r="E6" s="1">
        <f>AVERAGE(B6:D6)</f>
        <v>41.666666666666664</v>
      </c>
      <c r="F6" s="1">
        <v>25</v>
      </c>
      <c r="G6" s="1">
        <v>25</v>
      </c>
      <c r="H6" s="1">
        <v>30</v>
      </c>
      <c r="I6" s="1">
        <f>AVERAGE(F6:H6)</f>
        <v>26.666666666666668</v>
      </c>
      <c r="J6" s="1">
        <v>100</v>
      </c>
      <c r="K6" s="1">
        <v>100</v>
      </c>
      <c r="L6" s="1">
        <v>100</v>
      </c>
      <c r="M6" s="1">
        <v>100</v>
      </c>
      <c r="N6" s="1" t="s">
        <v>574</v>
      </c>
      <c r="O6" s="1">
        <v>10</v>
      </c>
      <c r="P6" s="1">
        <v>25</v>
      </c>
      <c r="Q6" s="1">
        <v>10</v>
      </c>
      <c r="R6" s="1">
        <f>AVERAGE(O6:Q6)</f>
        <v>15</v>
      </c>
    </row>
    <row r="7" spans="1:18" ht="12.75">
      <c r="A7" s="1" t="s">
        <v>637</v>
      </c>
      <c r="E7" s="1">
        <v>1</v>
      </c>
      <c r="F7" s="1">
        <v>0</v>
      </c>
      <c r="G7" s="1">
        <v>0</v>
      </c>
      <c r="H7" s="1">
        <v>0</v>
      </c>
      <c r="I7" s="1">
        <v>0</v>
      </c>
      <c r="N7" s="1" t="s">
        <v>406</v>
      </c>
      <c r="R7" s="1">
        <v>1</v>
      </c>
    </row>
    <row r="8" spans="1:18" ht="12.75">
      <c r="A8" s="1" t="s">
        <v>710</v>
      </c>
      <c r="B8" s="1">
        <v>65</v>
      </c>
      <c r="C8" s="1">
        <v>50</v>
      </c>
      <c r="D8" s="1">
        <v>25</v>
      </c>
      <c r="E8" s="1">
        <f aca="true" t="shared" si="0" ref="E8:E33">AVERAGE(B8:D8)</f>
        <v>46.666666666666664</v>
      </c>
      <c r="F8" s="1">
        <v>60</v>
      </c>
      <c r="G8" s="1">
        <v>40</v>
      </c>
      <c r="H8" s="1">
        <v>25</v>
      </c>
      <c r="I8" s="1">
        <f aca="true" t="shared" si="1" ref="I8:I20">AVERAGE(F8:H8)</f>
        <v>41.666666666666664</v>
      </c>
      <c r="J8" s="1">
        <v>100</v>
      </c>
      <c r="K8" s="1">
        <v>100</v>
      </c>
      <c r="L8" s="1">
        <v>95</v>
      </c>
      <c r="M8" s="1">
        <f aca="true" t="shared" si="2" ref="M8:M23">AVERAGE(J8:L8)</f>
        <v>98.33333333333333</v>
      </c>
      <c r="N8" s="1" t="s">
        <v>574</v>
      </c>
      <c r="O8" s="1">
        <v>5</v>
      </c>
      <c r="P8" s="1">
        <v>10</v>
      </c>
      <c r="Q8" s="1">
        <v>0</v>
      </c>
      <c r="R8" s="1">
        <f>AVERAGE(O8:Q8)</f>
        <v>5</v>
      </c>
    </row>
    <row r="9" spans="1:13" ht="12.75">
      <c r="A9" s="1" t="s">
        <v>767</v>
      </c>
      <c r="B9" s="1">
        <v>60</v>
      </c>
      <c r="C9" s="1">
        <v>90</v>
      </c>
      <c r="D9" s="1">
        <v>90</v>
      </c>
      <c r="E9" s="1">
        <f t="shared" si="0"/>
        <v>80</v>
      </c>
      <c r="F9" s="1">
        <v>60</v>
      </c>
      <c r="G9" s="1">
        <v>90</v>
      </c>
      <c r="H9" s="1">
        <v>90</v>
      </c>
      <c r="I9" s="1">
        <f t="shared" si="1"/>
        <v>80</v>
      </c>
      <c r="J9" s="1">
        <v>100</v>
      </c>
      <c r="K9" s="1">
        <v>50</v>
      </c>
      <c r="L9" s="1">
        <v>100</v>
      </c>
      <c r="M9" s="1">
        <f t="shared" si="2"/>
        <v>83.33333333333333</v>
      </c>
    </row>
    <row r="10" spans="1:13" ht="12.75">
      <c r="A10" s="1" t="s">
        <v>770</v>
      </c>
      <c r="B10" s="1">
        <v>95</v>
      </c>
      <c r="C10" s="1">
        <v>90</v>
      </c>
      <c r="D10" s="1">
        <v>95</v>
      </c>
      <c r="E10" s="1">
        <f t="shared" si="0"/>
        <v>93.33333333333333</v>
      </c>
      <c r="F10" s="1">
        <v>95</v>
      </c>
      <c r="G10" s="1">
        <v>90</v>
      </c>
      <c r="H10" s="1">
        <v>95</v>
      </c>
      <c r="I10" s="1">
        <f t="shared" si="1"/>
        <v>93.33333333333333</v>
      </c>
      <c r="J10" s="1">
        <v>100</v>
      </c>
      <c r="K10" s="1">
        <v>75</v>
      </c>
      <c r="L10" s="1">
        <v>80</v>
      </c>
      <c r="M10" s="1">
        <f t="shared" si="2"/>
        <v>85</v>
      </c>
    </row>
    <row r="11" spans="1:13" ht="12.75">
      <c r="A11" s="1" t="s">
        <v>771</v>
      </c>
      <c r="B11" s="1">
        <v>35</v>
      </c>
      <c r="C11" s="1">
        <v>60</v>
      </c>
      <c r="D11" s="1">
        <v>50</v>
      </c>
      <c r="E11" s="1">
        <f t="shared" si="0"/>
        <v>48.333333333333336</v>
      </c>
      <c r="F11" s="1">
        <v>35</v>
      </c>
      <c r="G11" s="1">
        <v>60</v>
      </c>
      <c r="H11" s="1">
        <v>50</v>
      </c>
      <c r="I11" s="1">
        <f t="shared" si="1"/>
        <v>48.333333333333336</v>
      </c>
      <c r="J11" s="1">
        <v>95</v>
      </c>
      <c r="K11" s="1">
        <v>75</v>
      </c>
      <c r="L11" s="1">
        <v>95</v>
      </c>
      <c r="M11" s="1">
        <f t="shared" si="2"/>
        <v>88.33333333333333</v>
      </c>
    </row>
    <row r="12" spans="1:13" ht="12.75">
      <c r="A12" s="1" t="s">
        <v>778</v>
      </c>
      <c r="B12" s="1">
        <v>65</v>
      </c>
      <c r="C12" s="1">
        <v>60</v>
      </c>
      <c r="D12" s="1">
        <v>85</v>
      </c>
      <c r="E12" s="1">
        <f t="shared" si="0"/>
        <v>70</v>
      </c>
      <c r="F12" s="1">
        <v>65</v>
      </c>
      <c r="G12" s="1">
        <v>60</v>
      </c>
      <c r="H12" s="1">
        <v>85</v>
      </c>
      <c r="I12" s="1">
        <f t="shared" si="1"/>
        <v>70</v>
      </c>
      <c r="J12" s="1">
        <v>90</v>
      </c>
      <c r="K12" s="1">
        <v>90</v>
      </c>
      <c r="L12" s="1">
        <v>95</v>
      </c>
      <c r="M12" s="1">
        <f t="shared" si="2"/>
        <v>91.66666666666667</v>
      </c>
    </row>
    <row r="13" spans="1:13" ht="12.75">
      <c r="A13" s="1" t="s">
        <v>774</v>
      </c>
      <c r="B13" s="1">
        <v>40</v>
      </c>
      <c r="C13" s="1">
        <v>50</v>
      </c>
      <c r="E13" s="1">
        <f t="shared" si="0"/>
        <v>45</v>
      </c>
      <c r="F13" s="1">
        <v>40</v>
      </c>
      <c r="G13" s="1">
        <v>50</v>
      </c>
      <c r="I13" s="1">
        <f t="shared" si="1"/>
        <v>45</v>
      </c>
      <c r="J13" s="1">
        <v>90</v>
      </c>
      <c r="K13" s="1">
        <v>80</v>
      </c>
      <c r="M13" s="1">
        <f t="shared" si="2"/>
        <v>85</v>
      </c>
    </row>
    <row r="14" spans="1:13" ht="12.75">
      <c r="A14" s="1" t="s">
        <v>777</v>
      </c>
      <c r="B14" s="1">
        <v>20</v>
      </c>
      <c r="C14" s="1">
        <v>30</v>
      </c>
      <c r="D14" s="1">
        <v>25</v>
      </c>
      <c r="E14" s="1">
        <f t="shared" si="0"/>
        <v>25</v>
      </c>
      <c r="F14" s="1">
        <v>20</v>
      </c>
      <c r="G14" s="1">
        <v>30</v>
      </c>
      <c r="H14" s="1">
        <v>25</v>
      </c>
      <c r="I14" s="1">
        <f t="shared" si="1"/>
        <v>25</v>
      </c>
      <c r="J14" s="1">
        <v>90</v>
      </c>
      <c r="K14" s="1">
        <v>80</v>
      </c>
      <c r="L14" s="1">
        <v>90</v>
      </c>
      <c r="M14" s="1">
        <f t="shared" si="2"/>
        <v>86.66666666666667</v>
      </c>
    </row>
    <row r="15" spans="1:18" ht="12.75">
      <c r="A15" s="1" t="s">
        <v>779</v>
      </c>
      <c r="B15" s="1">
        <v>1</v>
      </c>
      <c r="C15" s="1">
        <v>2</v>
      </c>
      <c r="D15" s="1">
        <v>2</v>
      </c>
      <c r="E15" s="1">
        <f t="shared" si="0"/>
        <v>1.6666666666666667</v>
      </c>
      <c r="F15" s="1">
        <v>0</v>
      </c>
      <c r="G15" s="1">
        <v>0</v>
      </c>
      <c r="H15" s="1">
        <v>0</v>
      </c>
      <c r="I15" s="1">
        <f t="shared" si="1"/>
        <v>0</v>
      </c>
      <c r="J15" s="1">
        <v>0</v>
      </c>
      <c r="K15" s="1">
        <v>0</v>
      </c>
      <c r="L15" s="1">
        <v>0</v>
      </c>
      <c r="M15" s="1">
        <f t="shared" si="2"/>
        <v>0</v>
      </c>
      <c r="N15" s="1" t="s">
        <v>1168</v>
      </c>
      <c r="O15" s="1">
        <v>1</v>
      </c>
      <c r="P15" s="1">
        <v>2</v>
      </c>
      <c r="Q15" s="1">
        <v>2</v>
      </c>
      <c r="R15" s="1">
        <f>AVERAGE(O15:Q15)</f>
        <v>1.6666666666666667</v>
      </c>
    </row>
    <row r="16" spans="1:13" ht="12.75">
      <c r="A16" s="1" t="s">
        <v>776</v>
      </c>
      <c r="B16" s="1">
        <v>70</v>
      </c>
      <c r="C16" s="1">
        <v>60</v>
      </c>
      <c r="D16" s="1">
        <v>75</v>
      </c>
      <c r="E16" s="1">
        <f t="shared" si="0"/>
        <v>68.33333333333333</v>
      </c>
      <c r="F16" s="1">
        <v>70</v>
      </c>
      <c r="G16" s="1">
        <v>60</v>
      </c>
      <c r="H16" s="1">
        <v>75</v>
      </c>
      <c r="I16" s="1">
        <f t="shared" si="1"/>
        <v>68.33333333333333</v>
      </c>
      <c r="J16" s="1">
        <v>100</v>
      </c>
      <c r="K16" s="1">
        <v>90</v>
      </c>
      <c r="L16" s="1">
        <v>100</v>
      </c>
      <c r="M16" s="1">
        <f t="shared" si="2"/>
        <v>96.66666666666667</v>
      </c>
    </row>
    <row r="17" spans="1:18" ht="12.75">
      <c r="A17" s="1" t="s">
        <v>781</v>
      </c>
      <c r="B17" s="1">
        <v>50</v>
      </c>
      <c r="C17" s="1">
        <v>50</v>
      </c>
      <c r="D17" s="1">
        <v>60</v>
      </c>
      <c r="E17" s="1">
        <f t="shared" si="0"/>
        <v>53.333333333333336</v>
      </c>
      <c r="F17" s="1">
        <v>35</v>
      </c>
      <c r="G17" s="1">
        <v>20</v>
      </c>
      <c r="H17" s="1">
        <v>50</v>
      </c>
      <c r="I17" s="1">
        <f t="shared" si="1"/>
        <v>35</v>
      </c>
      <c r="J17" s="1">
        <v>100</v>
      </c>
      <c r="K17" s="1">
        <v>100</v>
      </c>
      <c r="L17" s="1">
        <v>100</v>
      </c>
      <c r="M17" s="1">
        <f t="shared" si="2"/>
        <v>100</v>
      </c>
      <c r="N17" s="1" t="s">
        <v>1332</v>
      </c>
      <c r="O17" s="1">
        <v>15</v>
      </c>
      <c r="P17" s="1">
        <v>30</v>
      </c>
      <c r="Q17" s="1">
        <v>10</v>
      </c>
      <c r="R17" s="1">
        <f>AVERAGE(O17:Q17)</f>
        <v>18.333333333333332</v>
      </c>
    </row>
    <row r="18" spans="1:18" ht="12.75">
      <c r="A18" s="1" t="s">
        <v>783</v>
      </c>
      <c r="B18" s="1">
        <v>1</v>
      </c>
      <c r="C18" s="1">
        <v>1</v>
      </c>
      <c r="D18" s="1">
        <v>2</v>
      </c>
      <c r="E18" s="1">
        <f t="shared" si="0"/>
        <v>1.3333333333333333</v>
      </c>
      <c r="F18" s="1">
        <v>0</v>
      </c>
      <c r="G18" s="1">
        <v>0</v>
      </c>
      <c r="H18" s="1">
        <v>0</v>
      </c>
      <c r="I18" s="1">
        <f t="shared" si="1"/>
        <v>0</v>
      </c>
      <c r="J18" s="1">
        <v>0</v>
      </c>
      <c r="K18" s="1">
        <v>0</v>
      </c>
      <c r="L18" s="1">
        <v>0</v>
      </c>
      <c r="M18" s="1">
        <f t="shared" si="2"/>
        <v>0</v>
      </c>
      <c r="N18" s="1" t="s">
        <v>406</v>
      </c>
      <c r="O18" s="1">
        <v>1</v>
      </c>
      <c r="P18" s="1">
        <v>1</v>
      </c>
      <c r="Q18" s="1">
        <v>2</v>
      </c>
      <c r="R18" s="1">
        <f>AVERAGE(O18:Q18)</f>
        <v>1.3333333333333333</v>
      </c>
    </row>
    <row r="19" spans="1:18" ht="12.75">
      <c r="A19" s="1" t="s">
        <v>784</v>
      </c>
      <c r="B19" s="1">
        <v>20</v>
      </c>
      <c r="C19" s="1">
        <v>30</v>
      </c>
      <c r="D19" s="1">
        <v>20</v>
      </c>
      <c r="E19" s="1">
        <f t="shared" si="0"/>
        <v>23.333333333333332</v>
      </c>
      <c r="F19" s="1">
        <v>0</v>
      </c>
      <c r="G19" s="1">
        <v>0</v>
      </c>
      <c r="H19" s="1">
        <v>0</v>
      </c>
      <c r="I19" s="1">
        <v>0</v>
      </c>
      <c r="J19" s="1">
        <v>0</v>
      </c>
      <c r="K19" s="1">
        <v>0</v>
      </c>
      <c r="L19" s="1">
        <v>0</v>
      </c>
      <c r="M19" s="1">
        <f t="shared" si="2"/>
        <v>0</v>
      </c>
      <c r="N19" s="1" t="s">
        <v>406</v>
      </c>
      <c r="O19" s="1">
        <v>20</v>
      </c>
      <c r="P19" s="1">
        <v>30</v>
      </c>
      <c r="Q19" s="1">
        <v>20</v>
      </c>
      <c r="R19" s="1">
        <f>AVERAGE(O19:Q19)</f>
        <v>23.333333333333332</v>
      </c>
    </row>
    <row r="20" spans="1:13" ht="12.75">
      <c r="A20" s="1" t="s">
        <v>785</v>
      </c>
      <c r="B20" s="1">
        <v>35</v>
      </c>
      <c r="C20" s="1">
        <v>50</v>
      </c>
      <c r="D20" s="1">
        <v>65</v>
      </c>
      <c r="E20" s="1">
        <f t="shared" si="0"/>
        <v>50</v>
      </c>
      <c r="F20" s="1">
        <v>35</v>
      </c>
      <c r="G20" s="1">
        <v>50</v>
      </c>
      <c r="H20" s="1">
        <v>65</v>
      </c>
      <c r="I20" s="1">
        <f t="shared" si="1"/>
        <v>50</v>
      </c>
      <c r="J20" s="1">
        <v>80</v>
      </c>
      <c r="K20" s="1">
        <v>90</v>
      </c>
      <c r="L20" s="1">
        <v>100</v>
      </c>
      <c r="M20" s="1">
        <f t="shared" si="2"/>
        <v>90</v>
      </c>
    </row>
    <row r="21" spans="1:18" ht="12.75">
      <c r="A21" s="1" t="s">
        <v>787</v>
      </c>
      <c r="B21" s="1">
        <v>10</v>
      </c>
      <c r="C21" s="1">
        <v>15</v>
      </c>
      <c r="D21" s="1">
        <v>10</v>
      </c>
      <c r="E21" s="1">
        <f t="shared" si="0"/>
        <v>11.666666666666666</v>
      </c>
      <c r="F21" s="1">
        <v>0</v>
      </c>
      <c r="G21" s="1">
        <v>0</v>
      </c>
      <c r="H21" s="1">
        <v>0</v>
      </c>
      <c r="I21" s="1">
        <v>0</v>
      </c>
      <c r="N21" s="1" t="s">
        <v>574</v>
      </c>
      <c r="O21" s="1">
        <v>10</v>
      </c>
      <c r="P21" s="1">
        <v>15</v>
      </c>
      <c r="Q21" s="1">
        <v>10</v>
      </c>
      <c r="R21" s="1">
        <f>AVERAGE(O21:Q21)</f>
        <v>11.666666666666666</v>
      </c>
    </row>
    <row r="22" spans="1:18" ht="12.75">
      <c r="A22" s="1" t="s">
        <v>789</v>
      </c>
      <c r="B22" s="1">
        <v>1</v>
      </c>
      <c r="C22" s="1">
        <v>2</v>
      </c>
      <c r="D22" s="1">
        <v>1</v>
      </c>
      <c r="E22" s="1">
        <f t="shared" si="0"/>
        <v>1.3333333333333333</v>
      </c>
      <c r="F22" s="1">
        <v>0</v>
      </c>
      <c r="G22" s="1">
        <v>0</v>
      </c>
      <c r="H22" s="1">
        <v>0</v>
      </c>
      <c r="I22" s="1">
        <v>0</v>
      </c>
      <c r="N22" s="1" t="s">
        <v>406</v>
      </c>
      <c r="O22" s="1">
        <v>1</v>
      </c>
      <c r="P22" s="1">
        <v>2</v>
      </c>
      <c r="Q22" s="1">
        <v>1</v>
      </c>
      <c r="R22" s="1">
        <f>AVERAGE(O22:Q22)</f>
        <v>1.3333333333333333</v>
      </c>
    </row>
    <row r="23" spans="1:13" ht="12.75">
      <c r="A23" s="1" t="s">
        <v>1330</v>
      </c>
      <c r="B23" s="1">
        <v>10</v>
      </c>
      <c r="C23" s="1">
        <v>10</v>
      </c>
      <c r="E23" s="1">
        <f t="shared" si="0"/>
        <v>10</v>
      </c>
      <c r="F23" s="1">
        <v>10</v>
      </c>
      <c r="G23" s="1">
        <v>10</v>
      </c>
      <c r="I23" s="1">
        <f>AVERAGE(F23:G23)</f>
        <v>10</v>
      </c>
      <c r="J23" s="1">
        <v>100</v>
      </c>
      <c r="K23" s="1">
        <v>100</v>
      </c>
      <c r="M23" s="1">
        <f t="shared" si="2"/>
        <v>100</v>
      </c>
    </row>
    <row r="24" spans="1:18" ht="12.75">
      <c r="A24" s="1" t="s">
        <v>1390</v>
      </c>
      <c r="B24" s="1">
        <v>90</v>
      </c>
      <c r="C24" s="1">
        <v>85</v>
      </c>
      <c r="D24" s="1">
        <v>90</v>
      </c>
      <c r="E24" s="1">
        <f t="shared" si="0"/>
        <v>88.33333333333333</v>
      </c>
      <c r="F24" s="1">
        <v>87</v>
      </c>
      <c r="G24" s="1">
        <v>80</v>
      </c>
      <c r="H24" s="1">
        <v>85</v>
      </c>
      <c r="I24" s="1">
        <f>AVERAGE(F24:H24)</f>
        <v>84</v>
      </c>
      <c r="J24" s="1">
        <v>100</v>
      </c>
      <c r="K24" s="1">
        <v>100</v>
      </c>
      <c r="L24" s="1">
        <v>100</v>
      </c>
      <c r="M24" s="1">
        <v>100</v>
      </c>
      <c r="N24" s="1" t="s">
        <v>1332</v>
      </c>
      <c r="O24" s="1">
        <v>3</v>
      </c>
      <c r="P24" s="1">
        <v>5</v>
      </c>
      <c r="Q24" s="1">
        <v>5</v>
      </c>
      <c r="R24" s="1">
        <f>AVERAGE(O24:Q24)</f>
        <v>4.333333333333333</v>
      </c>
    </row>
    <row r="25" spans="1:18" ht="12.75">
      <c r="A25" s="1" t="s">
        <v>1405</v>
      </c>
      <c r="B25" s="1">
        <v>40</v>
      </c>
      <c r="C25" s="1">
        <v>40</v>
      </c>
      <c r="D25" s="1">
        <v>35</v>
      </c>
      <c r="E25" s="1">
        <f t="shared" si="0"/>
        <v>38.333333333333336</v>
      </c>
      <c r="F25" s="1">
        <v>39</v>
      </c>
      <c r="G25" s="1">
        <v>35</v>
      </c>
      <c r="H25" s="1">
        <v>34</v>
      </c>
      <c r="I25" s="1">
        <f>AVERAGE(F25:H25)</f>
        <v>36</v>
      </c>
      <c r="J25" s="1">
        <v>100</v>
      </c>
      <c r="K25" s="1">
        <v>100</v>
      </c>
      <c r="L25" s="1">
        <v>100</v>
      </c>
      <c r="M25" s="1">
        <v>100</v>
      </c>
      <c r="N25" s="1" t="s">
        <v>1410</v>
      </c>
      <c r="O25" s="1">
        <v>1</v>
      </c>
      <c r="P25" s="1">
        <v>5</v>
      </c>
      <c r="Q25" s="1">
        <v>1</v>
      </c>
      <c r="R25" s="1">
        <f>AVERAGE(O25:Q25)</f>
        <v>2.3333333333333335</v>
      </c>
    </row>
    <row r="26" spans="1:13" ht="12.75">
      <c r="A26" s="1" t="s">
        <v>1413</v>
      </c>
      <c r="B26" s="1">
        <v>75</v>
      </c>
      <c r="C26" s="1">
        <v>75</v>
      </c>
      <c r="D26" s="1">
        <v>85</v>
      </c>
      <c r="E26" s="1">
        <f t="shared" si="0"/>
        <v>78.33333333333333</v>
      </c>
      <c r="F26" s="1">
        <v>75</v>
      </c>
      <c r="G26" s="1">
        <v>75</v>
      </c>
      <c r="H26" s="1">
        <v>85</v>
      </c>
      <c r="I26" s="1">
        <f>AVERAGE(F26:H26)</f>
        <v>78.33333333333333</v>
      </c>
      <c r="J26" s="1">
        <v>90</v>
      </c>
      <c r="K26" s="1">
        <v>100</v>
      </c>
      <c r="L26" s="1">
        <v>80</v>
      </c>
      <c r="M26" s="1">
        <v>90</v>
      </c>
    </row>
    <row r="27" spans="1:18" ht="12.75">
      <c r="A27" s="1" t="s">
        <v>1436</v>
      </c>
      <c r="B27" s="1">
        <v>10</v>
      </c>
      <c r="C27" s="1">
        <v>20</v>
      </c>
      <c r="D27" s="1">
        <v>15</v>
      </c>
      <c r="E27" s="1">
        <f t="shared" si="0"/>
        <v>15</v>
      </c>
      <c r="F27" s="1">
        <v>10</v>
      </c>
      <c r="G27" s="1">
        <v>20</v>
      </c>
      <c r="H27" s="1">
        <v>13</v>
      </c>
      <c r="I27" s="1">
        <f>AVERAGE(F27:H27)</f>
        <v>14.333333333333334</v>
      </c>
      <c r="J27" s="1">
        <v>100</v>
      </c>
      <c r="K27" s="1">
        <v>100</v>
      </c>
      <c r="L27" s="1">
        <v>100</v>
      </c>
      <c r="M27" s="1">
        <v>100</v>
      </c>
      <c r="N27" s="1" t="s">
        <v>1452</v>
      </c>
      <c r="O27" s="1">
        <v>0</v>
      </c>
      <c r="P27" s="1">
        <v>0</v>
      </c>
      <c r="Q27" s="1">
        <v>2</v>
      </c>
      <c r="R27" s="1">
        <f>AVERAGE(O27:Q27)</f>
        <v>0.6666666666666666</v>
      </c>
    </row>
    <row r="28" spans="1:18" ht="12.75">
      <c r="A28" s="1" t="s">
        <v>1446</v>
      </c>
      <c r="B28" s="1">
        <v>40</v>
      </c>
      <c r="C28" s="1">
        <v>40</v>
      </c>
      <c r="D28" s="1">
        <v>40</v>
      </c>
      <c r="E28" s="1">
        <f t="shared" si="0"/>
        <v>40</v>
      </c>
      <c r="F28" s="1">
        <v>20</v>
      </c>
      <c r="G28" s="1">
        <v>25</v>
      </c>
      <c r="H28" s="1">
        <v>35</v>
      </c>
      <c r="I28" s="1">
        <f aca="true" t="shared" si="3" ref="I28:I33">AVERAGE(F28:H28)</f>
        <v>26.666666666666668</v>
      </c>
      <c r="J28" s="1">
        <v>100</v>
      </c>
      <c r="K28" s="1">
        <v>100</v>
      </c>
      <c r="L28" s="1">
        <v>100</v>
      </c>
      <c r="M28" s="1">
        <v>100</v>
      </c>
      <c r="N28" s="1" t="s">
        <v>1452</v>
      </c>
      <c r="O28" s="1">
        <v>20</v>
      </c>
      <c r="P28" s="1">
        <v>15</v>
      </c>
      <c r="Q28" s="1">
        <v>5</v>
      </c>
      <c r="R28" s="1">
        <f>AVERAGE(O28:Q28)</f>
        <v>13.333333333333334</v>
      </c>
    </row>
    <row r="29" spans="1:13" ht="12.75">
      <c r="A29" s="1" t="s">
        <v>1456</v>
      </c>
      <c r="C29" s="1">
        <v>40</v>
      </c>
      <c r="D29" s="1">
        <v>35</v>
      </c>
      <c r="E29" s="1">
        <f t="shared" si="0"/>
        <v>37.5</v>
      </c>
      <c r="G29" s="1">
        <v>40</v>
      </c>
      <c r="H29" s="1">
        <v>35</v>
      </c>
      <c r="I29" s="1">
        <f t="shared" si="3"/>
        <v>37.5</v>
      </c>
      <c r="K29" s="1">
        <v>100</v>
      </c>
      <c r="L29" s="1">
        <v>90</v>
      </c>
      <c r="M29" s="1">
        <v>95</v>
      </c>
    </row>
    <row r="30" spans="1:18" ht="12.75">
      <c r="A30" s="1" t="s">
        <v>1466</v>
      </c>
      <c r="B30" s="1">
        <v>20</v>
      </c>
      <c r="C30" s="1">
        <v>25</v>
      </c>
      <c r="D30" s="1">
        <v>25</v>
      </c>
      <c r="E30" s="1">
        <f t="shared" si="0"/>
        <v>23.333333333333332</v>
      </c>
      <c r="F30" s="1">
        <v>18</v>
      </c>
      <c r="G30" s="1">
        <v>23</v>
      </c>
      <c r="H30" s="1">
        <v>20</v>
      </c>
      <c r="I30" s="1">
        <f t="shared" si="3"/>
        <v>20.333333333333332</v>
      </c>
      <c r="J30" s="1">
        <v>100</v>
      </c>
      <c r="K30" s="1">
        <v>100</v>
      </c>
      <c r="L30" s="1">
        <v>100</v>
      </c>
      <c r="M30" s="1">
        <v>100</v>
      </c>
      <c r="N30" s="1" t="s">
        <v>1452</v>
      </c>
      <c r="O30" s="1">
        <v>2</v>
      </c>
      <c r="P30" s="1">
        <v>2</v>
      </c>
      <c r="Q30" s="1">
        <v>5</v>
      </c>
      <c r="R30" s="1">
        <f>AVERAGE(O30:Q30)</f>
        <v>3</v>
      </c>
    </row>
    <row r="31" spans="1:9" ht="12.75">
      <c r="A31" s="1" t="s">
        <v>1480</v>
      </c>
      <c r="B31" s="1">
        <v>0</v>
      </c>
      <c r="C31" s="1">
        <v>0</v>
      </c>
      <c r="D31" s="1">
        <v>0</v>
      </c>
      <c r="E31" s="1">
        <f t="shared" si="0"/>
        <v>0</v>
      </c>
      <c r="F31" s="1">
        <v>0</v>
      </c>
      <c r="G31" s="1">
        <v>0</v>
      </c>
      <c r="H31" s="1">
        <v>0</v>
      </c>
      <c r="I31" s="1">
        <f t="shared" si="3"/>
        <v>0</v>
      </c>
    </row>
    <row r="32" spans="1:13" ht="12.75">
      <c r="A32" s="1" t="s">
        <v>1491</v>
      </c>
      <c r="B32" s="1">
        <v>15</v>
      </c>
      <c r="C32" s="1">
        <v>10</v>
      </c>
      <c r="D32" s="1">
        <v>15</v>
      </c>
      <c r="E32" s="1">
        <f t="shared" si="0"/>
        <v>13.333333333333334</v>
      </c>
      <c r="F32" s="1">
        <v>15</v>
      </c>
      <c r="G32" s="1">
        <v>10</v>
      </c>
      <c r="H32" s="1">
        <v>15</v>
      </c>
      <c r="I32" s="1">
        <f t="shared" si="3"/>
        <v>13.333333333333334</v>
      </c>
      <c r="J32" s="1">
        <v>100</v>
      </c>
      <c r="K32" s="1">
        <v>100</v>
      </c>
      <c r="L32" s="1">
        <v>100</v>
      </c>
      <c r="M32" s="1">
        <v>100</v>
      </c>
    </row>
    <row r="33" spans="1:13" ht="12.75">
      <c r="A33" s="1" t="s">
        <v>1501</v>
      </c>
      <c r="B33" s="1">
        <v>40</v>
      </c>
      <c r="C33" s="1">
        <v>35</v>
      </c>
      <c r="D33" s="1">
        <v>60</v>
      </c>
      <c r="E33" s="1">
        <f t="shared" si="0"/>
        <v>45</v>
      </c>
      <c r="F33" s="1">
        <v>40</v>
      </c>
      <c r="G33" s="1">
        <v>35</v>
      </c>
      <c r="H33" s="1">
        <v>60</v>
      </c>
      <c r="I33" s="1">
        <f t="shared" si="3"/>
        <v>45</v>
      </c>
      <c r="J33" s="1">
        <v>100</v>
      </c>
      <c r="K33" s="1">
        <v>100</v>
      </c>
      <c r="L33" s="1">
        <v>100</v>
      </c>
      <c r="M33" s="1">
        <v>100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1621"/>
  <sheetViews>
    <sheetView zoomScalePageLayoutView="0" workbookViewId="0" topLeftCell="A1">
      <pane ySplit="1" topLeftCell="A2" activePane="bottomLeft" state="frozen"/>
      <selection pane="topLeft" activeCell="A1" sqref="A1"/>
      <selection pane="bottomLeft" activeCell="F8" sqref="F8"/>
    </sheetView>
  </sheetViews>
  <sheetFormatPr defaultColWidth="9.140625" defaultRowHeight="15"/>
  <cols>
    <col min="1" max="1" width="13.28125" style="1" bestFit="1" customWidth="1"/>
    <col min="2" max="2" width="6.57421875" style="1" bestFit="1" customWidth="1"/>
    <col min="3" max="3" width="5.00390625" style="1" bestFit="1" customWidth="1"/>
    <col min="4" max="4" width="8.7109375" style="3" bestFit="1" customWidth="1"/>
    <col min="5" max="5" width="8.28125" style="3" bestFit="1" customWidth="1"/>
    <col min="6" max="6" width="8.57421875" style="6" bestFit="1" customWidth="1"/>
    <col min="7" max="7" width="6.00390625" style="1" bestFit="1" customWidth="1"/>
    <col min="8" max="9" width="4.57421875" style="1" bestFit="1" customWidth="1"/>
    <col min="10" max="10" width="5.57421875" style="1" bestFit="1" customWidth="1"/>
    <col min="11" max="16384" width="9.140625" style="1" customWidth="1"/>
  </cols>
  <sheetData>
    <row r="1" spans="1:10" ht="12.75">
      <c r="A1" s="1" t="s">
        <v>7</v>
      </c>
      <c r="B1" s="1" t="s">
        <v>9</v>
      </c>
      <c r="C1" s="1" t="s">
        <v>38</v>
      </c>
      <c r="D1" s="3" t="s">
        <v>39</v>
      </c>
      <c r="E1" s="3" t="s">
        <v>135</v>
      </c>
      <c r="F1" s="6" t="s">
        <v>239</v>
      </c>
      <c r="G1" s="1" t="s">
        <v>41</v>
      </c>
      <c r="H1" s="1" t="s">
        <v>42</v>
      </c>
      <c r="I1" s="1" t="s">
        <v>43</v>
      </c>
      <c r="J1" s="1" t="s">
        <v>44</v>
      </c>
    </row>
    <row r="2" spans="1:8" ht="12.75">
      <c r="A2" s="1" t="s">
        <v>35</v>
      </c>
      <c r="C2" s="1">
        <v>1</v>
      </c>
      <c r="D2" s="3" t="s">
        <v>85</v>
      </c>
      <c r="E2" s="3" t="s">
        <v>136</v>
      </c>
      <c r="G2" s="1">
        <v>0</v>
      </c>
      <c r="H2" s="1">
        <v>0</v>
      </c>
    </row>
    <row r="3" spans="1:8" ht="12.75">
      <c r="A3" s="1" t="s">
        <v>35</v>
      </c>
      <c r="C3" s="1">
        <v>2</v>
      </c>
      <c r="D3" s="3" t="s">
        <v>86</v>
      </c>
      <c r="E3" s="3" t="s">
        <v>137</v>
      </c>
      <c r="G3" s="1">
        <v>0</v>
      </c>
      <c r="H3" s="1">
        <v>0</v>
      </c>
    </row>
    <row r="4" spans="1:8" ht="12.75">
      <c r="A4" s="1" t="s">
        <v>35</v>
      </c>
      <c r="C4" s="1">
        <v>3</v>
      </c>
      <c r="D4" s="3" t="s">
        <v>87</v>
      </c>
      <c r="E4" s="3" t="s">
        <v>138</v>
      </c>
      <c r="G4" s="1">
        <v>0</v>
      </c>
      <c r="H4" s="1">
        <v>0</v>
      </c>
    </row>
    <row r="5" spans="1:8" ht="12.75">
      <c r="A5" s="1" t="s">
        <v>35</v>
      </c>
      <c r="C5" s="1">
        <v>4</v>
      </c>
      <c r="D5" s="3" t="s">
        <v>88</v>
      </c>
      <c r="E5" s="3" t="s">
        <v>137</v>
      </c>
      <c r="G5" s="1">
        <v>0</v>
      </c>
      <c r="H5" s="1">
        <v>0</v>
      </c>
    </row>
    <row r="6" spans="1:8" ht="12.75">
      <c r="A6" s="1" t="s">
        <v>35</v>
      </c>
      <c r="C6" s="1">
        <v>5</v>
      </c>
      <c r="D6" s="3" t="s">
        <v>89</v>
      </c>
      <c r="E6" s="3" t="s">
        <v>139</v>
      </c>
      <c r="G6" s="1">
        <v>0</v>
      </c>
      <c r="H6" s="1">
        <v>0</v>
      </c>
    </row>
    <row r="7" spans="1:8" ht="12.75">
      <c r="A7" s="1" t="s">
        <v>35</v>
      </c>
      <c r="C7" s="1">
        <v>6</v>
      </c>
      <c r="D7" s="3" t="s">
        <v>90</v>
      </c>
      <c r="E7" s="3" t="s">
        <v>140</v>
      </c>
      <c r="G7" s="1">
        <v>0</v>
      </c>
      <c r="H7" s="1">
        <v>0</v>
      </c>
    </row>
    <row r="8" spans="1:8" ht="12.75">
      <c r="A8" s="1" t="s">
        <v>35</v>
      </c>
      <c r="C8" s="1">
        <v>7</v>
      </c>
      <c r="D8" s="3" t="s">
        <v>91</v>
      </c>
      <c r="E8" s="3" t="s">
        <v>141</v>
      </c>
      <c r="G8" s="1">
        <v>0</v>
      </c>
      <c r="H8" s="1">
        <v>0</v>
      </c>
    </row>
    <row r="9" spans="1:8" ht="12.75">
      <c r="A9" s="1" t="s">
        <v>35</v>
      </c>
      <c r="C9" s="1">
        <v>8</v>
      </c>
      <c r="D9" s="3" t="s">
        <v>92</v>
      </c>
      <c r="E9" s="3" t="s">
        <v>139</v>
      </c>
      <c r="G9" s="1">
        <v>0</v>
      </c>
      <c r="H9" s="1">
        <v>0</v>
      </c>
    </row>
    <row r="10" spans="1:8" ht="12.75">
      <c r="A10" s="1" t="s">
        <v>35</v>
      </c>
      <c r="C10" s="1">
        <v>9</v>
      </c>
      <c r="D10" s="3" t="s">
        <v>93</v>
      </c>
      <c r="E10" s="3" t="s">
        <v>142</v>
      </c>
      <c r="G10" s="1">
        <v>0</v>
      </c>
      <c r="H10" s="1">
        <v>0</v>
      </c>
    </row>
    <row r="11" spans="1:8" ht="12.75">
      <c r="A11" s="1" t="s">
        <v>35</v>
      </c>
      <c r="C11" s="1">
        <v>10</v>
      </c>
      <c r="D11" s="3" t="s">
        <v>94</v>
      </c>
      <c r="E11" s="3" t="s">
        <v>138</v>
      </c>
      <c r="G11" s="1">
        <v>0</v>
      </c>
      <c r="H11" s="1">
        <v>0</v>
      </c>
    </row>
    <row r="12" spans="1:8" ht="12.75">
      <c r="A12" s="1" t="s">
        <v>35</v>
      </c>
      <c r="C12" s="1">
        <v>11</v>
      </c>
      <c r="D12" s="3" t="s">
        <v>95</v>
      </c>
      <c r="E12" s="3" t="s">
        <v>142</v>
      </c>
      <c r="G12" s="1">
        <v>0</v>
      </c>
      <c r="H12" s="1">
        <v>0</v>
      </c>
    </row>
    <row r="13" spans="1:8" ht="12.75">
      <c r="A13" s="1" t="s">
        <v>35</v>
      </c>
      <c r="C13" s="1">
        <v>12</v>
      </c>
      <c r="D13" s="3" t="s">
        <v>96</v>
      </c>
      <c r="E13" s="3" t="s">
        <v>136</v>
      </c>
      <c r="G13" s="1">
        <v>0</v>
      </c>
      <c r="H13" s="1">
        <v>0</v>
      </c>
    </row>
    <row r="14" spans="1:8" ht="12.75">
      <c r="A14" s="1" t="s">
        <v>35</v>
      </c>
      <c r="C14" s="1">
        <v>13</v>
      </c>
      <c r="D14" s="3" t="s">
        <v>97</v>
      </c>
      <c r="E14" s="3" t="s">
        <v>143</v>
      </c>
      <c r="G14" s="1">
        <v>0</v>
      </c>
      <c r="H14" s="1">
        <v>0</v>
      </c>
    </row>
    <row r="15" spans="1:8" ht="12.75">
      <c r="A15" s="1" t="s">
        <v>35</v>
      </c>
      <c r="C15" s="1">
        <v>14</v>
      </c>
      <c r="D15" s="3" t="s">
        <v>98</v>
      </c>
      <c r="E15" s="3" t="s">
        <v>144</v>
      </c>
      <c r="G15" s="1">
        <v>0</v>
      </c>
      <c r="H15" s="1">
        <v>0</v>
      </c>
    </row>
    <row r="16" spans="1:8" ht="12.75">
      <c r="A16" s="1" t="s">
        <v>35</v>
      </c>
      <c r="C16" s="1">
        <v>15</v>
      </c>
      <c r="D16" s="3" t="s">
        <v>99</v>
      </c>
      <c r="E16" s="3" t="s">
        <v>145</v>
      </c>
      <c r="G16" s="1">
        <v>0</v>
      </c>
      <c r="H16" s="1">
        <v>0</v>
      </c>
    </row>
    <row r="17" spans="1:8" ht="12.75">
      <c r="A17" s="1" t="s">
        <v>35</v>
      </c>
      <c r="C17" s="1">
        <v>16</v>
      </c>
      <c r="D17" s="3" t="s">
        <v>100</v>
      </c>
      <c r="E17" s="3" t="s">
        <v>146</v>
      </c>
      <c r="G17" s="1">
        <v>0</v>
      </c>
      <c r="H17" s="1">
        <v>0</v>
      </c>
    </row>
    <row r="18" spans="1:8" ht="12.75">
      <c r="A18" s="1" t="s">
        <v>35</v>
      </c>
      <c r="C18" s="1">
        <v>17</v>
      </c>
      <c r="D18" s="3" t="s">
        <v>101</v>
      </c>
      <c r="E18" s="3" t="s">
        <v>136</v>
      </c>
      <c r="G18" s="1">
        <v>0</v>
      </c>
      <c r="H18" s="1">
        <v>0</v>
      </c>
    </row>
    <row r="19" spans="1:8" ht="12.75">
      <c r="A19" s="1" t="s">
        <v>35</v>
      </c>
      <c r="C19" s="1">
        <v>18</v>
      </c>
      <c r="D19" s="3" t="s">
        <v>102</v>
      </c>
      <c r="E19" s="3" t="s">
        <v>140</v>
      </c>
      <c r="G19" s="1">
        <v>0</v>
      </c>
      <c r="H19" s="1">
        <v>0</v>
      </c>
    </row>
    <row r="20" spans="1:8" ht="12.75">
      <c r="A20" s="1" t="s">
        <v>35</v>
      </c>
      <c r="C20" s="1">
        <v>19</v>
      </c>
      <c r="D20" s="3" t="s">
        <v>103</v>
      </c>
      <c r="E20" s="3" t="s">
        <v>143</v>
      </c>
      <c r="G20" s="1">
        <v>0</v>
      </c>
      <c r="H20" s="1">
        <v>0</v>
      </c>
    </row>
    <row r="21" spans="1:8" ht="12.75">
      <c r="A21" s="1" t="s">
        <v>35</v>
      </c>
      <c r="C21" s="1">
        <v>20</v>
      </c>
      <c r="D21" s="3" t="s">
        <v>104</v>
      </c>
      <c r="E21" s="3" t="s">
        <v>145</v>
      </c>
      <c r="G21" s="1">
        <v>0</v>
      </c>
      <c r="H21" s="1">
        <v>0</v>
      </c>
    </row>
    <row r="22" spans="1:8" ht="12.75">
      <c r="A22" s="1" t="s">
        <v>35</v>
      </c>
      <c r="C22" s="1">
        <v>21</v>
      </c>
      <c r="D22" s="3" t="s">
        <v>105</v>
      </c>
      <c r="E22" s="3" t="s">
        <v>139</v>
      </c>
      <c r="G22" s="1">
        <v>0</v>
      </c>
      <c r="H22" s="1">
        <v>0</v>
      </c>
    </row>
    <row r="23" spans="1:8" ht="12.75">
      <c r="A23" s="1" t="s">
        <v>35</v>
      </c>
      <c r="C23" s="1">
        <v>22</v>
      </c>
      <c r="D23" s="3" t="s">
        <v>106</v>
      </c>
      <c r="E23" s="3" t="s">
        <v>136</v>
      </c>
      <c r="G23" s="1">
        <v>0</v>
      </c>
      <c r="H23" s="1">
        <v>0</v>
      </c>
    </row>
    <row r="24" spans="1:8" ht="12.75">
      <c r="A24" s="1" t="s">
        <v>35</v>
      </c>
      <c r="C24" s="1">
        <v>23</v>
      </c>
      <c r="D24" s="3" t="s">
        <v>107</v>
      </c>
      <c r="E24" s="3" t="s">
        <v>142</v>
      </c>
      <c r="G24" s="1">
        <v>0</v>
      </c>
      <c r="H24" s="1">
        <v>0</v>
      </c>
    </row>
    <row r="25" spans="1:8" ht="12.75">
      <c r="A25" s="1" t="s">
        <v>35</v>
      </c>
      <c r="C25" s="1">
        <v>24</v>
      </c>
      <c r="D25" s="3" t="s">
        <v>108</v>
      </c>
      <c r="E25" s="3" t="s">
        <v>147</v>
      </c>
      <c r="G25" s="1">
        <v>0</v>
      </c>
      <c r="H25" s="1">
        <v>0</v>
      </c>
    </row>
    <row r="26" spans="1:8" ht="12.75">
      <c r="A26" s="1" t="s">
        <v>35</v>
      </c>
      <c r="C26" s="1">
        <v>25</v>
      </c>
      <c r="D26" s="3" t="s">
        <v>109</v>
      </c>
      <c r="E26" s="3" t="s">
        <v>138</v>
      </c>
      <c r="G26" s="1">
        <v>0</v>
      </c>
      <c r="H26" s="1">
        <v>0</v>
      </c>
    </row>
    <row r="27" spans="1:8" ht="12.75">
      <c r="A27" s="1" t="s">
        <v>35</v>
      </c>
      <c r="C27" s="1">
        <v>26</v>
      </c>
      <c r="D27" s="3" t="s">
        <v>110</v>
      </c>
      <c r="E27" s="3" t="s">
        <v>140</v>
      </c>
      <c r="G27" s="1">
        <v>0</v>
      </c>
      <c r="H27" s="1">
        <v>0</v>
      </c>
    </row>
    <row r="28" spans="1:8" ht="12.75">
      <c r="A28" s="1" t="s">
        <v>35</v>
      </c>
      <c r="C28" s="1">
        <v>27</v>
      </c>
      <c r="D28" s="3" t="s">
        <v>111</v>
      </c>
      <c r="E28" s="3" t="s">
        <v>139</v>
      </c>
      <c r="G28" s="1">
        <v>0</v>
      </c>
      <c r="H28" s="1">
        <v>0</v>
      </c>
    </row>
    <row r="29" spans="1:8" ht="12.75">
      <c r="A29" s="1" t="s">
        <v>35</v>
      </c>
      <c r="C29" s="1">
        <v>28</v>
      </c>
      <c r="D29" s="3" t="s">
        <v>112</v>
      </c>
      <c r="E29" s="3" t="s">
        <v>140</v>
      </c>
      <c r="G29" s="1">
        <v>0</v>
      </c>
      <c r="H29" s="1">
        <v>0</v>
      </c>
    </row>
    <row r="30" spans="1:8" ht="12.75">
      <c r="A30" s="1" t="s">
        <v>35</v>
      </c>
      <c r="C30" s="1">
        <v>29</v>
      </c>
      <c r="D30" s="3" t="s">
        <v>113</v>
      </c>
      <c r="E30" s="3" t="s">
        <v>148</v>
      </c>
      <c r="G30" s="1">
        <v>0</v>
      </c>
      <c r="H30" s="1">
        <v>0</v>
      </c>
    </row>
    <row r="31" spans="1:8" ht="12.75">
      <c r="A31" s="1" t="s">
        <v>35</v>
      </c>
      <c r="C31" s="1">
        <v>30</v>
      </c>
      <c r="D31" s="3" t="s">
        <v>114</v>
      </c>
      <c r="E31" s="3" t="s">
        <v>149</v>
      </c>
      <c r="G31" s="1">
        <v>0</v>
      </c>
      <c r="H31" s="1">
        <v>0</v>
      </c>
    </row>
    <row r="32" spans="1:8" ht="12.75">
      <c r="A32" s="1" t="s">
        <v>35</v>
      </c>
      <c r="C32" s="1">
        <v>31</v>
      </c>
      <c r="D32" s="3" t="s">
        <v>115</v>
      </c>
      <c r="E32" s="3" t="s">
        <v>140</v>
      </c>
      <c r="G32" s="1">
        <v>0</v>
      </c>
      <c r="H32" s="1">
        <v>0</v>
      </c>
    </row>
    <row r="33" spans="1:8" ht="12.75">
      <c r="A33" s="1" t="s">
        <v>35</v>
      </c>
      <c r="C33" s="1">
        <v>32</v>
      </c>
      <c r="D33" s="3" t="s">
        <v>116</v>
      </c>
      <c r="E33" s="3" t="s">
        <v>150</v>
      </c>
      <c r="G33" s="1">
        <v>0</v>
      </c>
      <c r="H33" s="1">
        <v>0</v>
      </c>
    </row>
    <row r="34" spans="1:8" ht="12.75">
      <c r="A34" s="1" t="s">
        <v>35</v>
      </c>
      <c r="C34" s="1">
        <v>33</v>
      </c>
      <c r="D34" s="3" t="s">
        <v>117</v>
      </c>
      <c r="E34" s="3" t="s">
        <v>137</v>
      </c>
      <c r="G34" s="1">
        <v>0</v>
      </c>
      <c r="H34" s="1">
        <v>0</v>
      </c>
    </row>
    <row r="35" spans="1:8" ht="12.75">
      <c r="A35" s="1" t="s">
        <v>35</v>
      </c>
      <c r="C35" s="1">
        <v>34</v>
      </c>
      <c r="D35" s="3" t="s">
        <v>118</v>
      </c>
      <c r="E35" s="3" t="s">
        <v>137</v>
      </c>
      <c r="G35" s="1">
        <v>0</v>
      </c>
      <c r="H35" s="1">
        <v>0</v>
      </c>
    </row>
    <row r="36" spans="1:8" ht="12.75">
      <c r="A36" s="1" t="s">
        <v>35</v>
      </c>
      <c r="C36" s="1">
        <v>35</v>
      </c>
      <c r="D36" s="3" t="s">
        <v>119</v>
      </c>
      <c r="E36" s="3" t="s">
        <v>142</v>
      </c>
      <c r="G36" s="1">
        <v>0</v>
      </c>
      <c r="H36" s="1">
        <v>0</v>
      </c>
    </row>
    <row r="37" spans="1:8" ht="12.75">
      <c r="A37" s="1" t="s">
        <v>35</v>
      </c>
      <c r="C37" s="1">
        <v>36</v>
      </c>
      <c r="D37" s="3" t="s">
        <v>120</v>
      </c>
      <c r="E37" s="3" t="s">
        <v>145</v>
      </c>
      <c r="G37" s="1">
        <v>0</v>
      </c>
      <c r="H37" s="1">
        <v>0</v>
      </c>
    </row>
    <row r="38" spans="1:8" ht="12.75">
      <c r="A38" s="1" t="s">
        <v>35</v>
      </c>
      <c r="C38" s="1">
        <v>37</v>
      </c>
      <c r="D38" s="3" t="s">
        <v>121</v>
      </c>
      <c r="E38" s="3" t="s">
        <v>138</v>
      </c>
      <c r="G38" s="1">
        <v>0</v>
      </c>
      <c r="H38" s="1">
        <v>0</v>
      </c>
    </row>
    <row r="39" spans="1:8" ht="12.75">
      <c r="A39" s="1" t="s">
        <v>35</v>
      </c>
      <c r="C39" s="1">
        <v>38</v>
      </c>
      <c r="D39" s="3" t="s">
        <v>122</v>
      </c>
      <c r="E39" s="3" t="s">
        <v>147</v>
      </c>
      <c r="G39" s="1">
        <v>0</v>
      </c>
      <c r="H39" s="1">
        <v>0</v>
      </c>
    </row>
    <row r="40" spans="1:8" ht="12.75">
      <c r="A40" s="1" t="s">
        <v>35</v>
      </c>
      <c r="C40" s="1">
        <v>39</v>
      </c>
      <c r="D40" s="3" t="s">
        <v>123</v>
      </c>
      <c r="E40" s="3" t="s">
        <v>136</v>
      </c>
      <c r="G40" s="1">
        <v>0</v>
      </c>
      <c r="H40" s="1">
        <v>0</v>
      </c>
    </row>
    <row r="41" spans="1:8" ht="12.75">
      <c r="A41" s="1" t="s">
        <v>35</v>
      </c>
      <c r="C41" s="1">
        <v>40</v>
      </c>
      <c r="D41" s="3" t="s">
        <v>124</v>
      </c>
      <c r="E41" s="3" t="s">
        <v>147</v>
      </c>
      <c r="G41" s="1">
        <v>0</v>
      </c>
      <c r="H41" s="1">
        <v>0</v>
      </c>
    </row>
    <row r="42" spans="1:8" ht="12.75">
      <c r="A42" s="1" t="s">
        <v>35</v>
      </c>
      <c r="C42" s="1">
        <v>41</v>
      </c>
      <c r="D42" s="3" t="s">
        <v>125</v>
      </c>
      <c r="E42" s="3" t="s">
        <v>140</v>
      </c>
      <c r="G42" s="1">
        <v>0</v>
      </c>
      <c r="H42" s="1">
        <v>0</v>
      </c>
    </row>
    <row r="43" spans="1:8" ht="12.75">
      <c r="A43" s="1" t="s">
        <v>35</v>
      </c>
      <c r="C43" s="1">
        <v>42</v>
      </c>
      <c r="D43" s="3" t="s">
        <v>126</v>
      </c>
      <c r="E43" s="3" t="s">
        <v>147</v>
      </c>
      <c r="G43" s="1">
        <v>0</v>
      </c>
      <c r="H43" s="1">
        <v>0</v>
      </c>
    </row>
    <row r="44" spans="1:8" ht="12.75">
      <c r="A44" s="1" t="s">
        <v>35</v>
      </c>
      <c r="C44" s="1">
        <v>43</v>
      </c>
      <c r="D44" s="3" t="s">
        <v>127</v>
      </c>
      <c r="E44" s="3" t="s">
        <v>151</v>
      </c>
      <c r="G44" s="1">
        <v>0</v>
      </c>
      <c r="H44" s="1">
        <v>0</v>
      </c>
    </row>
    <row r="45" spans="1:8" ht="12.75">
      <c r="A45" s="1" t="s">
        <v>35</v>
      </c>
      <c r="C45" s="1">
        <v>44</v>
      </c>
      <c r="D45" s="3" t="s">
        <v>128</v>
      </c>
      <c r="E45" s="3" t="s">
        <v>138</v>
      </c>
      <c r="G45" s="1">
        <v>0</v>
      </c>
      <c r="H45" s="1">
        <v>0</v>
      </c>
    </row>
    <row r="46" spans="1:8" ht="12.75">
      <c r="A46" s="1" t="s">
        <v>35</v>
      </c>
      <c r="C46" s="1">
        <v>45</v>
      </c>
      <c r="D46" s="3" t="s">
        <v>129</v>
      </c>
      <c r="E46" s="3" t="s">
        <v>150</v>
      </c>
      <c r="G46" s="1">
        <v>0</v>
      </c>
      <c r="H46" s="1">
        <v>0</v>
      </c>
    </row>
    <row r="47" spans="1:8" ht="12.75">
      <c r="A47" s="1" t="s">
        <v>35</v>
      </c>
      <c r="C47" s="1">
        <v>46</v>
      </c>
      <c r="D47" s="3" t="s">
        <v>130</v>
      </c>
      <c r="E47" s="3" t="s">
        <v>141</v>
      </c>
      <c r="G47" s="1">
        <v>0</v>
      </c>
      <c r="H47" s="1">
        <v>0</v>
      </c>
    </row>
    <row r="48" spans="1:8" ht="12.75">
      <c r="A48" s="1" t="s">
        <v>35</v>
      </c>
      <c r="C48" s="1">
        <v>47</v>
      </c>
      <c r="D48" s="3" t="s">
        <v>131</v>
      </c>
      <c r="E48" s="3" t="s">
        <v>148</v>
      </c>
      <c r="G48" s="1">
        <v>0</v>
      </c>
      <c r="H48" s="1">
        <v>0</v>
      </c>
    </row>
    <row r="49" spans="1:8" ht="12.75">
      <c r="A49" s="1" t="s">
        <v>35</v>
      </c>
      <c r="C49" s="1">
        <v>48</v>
      </c>
      <c r="D49" s="3" t="s">
        <v>132</v>
      </c>
      <c r="E49" s="3" t="s">
        <v>145</v>
      </c>
      <c r="G49" s="1">
        <v>0</v>
      </c>
      <c r="H49" s="1">
        <v>0</v>
      </c>
    </row>
    <row r="50" spans="1:8" ht="12.75">
      <c r="A50" s="1" t="s">
        <v>35</v>
      </c>
      <c r="C50" s="1">
        <v>49</v>
      </c>
      <c r="D50" s="3" t="s">
        <v>133</v>
      </c>
      <c r="E50" s="3" t="s">
        <v>142</v>
      </c>
      <c r="G50" s="1">
        <v>0</v>
      </c>
      <c r="H50" s="1">
        <v>0</v>
      </c>
    </row>
    <row r="51" spans="1:8" ht="12.75">
      <c r="A51" s="1" t="s">
        <v>35</v>
      </c>
      <c r="C51" s="1">
        <v>50</v>
      </c>
      <c r="D51" s="3" t="s">
        <v>134</v>
      </c>
      <c r="E51" s="3" t="s">
        <v>151</v>
      </c>
      <c r="G51" s="1">
        <v>0</v>
      </c>
      <c r="H51" s="1">
        <v>0</v>
      </c>
    </row>
    <row r="52" spans="1:8" ht="12.75">
      <c r="A52" s="1" t="s">
        <v>176</v>
      </c>
      <c r="C52" s="1">
        <v>1</v>
      </c>
      <c r="D52" s="3" t="s">
        <v>181</v>
      </c>
      <c r="E52" s="3" t="s">
        <v>142</v>
      </c>
      <c r="G52" s="1">
        <v>0</v>
      </c>
      <c r="H52" s="1">
        <v>0</v>
      </c>
    </row>
    <row r="53" spans="1:8" ht="12.75">
      <c r="A53" s="1" t="s">
        <v>176</v>
      </c>
      <c r="C53" s="1">
        <v>2</v>
      </c>
      <c r="D53" s="3" t="s">
        <v>182</v>
      </c>
      <c r="E53" s="3" t="s">
        <v>145</v>
      </c>
      <c r="G53" s="1">
        <v>0</v>
      </c>
      <c r="H53" s="1">
        <v>0</v>
      </c>
    </row>
    <row r="54" spans="1:8" ht="12.75">
      <c r="A54" s="1" t="s">
        <v>176</v>
      </c>
      <c r="C54" s="1">
        <v>3</v>
      </c>
      <c r="D54" s="3" t="s">
        <v>183</v>
      </c>
      <c r="E54" s="3" t="s">
        <v>137</v>
      </c>
      <c r="G54" s="1">
        <v>0</v>
      </c>
      <c r="H54" s="1">
        <v>0</v>
      </c>
    </row>
    <row r="55" spans="1:8" ht="12.75">
      <c r="A55" s="1" t="s">
        <v>176</v>
      </c>
      <c r="C55" s="1">
        <v>4</v>
      </c>
      <c r="D55" s="3" t="s">
        <v>184</v>
      </c>
      <c r="E55" s="3" t="s">
        <v>233</v>
      </c>
      <c r="G55" s="1">
        <v>0</v>
      </c>
      <c r="H55" s="1">
        <v>0</v>
      </c>
    </row>
    <row r="56" spans="1:8" ht="12.75">
      <c r="A56" s="1" t="s">
        <v>176</v>
      </c>
      <c r="C56" s="1">
        <v>5</v>
      </c>
      <c r="D56" s="3" t="s">
        <v>185</v>
      </c>
      <c r="E56" s="3" t="s">
        <v>234</v>
      </c>
      <c r="G56" s="1">
        <v>0</v>
      </c>
      <c r="H56" s="1">
        <v>0</v>
      </c>
    </row>
    <row r="57" spans="1:8" ht="12.75">
      <c r="A57" s="1" t="s">
        <v>176</v>
      </c>
      <c r="C57" s="1">
        <v>6</v>
      </c>
      <c r="D57" s="3" t="s">
        <v>186</v>
      </c>
      <c r="E57" s="3" t="s">
        <v>147</v>
      </c>
      <c r="G57" s="1">
        <v>0</v>
      </c>
      <c r="H57" s="1">
        <v>0</v>
      </c>
    </row>
    <row r="58" spans="1:8" ht="12.75">
      <c r="A58" s="1" t="s">
        <v>176</v>
      </c>
      <c r="C58" s="1">
        <v>7</v>
      </c>
      <c r="D58" s="3" t="s">
        <v>187</v>
      </c>
      <c r="E58" s="3" t="s">
        <v>136</v>
      </c>
      <c r="G58" s="1">
        <v>0</v>
      </c>
      <c r="H58" s="1">
        <v>0</v>
      </c>
    </row>
    <row r="59" spans="1:8" ht="12.75">
      <c r="A59" s="1" t="s">
        <v>176</v>
      </c>
      <c r="C59" s="1">
        <v>8</v>
      </c>
      <c r="D59" s="3" t="s">
        <v>188</v>
      </c>
      <c r="E59" s="3" t="s">
        <v>147</v>
      </c>
      <c r="G59" s="1">
        <v>0</v>
      </c>
      <c r="H59" s="1">
        <v>0</v>
      </c>
    </row>
    <row r="60" spans="1:8" ht="12.75">
      <c r="A60" s="1" t="s">
        <v>176</v>
      </c>
      <c r="C60" s="1">
        <v>9</v>
      </c>
      <c r="D60" s="3" t="s">
        <v>189</v>
      </c>
      <c r="E60" s="3" t="s">
        <v>147</v>
      </c>
      <c r="G60" s="1">
        <v>0</v>
      </c>
      <c r="H60" s="1">
        <v>0</v>
      </c>
    </row>
    <row r="61" spans="1:8" ht="12.75">
      <c r="A61" s="1" t="s">
        <v>176</v>
      </c>
      <c r="C61" s="1">
        <v>10</v>
      </c>
      <c r="D61" s="3" t="s">
        <v>190</v>
      </c>
      <c r="E61" s="3" t="s">
        <v>235</v>
      </c>
      <c r="G61" s="1">
        <v>0</v>
      </c>
      <c r="H61" s="1">
        <v>0</v>
      </c>
    </row>
    <row r="62" spans="1:8" ht="12.75">
      <c r="A62" s="1" t="s">
        <v>176</v>
      </c>
      <c r="C62" s="1">
        <v>11</v>
      </c>
      <c r="D62" s="3" t="s">
        <v>191</v>
      </c>
      <c r="E62" s="3" t="s">
        <v>234</v>
      </c>
      <c r="G62" s="1">
        <v>0</v>
      </c>
      <c r="H62" s="1">
        <v>0</v>
      </c>
    </row>
    <row r="63" spans="1:8" ht="12.75">
      <c r="A63" s="1" t="s">
        <v>176</v>
      </c>
      <c r="C63" s="1">
        <v>12</v>
      </c>
      <c r="D63" s="3" t="s">
        <v>192</v>
      </c>
      <c r="E63" s="3" t="s">
        <v>147</v>
      </c>
      <c r="G63" s="1">
        <v>0</v>
      </c>
      <c r="H63" s="1">
        <v>0</v>
      </c>
    </row>
    <row r="64" spans="1:8" ht="12.75">
      <c r="A64" s="1" t="s">
        <v>176</v>
      </c>
      <c r="C64" s="1">
        <v>13</v>
      </c>
      <c r="D64" s="3" t="s">
        <v>193</v>
      </c>
      <c r="E64" s="3" t="s">
        <v>145</v>
      </c>
      <c r="G64" s="1">
        <v>0</v>
      </c>
      <c r="H64" s="1">
        <v>0</v>
      </c>
    </row>
    <row r="65" spans="1:8" ht="12.75">
      <c r="A65" s="1" t="s">
        <v>176</v>
      </c>
      <c r="C65" s="1">
        <v>14</v>
      </c>
      <c r="D65" s="3" t="s">
        <v>194</v>
      </c>
      <c r="E65" s="3" t="s">
        <v>145</v>
      </c>
      <c r="G65" s="1">
        <v>0</v>
      </c>
      <c r="H65" s="1">
        <v>0</v>
      </c>
    </row>
    <row r="66" spans="1:8" ht="12.75">
      <c r="A66" s="1" t="s">
        <v>176</v>
      </c>
      <c r="C66" s="1">
        <v>15</v>
      </c>
      <c r="D66" s="3" t="s">
        <v>195</v>
      </c>
      <c r="E66" s="3" t="s">
        <v>137</v>
      </c>
      <c r="G66" s="1">
        <v>0</v>
      </c>
      <c r="H66" s="1">
        <v>0</v>
      </c>
    </row>
    <row r="67" spans="1:8" ht="12.75">
      <c r="A67" s="1" t="s">
        <v>176</v>
      </c>
      <c r="C67" s="1">
        <v>16</v>
      </c>
      <c r="D67" s="3" t="s">
        <v>196</v>
      </c>
      <c r="E67" s="3" t="s">
        <v>136</v>
      </c>
      <c r="G67" s="1">
        <v>0</v>
      </c>
      <c r="H67" s="1">
        <v>0</v>
      </c>
    </row>
    <row r="68" spans="1:8" ht="12.75">
      <c r="A68" s="1" t="s">
        <v>176</v>
      </c>
      <c r="C68" s="1">
        <v>17</v>
      </c>
      <c r="D68" s="3" t="s">
        <v>197</v>
      </c>
      <c r="E68" s="3" t="s">
        <v>151</v>
      </c>
      <c r="G68" s="1">
        <v>0</v>
      </c>
      <c r="H68" s="1">
        <v>0</v>
      </c>
    </row>
    <row r="69" spans="1:8" ht="12.75">
      <c r="A69" s="1" t="s">
        <v>176</v>
      </c>
      <c r="C69" s="1">
        <v>18</v>
      </c>
      <c r="D69" s="3" t="s">
        <v>198</v>
      </c>
      <c r="E69" s="3" t="s">
        <v>137</v>
      </c>
      <c r="G69" s="1">
        <v>0</v>
      </c>
      <c r="H69" s="1">
        <v>0</v>
      </c>
    </row>
    <row r="70" spans="1:8" ht="12.75">
      <c r="A70" s="1" t="s">
        <v>176</v>
      </c>
      <c r="C70" s="1">
        <v>19</v>
      </c>
      <c r="D70" s="3" t="s">
        <v>199</v>
      </c>
      <c r="E70" s="3" t="s">
        <v>139</v>
      </c>
      <c r="G70" s="1">
        <v>0</v>
      </c>
      <c r="H70" s="1">
        <v>0</v>
      </c>
    </row>
    <row r="71" spans="1:8" ht="12.75">
      <c r="A71" s="1" t="s">
        <v>176</v>
      </c>
      <c r="C71" s="1">
        <v>20</v>
      </c>
      <c r="D71" s="3" t="s">
        <v>200</v>
      </c>
      <c r="E71" s="3" t="s">
        <v>140</v>
      </c>
      <c r="G71" s="1">
        <v>0</v>
      </c>
      <c r="H71" s="1">
        <v>0</v>
      </c>
    </row>
    <row r="72" spans="1:8" ht="12.75">
      <c r="A72" s="1" t="s">
        <v>176</v>
      </c>
      <c r="C72" s="1">
        <v>21</v>
      </c>
      <c r="D72" s="3" t="s">
        <v>201</v>
      </c>
      <c r="E72" s="3" t="s">
        <v>236</v>
      </c>
      <c r="G72" s="1">
        <v>0</v>
      </c>
      <c r="H72" s="1">
        <v>0</v>
      </c>
    </row>
    <row r="73" spans="1:8" ht="12.75">
      <c r="A73" s="1" t="s">
        <v>176</v>
      </c>
      <c r="C73" s="1">
        <v>22</v>
      </c>
      <c r="D73" s="3" t="s">
        <v>202</v>
      </c>
      <c r="E73" s="3" t="s">
        <v>138</v>
      </c>
      <c r="G73" s="1">
        <v>0</v>
      </c>
      <c r="H73" s="1">
        <v>0</v>
      </c>
    </row>
    <row r="74" spans="1:8" ht="12.75">
      <c r="A74" s="1" t="s">
        <v>176</v>
      </c>
      <c r="C74" s="1">
        <v>23</v>
      </c>
      <c r="D74" s="3" t="s">
        <v>203</v>
      </c>
      <c r="E74" s="3" t="s">
        <v>144</v>
      </c>
      <c r="G74" s="1">
        <v>0</v>
      </c>
      <c r="H74" s="1">
        <v>0</v>
      </c>
    </row>
    <row r="75" spans="1:8" ht="12.75">
      <c r="A75" s="1" t="s">
        <v>176</v>
      </c>
      <c r="C75" s="1">
        <v>24</v>
      </c>
      <c r="D75" s="3" t="s">
        <v>204</v>
      </c>
      <c r="E75" s="3" t="s">
        <v>136</v>
      </c>
      <c r="G75" s="1">
        <v>0</v>
      </c>
      <c r="H75" s="1">
        <v>0</v>
      </c>
    </row>
    <row r="76" spans="1:8" ht="12.75">
      <c r="A76" s="1" t="s">
        <v>176</v>
      </c>
      <c r="C76" s="1">
        <v>25</v>
      </c>
      <c r="D76" s="3" t="s">
        <v>205</v>
      </c>
      <c r="E76" s="3" t="s">
        <v>136</v>
      </c>
      <c r="G76" s="1">
        <v>0</v>
      </c>
      <c r="H76" s="1">
        <v>0</v>
      </c>
    </row>
    <row r="77" spans="1:8" ht="12.75">
      <c r="A77" s="1" t="s">
        <v>176</v>
      </c>
      <c r="C77" s="1">
        <v>26</v>
      </c>
      <c r="D77" s="3" t="s">
        <v>207</v>
      </c>
      <c r="E77" s="3" t="s">
        <v>142</v>
      </c>
      <c r="G77" s="1">
        <v>0</v>
      </c>
      <c r="H77" s="1">
        <v>0</v>
      </c>
    </row>
    <row r="78" spans="1:8" ht="12.75">
      <c r="A78" s="1" t="s">
        <v>176</v>
      </c>
      <c r="C78" s="1">
        <v>27</v>
      </c>
      <c r="D78" s="3" t="s">
        <v>208</v>
      </c>
      <c r="E78" s="3" t="s">
        <v>142</v>
      </c>
      <c r="G78" s="1">
        <v>0</v>
      </c>
      <c r="H78" s="1">
        <v>0</v>
      </c>
    </row>
    <row r="79" spans="1:8" ht="12.75">
      <c r="A79" s="1" t="s">
        <v>176</v>
      </c>
      <c r="C79" s="1">
        <v>28</v>
      </c>
      <c r="D79" s="3" t="s">
        <v>209</v>
      </c>
      <c r="E79" s="3" t="s">
        <v>144</v>
      </c>
      <c r="G79" s="1">
        <v>0</v>
      </c>
      <c r="H79" s="1">
        <v>0</v>
      </c>
    </row>
    <row r="80" spans="1:8" ht="12.75">
      <c r="A80" s="1" t="s">
        <v>176</v>
      </c>
      <c r="C80" s="1">
        <v>29</v>
      </c>
      <c r="D80" s="3" t="s">
        <v>210</v>
      </c>
      <c r="E80" s="3" t="s">
        <v>237</v>
      </c>
      <c r="G80" s="1">
        <v>0</v>
      </c>
      <c r="H80" s="1">
        <v>0</v>
      </c>
    </row>
    <row r="81" spans="1:8" ht="12.75">
      <c r="A81" s="1" t="s">
        <v>176</v>
      </c>
      <c r="C81" s="1">
        <v>30</v>
      </c>
      <c r="D81" s="3" t="s">
        <v>211</v>
      </c>
      <c r="E81" s="3" t="s">
        <v>151</v>
      </c>
      <c r="G81" s="1">
        <v>0</v>
      </c>
      <c r="H81" s="1">
        <v>0</v>
      </c>
    </row>
    <row r="82" spans="1:8" ht="12.75">
      <c r="A82" s="1" t="s">
        <v>176</v>
      </c>
      <c r="C82" s="1">
        <v>31</v>
      </c>
      <c r="D82" s="3" t="s">
        <v>212</v>
      </c>
      <c r="E82" s="3" t="s">
        <v>144</v>
      </c>
      <c r="G82" s="1">
        <v>0</v>
      </c>
      <c r="H82" s="1">
        <v>0</v>
      </c>
    </row>
    <row r="83" spans="1:8" ht="12.75">
      <c r="A83" s="1" t="s">
        <v>176</v>
      </c>
      <c r="C83" s="1">
        <v>32</v>
      </c>
      <c r="D83" s="3" t="s">
        <v>213</v>
      </c>
      <c r="E83" s="3" t="s">
        <v>142</v>
      </c>
      <c r="G83" s="1">
        <v>0</v>
      </c>
      <c r="H83" s="1">
        <v>0</v>
      </c>
    </row>
    <row r="84" spans="1:8" ht="12.75">
      <c r="A84" s="1" t="s">
        <v>176</v>
      </c>
      <c r="C84" s="1">
        <v>33</v>
      </c>
      <c r="D84" s="3" t="s">
        <v>215</v>
      </c>
      <c r="E84" s="3" t="s">
        <v>137</v>
      </c>
      <c r="G84" s="1">
        <v>0</v>
      </c>
      <c r="H84" s="1">
        <v>0</v>
      </c>
    </row>
    <row r="85" spans="1:8" ht="12.75">
      <c r="A85" s="1" t="s">
        <v>176</v>
      </c>
      <c r="C85" s="1">
        <v>34</v>
      </c>
      <c r="D85" s="3" t="s">
        <v>216</v>
      </c>
      <c r="E85" s="3" t="s">
        <v>142</v>
      </c>
      <c r="G85" s="1">
        <v>0</v>
      </c>
      <c r="H85" s="1">
        <v>0</v>
      </c>
    </row>
    <row r="86" spans="1:8" ht="12.75">
      <c r="A86" s="1" t="s">
        <v>176</v>
      </c>
      <c r="C86" s="1">
        <v>35</v>
      </c>
      <c r="D86" s="3" t="s">
        <v>217</v>
      </c>
      <c r="E86" s="3" t="s">
        <v>145</v>
      </c>
      <c r="G86" s="1">
        <v>0</v>
      </c>
      <c r="H86" s="1">
        <v>0</v>
      </c>
    </row>
    <row r="87" spans="1:8" ht="12.75">
      <c r="A87" s="1" t="s">
        <v>176</v>
      </c>
      <c r="C87" s="1">
        <v>36</v>
      </c>
      <c r="D87" s="3" t="s">
        <v>218</v>
      </c>
      <c r="E87" s="3" t="s">
        <v>139</v>
      </c>
      <c r="G87" s="1">
        <v>0</v>
      </c>
      <c r="H87" s="1">
        <v>0</v>
      </c>
    </row>
    <row r="88" spans="1:8" ht="12.75">
      <c r="A88" s="1" t="s">
        <v>176</v>
      </c>
      <c r="C88" s="1">
        <v>37</v>
      </c>
      <c r="D88" s="3" t="s">
        <v>219</v>
      </c>
      <c r="E88" s="3" t="s">
        <v>136</v>
      </c>
      <c r="G88" s="1">
        <v>0</v>
      </c>
      <c r="H88" s="1">
        <v>0</v>
      </c>
    </row>
    <row r="89" spans="1:8" ht="12.75">
      <c r="A89" s="1" t="s">
        <v>176</v>
      </c>
      <c r="C89" s="1">
        <v>38</v>
      </c>
      <c r="D89" s="3" t="s">
        <v>220</v>
      </c>
      <c r="E89" s="3" t="s">
        <v>136</v>
      </c>
      <c r="G89" s="1">
        <v>0</v>
      </c>
      <c r="H89" s="1">
        <v>0</v>
      </c>
    </row>
    <row r="90" spans="1:8" ht="12.75">
      <c r="A90" s="1" t="s">
        <v>176</v>
      </c>
      <c r="C90" s="1">
        <v>39</v>
      </c>
      <c r="D90" s="3" t="s">
        <v>221</v>
      </c>
      <c r="E90" s="3" t="s">
        <v>151</v>
      </c>
      <c r="G90" s="1">
        <v>0</v>
      </c>
      <c r="H90" s="1">
        <v>0</v>
      </c>
    </row>
    <row r="91" spans="1:8" ht="12.75">
      <c r="A91" s="1" t="s">
        <v>176</v>
      </c>
      <c r="C91" s="1">
        <v>40</v>
      </c>
      <c r="D91" s="3" t="s">
        <v>222</v>
      </c>
      <c r="E91" s="3" t="s">
        <v>147</v>
      </c>
      <c r="G91" s="1">
        <v>0</v>
      </c>
      <c r="H91" s="1">
        <v>0</v>
      </c>
    </row>
    <row r="92" spans="1:8" ht="12.75">
      <c r="A92" s="1" t="s">
        <v>176</v>
      </c>
      <c r="C92" s="1">
        <v>41</v>
      </c>
      <c r="D92" s="3" t="s">
        <v>223</v>
      </c>
      <c r="E92" s="3" t="s">
        <v>138</v>
      </c>
      <c r="G92" s="1">
        <v>0</v>
      </c>
      <c r="H92" s="1">
        <v>0</v>
      </c>
    </row>
    <row r="93" spans="1:8" ht="12.75">
      <c r="A93" s="1" t="s">
        <v>176</v>
      </c>
      <c r="C93" s="1">
        <v>42</v>
      </c>
      <c r="D93" s="3" t="s">
        <v>224</v>
      </c>
      <c r="E93" s="3" t="s">
        <v>138</v>
      </c>
      <c r="G93" s="1">
        <v>0</v>
      </c>
      <c r="H93" s="1">
        <v>0</v>
      </c>
    </row>
    <row r="94" spans="1:8" ht="12.75">
      <c r="A94" s="1" t="s">
        <v>176</v>
      </c>
      <c r="C94" s="1">
        <v>43</v>
      </c>
      <c r="D94" s="3" t="s">
        <v>225</v>
      </c>
      <c r="E94" s="3" t="s">
        <v>233</v>
      </c>
      <c r="G94" s="1">
        <v>0</v>
      </c>
      <c r="H94" s="1">
        <v>0</v>
      </c>
    </row>
    <row r="95" spans="1:8" ht="12.75">
      <c r="A95" s="1" t="s">
        <v>176</v>
      </c>
      <c r="C95" s="1">
        <v>44</v>
      </c>
      <c r="D95" s="3" t="s">
        <v>226</v>
      </c>
      <c r="E95" s="3" t="s">
        <v>147</v>
      </c>
      <c r="G95" s="1">
        <v>0</v>
      </c>
      <c r="H95" s="1">
        <v>0</v>
      </c>
    </row>
    <row r="96" spans="1:8" ht="12.75">
      <c r="A96" s="1" t="s">
        <v>176</v>
      </c>
      <c r="C96" s="1">
        <v>45</v>
      </c>
      <c r="D96" s="3" t="s">
        <v>227</v>
      </c>
      <c r="E96" s="3" t="s">
        <v>136</v>
      </c>
      <c r="G96" s="1">
        <v>0</v>
      </c>
      <c r="H96" s="1">
        <v>0</v>
      </c>
    </row>
    <row r="97" spans="1:8" ht="12.75">
      <c r="A97" s="1" t="s">
        <v>176</v>
      </c>
      <c r="C97" s="1">
        <v>46</v>
      </c>
      <c r="D97" s="3" t="s">
        <v>228</v>
      </c>
      <c r="E97" s="3" t="s">
        <v>147</v>
      </c>
      <c r="G97" s="1">
        <v>0</v>
      </c>
      <c r="H97" s="1">
        <v>0</v>
      </c>
    </row>
    <row r="98" spans="1:8" ht="12.75">
      <c r="A98" s="1" t="s">
        <v>176</v>
      </c>
      <c r="C98" s="1">
        <v>47</v>
      </c>
      <c r="D98" s="3" t="s">
        <v>229</v>
      </c>
      <c r="E98" s="3" t="s">
        <v>235</v>
      </c>
      <c r="G98" s="1">
        <v>0</v>
      </c>
      <c r="H98" s="1">
        <v>0</v>
      </c>
    </row>
    <row r="99" spans="1:8" ht="12.75">
      <c r="A99" s="1" t="s">
        <v>176</v>
      </c>
      <c r="C99" s="1">
        <v>48</v>
      </c>
      <c r="D99" s="3" t="s">
        <v>230</v>
      </c>
      <c r="E99" s="3" t="s">
        <v>138</v>
      </c>
      <c r="G99" s="1">
        <v>0</v>
      </c>
      <c r="H99" s="1">
        <v>0</v>
      </c>
    </row>
    <row r="100" spans="1:8" ht="12.75">
      <c r="A100" s="1" t="s">
        <v>176</v>
      </c>
      <c r="C100" s="1">
        <v>49</v>
      </c>
      <c r="D100" s="3" t="s">
        <v>231</v>
      </c>
      <c r="E100" s="3" t="s">
        <v>238</v>
      </c>
      <c r="G100" s="1">
        <v>0</v>
      </c>
      <c r="H100" s="1">
        <v>0</v>
      </c>
    </row>
    <row r="101" spans="1:8" ht="12.75">
      <c r="A101" s="1" t="s">
        <v>176</v>
      </c>
      <c r="C101" s="1">
        <v>50</v>
      </c>
      <c r="D101" s="3" t="s">
        <v>232</v>
      </c>
      <c r="E101" s="3" t="s">
        <v>145</v>
      </c>
      <c r="G101" s="1">
        <v>0</v>
      </c>
      <c r="H101" s="1">
        <v>0</v>
      </c>
    </row>
    <row r="102" spans="1:9" ht="12.75">
      <c r="A102" s="1" t="s">
        <v>251</v>
      </c>
      <c r="C102" s="1">
        <v>1</v>
      </c>
      <c r="D102" s="3" t="s">
        <v>263</v>
      </c>
      <c r="E102" s="3" t="s">
        <v>138</v>
      </c>
      <c r="G102" s="1">
        <v>0</v>
      </c>
      <c r="H102" s="1">
        <v>0</v>
      </c>
      <c r="I102" s="1">
        <v>0</v>
      </c>
    </row>
    <row r="103" spans="1:9" ht="12.75">
      <c r="A103" s="1" t="s">
        <v>251</v>
      </c>
      <c r="C103" s="1">
        <v>2</v>
      </c>
      <c r="D103" s="3" t="s">
        <v>264</v>
      </c>
      <c r="E103" s="3" t="s">
        <v>139</v>
      </c>
      <c r="G103" s="1">
        <v>0</v>
      </c>
      <c r="H103" s="1">
        <v>0</v>
      </c>
      <c r="I103" s="1">
        <v>1</v>
      </c>
    </row>
    <row r="104" spans="1:9" ht="12.75">
      <c r="A104" s="1" t="s">
        <v>251</v>
      </c>
      <c r="C104" s="1">
        <v>3</v>
      </c>
      <c r="D104" s="3" t="s">
        <v>265</v>
      </c>
      <c r="E104" s="3" t="s">
        <v>150</v>
      </c>
      <c r="G104" s="1">
        <v>0</v>
      </c>
      <c r="H104" s="1">
        <v>0</v>
      </c>
      <c r="I104" s="1">
        <v>0</v>
      </c>
    </row>
    <row r="105" spans="1:9" ht="12.75">
      <c r="A105" s="1" t="s">
        <v>251</v>
      </c>
      <c r="C105" s="1">
        <v>4</v>
      </c>
      <c r="D105" s="3" t="s">
        <v>266</v>
      </c>
      <c r="E105" s="3" t="s">
        <v>145</v>
      </c>
      <c r="G105" s="1">
        <v>0</v>
      </c>
      <c r="H105" s="1">
        <v>0</v>
      </c>
      <c r="I105" s="1">
        <v>0</v>
      </c>
    </row>
    <row r="106" spans="1:9" ht="12.75">
      <c r="A106" s="1" t="s">
        <v>251</v>
      </c>
      <c r="C106" s="1">
        <v>5</v>
      </c>
      <c r="D106" s="3" t="s">
        <v>267</v>
      </c>
      <c r="E106" s="3" t="s">
        <v>143</v>
      </c>
      <c r="G106" s="1">
        <v>0</v>
      </c>
      <c r="H106" s="1">
        <v>0</v>
      </c>
      <c r="I106" s="1">
        <v>0</v>
      </c>
    </row>
    <row r="107" spans="1:9" ht="12.75">
      <c r="A107" s="1" t="s">
        <v>251</v>
      </c>
      <c r="C107" s="1">
        <v>6</v>
      </c>
      <c r="D107" s="3" t="s">
        <v>268</v>
      </c>
      <c r="E107" s="3" t="s">
        <v>145</v>
      </c>
      <c r="G107" s="1">
        <v>0</v>
      </c>
      <c r="H107" s="1">
        <v>0</v>
      </c>
      <c r="I107" s="1">
        <v>0</v>
      </c>
    </row>
    <row r="108" spans="1:9" ht="12.75">
      <c r="A108" s="1" t="s">
        <v>251</v>
      </c>
      <c r="C108" s="1">
        <v>7</v>
      </c>
      <c r="D108" s="3" t="s">
        <v>269</v>
      </c>
      <c r="E108" s="3" t="s">
        <v>150</v>
      </c>
      <c r="G108" s="1">
        <v>0</v>
      </c>
      <c r="H108" s="1">
        <v>0</v>
      </c>
      <c r="I108" s="1">
        <v>0</v>
      </c>
    </row>
    <row r="109" spans="1:9" ht="12.75">
      <c r="A109" s="1" t="s">
        <v>251</v>
      </c>
      <c r="C109" s="1">
        <v>8</v>
      </c>
      <c r="D109" s="3" t="s">
        <v>270</v>
      </c>
      <c r="E109" s="3" t="s">
        <v>314</v>
      </c>
      <c r="G109" s="1">
        <v>0</v>
      </c>
      <c r="H109" s="1">
        <v>0</v>
      </c>
      <c r="I109" s="1">
        <v>1</v>
      </c>
    </row>
    <row r="110" spans="1:9" ht="12.75">
      <c r="A110" s="1" t="s">
        <v>251</v>
      </c>
      <c r="C110" s="1">
        <v>9</v>
      </c>
      <c r="D110" s="3" t="s">
        <v>271</v>
      </c>
      <c r="E110" s="3" t="s">
        <v>138</v>
      </c>
      <c r="G110" s="1">
        <v>0</v>
      </c>
      <c r="H110" s="1">
        <v>0</v>
      </c>
      <c r="I110" s="1">
        <v>1</v>
      </c>
    </row>
    <row r="111" spans="1:9" ht="12.75">
      <c r="A111" s="1" t="s">
        <v>251</v>
      </c>
      <c r="C111" s="1">
        <v>10</v>
      </c>
      <c r="D111" s="3" t="s">
        <v>272</v>
      </c>
      <c r="E111" s="3" t="s">
        <v>315</v>
      </c>
      <c r="G111" s="1">
        <v>0</v>
      </c>
      <c r="H111" s="1">
        <v>0</v>
      </c>
      <c r="I111" s="1">
        <v>1</v>
      </c>
    </row>
    <row r="112" spans="1:9" ht="12.75">
      <c r="A112" s="1" t="s">
        <v>251</v>
      </c>
      <c r="C112" s="1">
        <v>11</v>
      </c>
      <c r="D112" s="3" t="s">
        <v>273</v>
      </c>
      <c r="E112" s="3" t="s">
        <v>150</v>
      </c>
      <c r="G112" s="1">
        <v>0</v>
      </c>
      <c r="H112" s="1">
        <v>0</v>
      </c>
      <c r="I112" s="1">
        <v>0</v>
      </c>
    </row>
    <row r="113" spans="1:9" ht="12.75">
      <c r="A113" s="1" t="s">
        <v>251</v>
      </c>
      <c r="C113" s="1">
        <v>12</v>
      </c>
      <c r="D113" s="3" t="s">
        <v>274</v>
      </c>
      <c r="E113" s="3" t="s">
        <v>141</v>
      </c>
      <c r="G113" s="1">
        <v>0</v>
      </c>
      <c r="H113" s="1">
        <v>0</v>
      </c>
      <c r="I113" s="1">
        <v>1</v>
      </c>
    </row>
    <row r="114" spans="1:9" ht="12.75">
      <c r="A114" s="1" t="s">
        <v>251</v>
      </c>
      <c r="C114" s="1">
        <v>13</v>
      </c>
      <c r="D114" s="3" t="s">
        <v>275</v>
      </c>
      <c r="E114" s="3" t="s">
        <v>137</v>
      </c>
      <c r="G114" s="1">
        <v>0</v>
      </c>
      <c r="H114" s="1">
        <v>0</v>
      </c>
      <c r="I114" s="1">
        <v>1</v>
      </c>
    </row>
    <row r="115" spans="1:9" ht="12.75">
      <c r="A115" s="1" t="s">
        <v>251</v>
      </c>
      <c r="C115" s="1">
        <v>14</v>
      </c>
      <c r="D115" s="3" t="s">
        <v>276</v>
      </c>
      <c r="E115" s="3" t="s">
        <v>139</v>
      </c>
      <c r="G115" s="1">
        <v>0</v>
      </c>
      <c r="H115" s="1">
        <v>0</v>
      </c>
      <c r="I115" s="1">
        <v>1</v>
      </c>
    </row>
    <row r="116" spans="1:9" ht="12.75">
      <c r="A116" s="1" t="s">
        <v>251</v>
      </c>
      <c r="C116" s="1">
        <v>15</v>
      </c>
      <c r="D116" s="3" t="s">
        <v>277</v>
      </c>
      <c r="E116" s="3" t="s">
        <v>315</v>
      </c>
      <c r="G116" s="1">
        <v>0</v>
      </c>
      <c r="H116" s="1">
        <v>0</v>
      </c>
      <c r="I116" s="1">
        <v>1</v>
      </c>
    </row>
    <row r="117" spans="1:9" ht="12.75">
      <c r="A117" s="1" t="s">
        <v>251</v>
      </c>
      <c r="C117" s="1">
        <v>16</v>
      </c>
      <c r="D117" s="3" t="s">
        <v>278</v>
      </c>
      <c r="E117" s="3" t="s">
        <v>315</v>
      </c>
      <c r="G117" s="1">
        <v>0</v>
      </c>
      <c r="H117" s="1">
        <v>0</v>
      </c>
      <c r="I117" s="1">
        <v>0</v>
      </c>
    </row>
    <row r="118" spans="1:9" ht="12.75">
      <c r="A118" s="1" t="s">
        <v>251</v>
      </c>
      <c r="C118" s="1">
        <v>17</v>
      </c>
      <c r="D118" s="3" t="s">
        <v>279</v>
      </c>
      <c r="E118" s="3" t="s">
        <v>316</v>
      </c>
      <c r="G118" s="1">
        <v>0</v>
      </c>
      <c r="H118" s="1">
        <v>0</v>
      </c>
      <c r="I118" s="1">
        <v>1</v>
      </c>
    </row>
    <row r="119" spans="1:9" ht="12.75">
      <c r="A119" s="1" t="s">
        <v>251</v>
      </c>
      <c r="C119" s="1">
        <v>18</v>
      </c>
      <c r="D119" s="3" t="s">
        <v>280</v>
      </c>
      <c r="E119" s="3" t="s">
        <v>317</v>
      </c>
      <c r="G119" s="1">
        <v>0</v>
      </c>
      <c r="H119" s="1">
        <v>0</v>
      </c>
      <c r="I119" s="1">
        <v>0</v>
      </c>
    </row>
    <row r="120" spans="1:9" ht="12.75">
      <c r="A120" s="1" t="s">
        <v>251</v>
      </c>
      <c r="C120" s="1">
        <v>19</v>
      </c>
      <c r="D120" s="3" t="s">
        <v>281</v>
      </c>
      <c r="E120" s="3" t="s">
        <v>138</v>
      </c>
      <c r="G120" s="1">
        <v>0</v>
      </c>
      <c r="H120" s="1">
        <v>0</v>
      </c>
      <c r="I120" s="1">
        <v>1</v>
      </c>
    </row>
    <row r="121" spans="1:9" ht="12.75">
      <c r="A121" s="1" t="s">
        <v>251</v>
      </c>
      <c r="C121" s="1">
        <v>20</v>
      </c>
      <c r="D121" s="3" t="s">
        <v>282</v>
      </c>
      <c r="E121" s="3" t="s">
        <v>151</v>
      </c>
      <c r="G121" s="1">
        <v>0</v>
      </c>
      <c r="H121" s="1">
        <v>0</v>
      </c>
      <c r="I121" s="1">
        <v>0</v>
      </c>
    </row>
    <row r="122" spans="1:9" ht="12.75">
      <c r="A122" s="1" t="s">
        <v>251</v>
      </c>
      <c r="C122" s="1">
        <v>21</v>
      </c>
      <c r="D122" s="3" t="s">
        <v>283</v>
      </c>
      <c r="E122" s="3" t="s">
        <v>238</v>
      </c>
      <c r="G122" s="1">
        <v>0</v>
      </c>
      <c r="H122" s="1">
        <v>0</v>
      </c>
      <c r="I122" s="1">
        <v>0</v>
      </c>
    </row>
    <row r="123" spans="1:9" ht="12.75">
      <c r="A123" s="1" t="s">
        <v>251</v>
      </c>
      <c r="C123" s="1">
        <v>22</v>
      </c>
      <c r="D123" s="3" t="s">
        <v>284</v>
      </c>
      <c r="E123" s="3" t="s">
        <v>139</v>
      </c>
      <c r="G123" s="1">
        <v>0</v>
      </c>
      <c r="H123" s="1">
        <v>0</v>
      </c>
      <c r="I123" s="1">
        <v>0</v>
      </c>
    </row>
    <row r="124" spans="1:9" ht="12.75">
      <c r="A124" s="1" t="s">
        <v>251</v>
      </c>
      <c r="C124" s="1">
        <v>23</v>
      </c>
      <c r="D124" s="3" t="s">
        <v>285</v>
      </c>
      <c r="E124" s="3" t="s">
        <v>318</v>
      </c>
      <c r="G124" s="1">
        <v>0</v>
      </c>
      <c r="H124" s="1">
        <v>0</v>
      </c>
      <c r="I124" s="1">
        <v>0</v>
      </c>
    </row>
    <row r="125" spans="1:9" ht="12.75">
      <c r="A125" s="1" t="s">
        <v>251</v>
      </c>
      <c r="C125" s="1">
        <v>24</v>
      </c>
      <c r="D125" s="3" t="s">
        <v>286</v>
      </c>
      <c r="E125" s="3" t="s">
        <v>147</v>
      </c>
      <c r="G125" s="1">
        <v>0</v>
      </c>
      <c r="H125" s="1">
        <v>0</v>
      </c>
      <c r="I125" s="1">
        <v>0</v>
      </c>
    </row>
    <row r="126" spans="1:9" ht="12.75">
      <c r="A126" s="1" t="s">
        <v>251</v>
      </c>
      <c r="C126" s="1">
        <v>25</v>
      </c>
      <c r="D126" s="3" t="s">
        <v>287</v>
      </c>
      <c r="E126" s="3" t="s">
        <v>139</v>
      </c>
      <c r="G126" s="1">
        <v>0</v>
      </c>
      <c r="H126" s="1">
        <v>0</v>
      </c>
      <c r="I126" s="1">
        <v>0</v>
      </c>
    </row>
    <row r="127" spans="1:9" ht="12.75">
      <c r="A127" s="1" t="s">
        <v>251</v>
      </c>
      <c r="C127" s="1">
        <v>26</v>
      </c>
      <c r="D127" s="3" t="s">
        <v>288</v>
      </c>
      <c r="E127" s="3" t="s">
        <v>136</v>
      </c>
      <c r="G127" s="1">
        <v>0</v>
      </c>
      <c r="H127" s="1">
        <v>0</v>
      </c>
      <c r="I127" s="1">
        <v>1</v>
      </c>
    </row>
    <row r="128" spans="1:9" ht="12.75">
      <c r="A128" s="1" t="s">
        <v>251</v>
      </c>
      <c r="C128" s="1">
        <v>27</v>
      </c>
      <c r="D128" s="3" t="s">
        <v>289</v>
      </c>
      <c r="E128" s="3" t="s">
        <v>147</v>
      </c>
      <c r="G128" s="1">
        <v>0</v>
      </c>
      <c r="H128" s="1">
        <v>0</v>
      </c>
      <c r="I128" s="1">
        <v>0</v>
      </c>
    </row>
    <row r="129" spans="1:9" ht="12.75">
      <c r="A129" s="1" t="s">
        <v>251</v>
      </c>
      <c r="C129" s="1">
        <v>28</v>
      </c>
      <c r="D129" s="3" t="s">
        <v>290</v>
      </c>
      <c r="E129" s="3" t="s">
        <v>139</v>
      </c>
      <c r="G129" s="1">
        <v>0</v>
      </c>
      <c r="H129" s="1">
        <v>0</v>
      </c>
      <c r="I129" s="1">
        <v>0</v>
      </c>
    </row>
    <row r="130" spans="1:9" ht="12.75">
      <c r="A130" s="1" t="s">
        <v>251</v>
      </c>
      <c r="C130" s="1">
        <v>29</v>
      </c>
      <c r="D130" s="3" t="s">
        <v>292</v>
      </c>
      <c r="E130" s="3" t="s">
        <v>137</v>
      </c>
      <c r="G130" s="1">
        <v>0</v>
      </c>
      <c r="H130" s="1">
        <v>0</v>
      </c>
      <c r="I130" s="1">
        <v>1</v>
      </c>
    </row>
    <row r="131" spans="1:9" ht="12.75">
      <c r="A131" s="1" t="s">
        <v>251</v>
      </c>
      <c r="C131" s="1">
        <v>30</v>
      </c>
      <c r="D131" s="3" t="s">
        <v>293</v>
      </c>
      <c r="E131" s="3" t="s">
        <v>137</v>
      </c>
      <c r="G131" s="1">
        <v>0</v>
      </c>
      <c r="H131" s="1">
        <v>0</v>
      </c>
      <c r="I131" s="1">
        <v>1</v>
      </c>
    </row>
    <row r="132" spans="1:9" ht="12.75">
      <c r="A132" s="1" t="s">
        <v>251</v>
      </c>
      <c r="C132" s="1">
        <v>31</v>
      </c>
      <c r="D132" s="3" t="s">
        <v>294</v>
      </c>
      <c r="E132" s="3" t="s">
        <v>138</v>
      </c>
      <c r="G132" s="1">
        <v>0</v>
      </c>
      <c r="H132" s="1">
        <v>0</v>
      </c>
      <c r="I132" s="1">
        <v>0</v>
      </c>
    </row>
    <row r="133" spans="1:9" ht="12.75">
      <c r="A133" s="1" t="s">
        <v>251</v>
      </c>
      <c r="C133" s="1">
        <v>32</v>
      </c>
      <c r="D133" s="3" t="s">
        <v>295</v>
      </c>
      <c r="E133" s="3" t="s">
        <v>142</v>
      </c>
      <c r="G133" s="1">
        <v>0</v>
      </c>
      <c r="H133" s="1">
        <v>0</v>
      </c>
      <c r="I133" s="1">
        <v>0</v>
      </c>
    </row>
    <row r="134" spans="1:9" ht="12.75">
      <c r="A134" s="1" t="s">
        <v>251</v>
      </c>
      <c r="C134" s="1">
        <v>33</v>
      </c>
      <c r="D134" s="3" t="s">
        <v>296</v>
      </c>
      <c r="E134" s="3" t="s">
        <v>315</v>
      </c>
      <c r="G134" s="1">
        <v>0</v>
      </c>
      <c r="H134" s="1">
        <v>0</v>
      </c>
      <c r="I134" s="1">
        <v>0</v>
      </c>
    </row>
    <row r="135" spans="1:9" ht="12.75">
      <c r="A135" s="1" t="s">
        <v>251</v>
      </c>
      <c r="C135" s="1">
        <v>34</v>
      </c>
      <c r="D135" s="3" t="s">
        <v>297</v>
      </c>
      <c r="E135" s="3" t="s">
        <v>138</v>
      </c>
      <c r="G135" s="1">
        <v>0</v>
      </c>
      <c r="H135" s="1">
        <v>0</v>
      </c>
      <c r="I135" s="1">
        <v>1</v>
      </c>
    </row>
    <row r="136" spans="1:9" ht="12.75">
      <c r="A136" s="1" t="s">
        <v>251</v>
      </c>
      <c r="C136" s="1">
        <v>35</v>
      </c>
      <c r="D136" s="3" t="s">
        <v>298</v>
      </c>
      <c r="E136" s="3" t="s">
        <v>142</v>
      </c>
      <c r="G136" s="1">
        <v>0</v>
      </c>
      <c r="H136" s="1">
        <v>0</v>
      </c>
      <c r="I136" s="1">
        <v>0</v>
      </c>
    </row>
    <row r="137" spans="1:9" ht="12.75">
      <c r="A137" s="1" t="s">
        <v>251</v>
      </c>
      <c r="C137" s="1">
        <v>36</v>
      </c>
      <c r="D137" s="3" t="s">
        <v>299</v>
      </c>
      <c r="E137" s="3" t="s">
        <v>139</v>
      </c>
      <c r="G137" s="1">
        <v>0</v>
      </c>
      <c r="H137" s="1">
        <v>0</v>
      </c>
      <c r="I137" s="1">
        <v>0</v>
      </c>
    </row>
    <row r="138" spans="1:9" ht="12.75">
      <c r="A138" s="1" t="s">
        <v>251</v>
      </c>
      <c r="C138" s="1">
        <v>37</v>
      </c>
      <c r="D138" s="3" t="s">
        <v>300</v>
      </c>
      <c r="E138" s="3" t="s">
        <v>317</v>
      </c>
      <c r="G138" s="1">
        <v>0</v>
      </c>
      <c r="H138" s="1">
        <v>0</v>
      </c>
      <c r="I138" s="1">
        <v>0</v>
      </c>
    </row>
    <row r="139" spans="1:9" ht="12.75">
      <c r="A139" s="1" t="s">
        <v>251</v>
      </c>
      <c r="C139" s="1">
        <v>38</v>
      </c>
      <c r="D139" s="3" t="s">
        <v>301</v>
      </c>
      <c r="E139" s="3" t="s">
        <v>139</v>
      </c>
      <c r="G139" s="1">
        <v>0</v>
      </c>
      <c r="H139" s="1">
        <v>0</v>
      </c>
      <c r="I139" s="1">
        <v>0</v>
      </c>
    </row>
    <row r="140" spans="1:9" ht="12.75">
      <c r="A140" s="1" t="s">
        <v>251</v>
      </c>
      <c r="C140" s="1">
        <v>39</v>
      </c>
      <c r="D140" s="3" t="s">
        <v>302</v>
      </c>
      <c r="E140" s="3" t="s">
        <v>318</v>
      </c>
      <c r="G140" s="1">
        <v>0</v>
      </c>
      <c r="H140" s="1">
        <v>0</v>
      </c>
      <c r="I140" s="1">
        <v>0</v>
      </c>
    </row>
    <row r="141" spans="1:9" ht="12.75">
      <c r="A141" s="1" t="s">
        <v>251</v>
      </c>
      <c r="C141" s="1">
        <v>40</v>
      </c>
      <c r="D141" s="3" t="s">
        <v>303</v>
      </c>
      <c r="E141" s="3" t="s">
        <v>145</v>
      </c>
      <c r="G141" s="1">
        <v>0</v>
      </c>
      <c r="H141" s="1">
        <v>0</v>
      </c>
      <c r="I141" s="1">
        <v>0</v>
      </c>
    </row>
    <row r="142" spans="1:9" ht="12.75">
      <c r="A142" s="1" t="s">
        <v>251</v>
      </c>
      <c r="C142" s="1">
        <v>41</v>
      </c>
      <c r="D142" s="3" t="s">
        <v>304</v>
      </c>
      <c r="E142" s="3" t="s">
        <v>142</v>
      </c>
      <c r="G142" s="1">
        <v>0</v>
      </c>
      <c r="H142" s="1">
        <v>0</v>
      </c>
      <c r="I142" s="1">
        <v>1</v>
      </c>
    </row>
    <row r="143" spans="1:9" ht="12.75">
      <c r="A143" s="1" t="s">
        <v>251</v>
      </c>
      <c r="C143" s="1">
        <v>42</v>
      </c>
      <c r="D143" s="3" t="s">
        <v>305</v>
      </c>
      <c r="E143" s="3" t="s">
        <v>139</v>
      </c>
      <c r="G143" s="1">
        <v>0</v>
      </c>
      <c r="H143" s="1">
        <v>0</v>
      </c>
      <c r="I143" s="1">
        <v>0</v>
      </c>
    </row>
    <row r="144" spans="1:9" ht="12.75">
      <c r="A144" s="1" t="s">
        <v>251</v>
      </c>
      <c r="C144" s="1">
        <v>43</v>
      </c>
      <c r="D144" s="3" t="s">
        <v>306</v>
      </c>
      <c r="E144" s="3" t="s">
        <v>139</v>
      </c>
      <c r="G144" s="1">
        <v>0</v>
      </c>
      <c r="H144" s="1">
        <v>0</v>
      </c>
      <c r="I144" s="1">
        <v>0</v>
      </c>
    </row>
    <row r="145" spans="1:9" ht="12.75">
      <c r="A145" s="1" t="s">
        <v>251</v>
      </c>
      <c r="C145" s="1">
        <v>44</v>
      </c>
      <c r="D145" s="3" t="s">
        <v>307</v>
      </c>
      <c r="E145" s="3" t="s">
        <v>150</v>
      </c>
      <c r="G145" s="1">
        <v>0</v>
      </c>
      <c r="H145" s="1">
        <v>0</v>
      </c>
      <c r="I145" s="1">
        <v>1</v>
      </c>
    </row>
    <row r="146" spans="1:9" ht="12.75">
      <c r="A146" s="1" t="s">
        <v>251</v>
      </c>
      <c r="C146" s="1">
        <v>45</v>
      </c>
      <c r="D146" s="3" t="s">
        <v>308</v>
      </c>
      <c r="E146" s="3" t="s">
        <v>146</v>
      </c>
      <c r="G146" s="1">
        <v>0</v>
      </c>
      <c r="H146" s="1">
        <v>0</v>
      </c>
      <c r="I146" s="1">
        <v>1</v>
      </c>
    </row>
    <row r="147" spans="1:9" ht="12.75">
      <c r="A147" s="1" t="s">
        <v>251</v>
      </c>
      <c r="C147" s="1">
        <v>46</v>
      </c>
      <c r="D147" s="3" t="s">
        <v>309</v>
      </c>
      <c r="E147" s="3" t="s">
        <v>141</v>
      </c>
      <c r="G147" s="1">
        <v>0</v>
      </c>
      <c r="H147" s="1">
        <v>0</v>
      </c>
      <c r="I147" s="1">
        <v>1</v>
      </c>
    </row>
    <row r="148" spans="1:9" ht="12.75">
      <c r="A148" s="1" t="s">
        <v>251</v>
      </c>
      <c r="C148" s="1">
        <v>47</v>
      </c>
      <c r="D148" s="3" t="s">
        <v>310</v>
      </c>
      <c r="E148" s="3" t="s">
        <v>148</v>
      </c>
      <c r="G148" s="1">
        <v>0</v>
      </c>
      <c r="H148" s="1">
        <v>0</v>
      </c>
      <c r="I148" s="1">
        <v>1</v>
      </c>
    </row>
    <row r="149" spans="1:9" ht="12.75">
      <c r="A149" s="1" t="s">
        <v>251</v>
      </c>
      <c r="C149" s="1">
        <v>48</v>
      </c>
      <c r="D149" s="3" t="s">
        <v>311</v>
      </c>
      <c r="E149" s="3" t="s">
        <v>148</v>
      </c>
      <c r="G149" s="1">
        <v>0</v>
      </c>
      <c r="H149" s="1">
        <v>0</v>
      </c>
      <c r="I149" s="1">
        <v>1</v>
      </c>
    </row>
    <row r="150" spans="1:9" ht="12.75">
      <c r="A150" s="1" t="s">
        <v>251</v>
      </c>
      <c r="C150" s="1">
        <v>49</v>
      </c>
      <c r="D150" s="3" t="s">
        <v>312</v>
      </c>
      <c r="E150" s="3" t="s">
        <v>146</v>
      </c>
      <c r="G150" s="1">
        <v>0</v>
      </c>
      <c r="H150" s="1">
        <v>0</v>
      </c>
      <c r="I150" s="1">
        <v>1</v>
      </c>
    </row>
    <row r="151" spans="1:9" ht="12.75">
      <c r="A151" s="1" t="s">
        <v>251</v>
      </c>
      <c r="C151" s="1">
        <v>50</v>
      </c>
      <c r="D151" s="3" t="s">
        <v>313</v>
      </c>
      <c r="E151" s="3" t="s">
        <v>139</v>
      </c>
      <c r="G151" s="1">
        <v>0</v>
      </c>
      <c r="H151" s="1">
        <v>0</v>
      </c>
      <c r="I151" s="1">
        <v>0</v>
      </c>
    </row>
    <row r="152" spans="1:9" ht="12.75">
      <c r="A152" s="1" t="s">
        <v>330</v>
      </c>
      <c r="C152" s="1">
        <v>1</v>
      </c>
      <c r="D152" s="3" t="s">
        <v>337</v>
      </c>
      <c r="E152" s="3" t="s">
        <v>141</v>
      </c>
      <c r="G152" s="1">
        <v>0</v>
      </c>
      <c r="H152" s="1">
        <v>0</v>
      </c>
      <c r="I152" s="1">
        <v>0</v>
      </c>
    </row>
    <row r="153" spans="1:9" ht="12.75">
      <c r="A153" s="1" t="s">
        <v>330</v>
      </c>
      <c r="C153" s="1">
        <v>2</v>
      </c>
      <c r="D153" s="3" t="s">
        <v>338</v>
      </c>
      <c r="E153" s="3" t="s">
        <v>139</v>
      </c>
      <c r="G153" s="1">
        <v>0</v>
      </c>
      <c r="H153" s="1">
        <v>0</v>
      </c>
      <c r="I153" s="1">
        <v>0</v>
      </c>
    </row>
    <row r="154" spans="1:9" ht="12.75">
      <c r="A154" s="1" t="s">
        <v>330</v>
      </c>
      <c r="C154" s="1">
        <v>3</v>
      </c>
      <c r="D154" s="3" t="s">
        <v>339</v>
      </c>
      <c r="E154" s="3" t="s">
        <v>139</v>
      </c>
      <c r="G154" s="1">
        <v>0</v>
      </c>
      <c r="H154" s="1">
        <v>0</v>
      </c>
      <c r="I154" s="1">
        <v>0</v>
      </c>
    </row>
    <row r="155" spans="1:9" ht="12.75">
      <c r="A155" s="1" t="s">
        <v>330</v>
      </c>
      <c r="C155" s="1">
        <v>4</v>
      </c>
      <c r="D155" s="3" t="s">
        <v>340</v>
      </c>
      <c r="E155" s="3" t="s">
        <v>142</v>
      </c>
      <c r="G155" s="1">
        <v>0</v>
      </c>
      <c r="H155" s="1">
        <v>0</v>
      </c>
      <c r="I155" s="1">
        <v>0</v>
      </c>
    </row>
    <row r="156" spans="1:9" ht="12.75">
      <c r="A156" s="1" t="s">
        <v>330</v>
      </c>
      <c r="C156" s="1">
        <v>5</v>
      </c>
      <c r="D156" s="3" t="s">
        <v>341</v>
      </c>
      <c r="E156" s="3" t="s">
        <v>143</v>
      </c>
      <c r="G156" s="1">
        <v>0</v>
      </c>
      <c r="H156" s="1">
        <v>0</v>
      </c>
      <c r="I156" s="1">
        <v>1</v>
      </c>
    </row>
    <row r="157" spans="1:9" ht="12.75">
      <c r="A157" s="1" t="s">
        <v>330</v>
      </c>
      <c r="C157" s="1">
        <v>6</v>
      </c>
      <c r="D157" s="3" t="s">
        <v>342</v>
      </c>
      <c r="E157" s="3" t="s">
        <v>138</v>
      </c>
      <c r="G157" s="1">
        <v>0</v>
      </c>
      <c r="H157" s="1">
        <v>0</v>
      </c>
      <c r="I157" s="1">
        <v>1</v>
      </c>
    </row>
    <row r="158" spans="1:9" ht="12.75">
      <c r="A158" s="1" t="s">
        <v>330</v>
      </c>
      <c r="C158" s="1">
        <v>7</v>
      </c>
      <c r="D158" s="3" t="s">
        <v>343</v>
      </c>
      <c r="E158" s="3" t="s">
        <v>143</v>
      </c>
      <c r="G158" s="1">
        <v>0</v>
      </c>
      <c r="H158" s="1">
        <v>0</v>
      </c>
      <c r="I158" s="1">
        <v>1</v>
      </c>
    </row>
    <row r="159" spans="1:9" ht="12.75">
      <c r="A159" s="1" t="s">
        <v>330</v>
      </c>
      <c r="C159" s="1">
        <v>8</v>
      </c>
      <c r="D159" s="3" t="s">
        <v>344</v>
      </c>
      <c r="E159" s="3" t="s">
        <v>138</v>
      </c>
      <c r="G159" s="1">
        <v>0</v>
      </c>
      <c r="H159" s="1">
        <v>0</v>
      </c>
      <c r="I159" s="1">
        <v>0</v>
      </c>
    </row>
    <row r="160" spans="1:9" ht="12.75">
      <c r="A160" s="1" t="s">
        <v>330</v>
      </c>
      <c r="C160" s="1">
        <v>9</v>
      </c>
      <c r="D160" s="3" t="s">
        <v>345</v>
      </c>
      <c r="E160" s="3" t="s">
        <v>145</v>
      </c>
      <c r="G160" s="1">
        <v>0</v>
      </c>
      <c r="H160" s="1">
        <v>0</v>
      </c>
      <c r="I160" s="1">
        <v>0</v>
      </c>
    </row>
    <row r="161" spans="1:9" ht="12.75">
      <c r="A161" s="1" t="s">
        <v>330</v>
      </c>
      <c r="C161" s="1">
        <v>10</v>
      </c>
      <c r="D161" s="3" t="s">
        <v>346</v>
      </c>
      <c r="E161" s="3" t="s">
        <v>136</v>
      </c>
      <c r="G161" s="1">
        <v>0</v>
      </c>
      <c r="H161" s="1">
        <v>0</v>
      </c>
      <c r="I161" s="1">
        <v>1</v>
      </c>
    </row>
    <row r="162" spans="1:9" ht="12.75">
      <c r="A162" s="1" t="s">
        <v>330</v>
      </c>
      <c r="C162" s="1">
        <v>11</v>
      </c>
      <c r="D162" s="3" t="s">
        <v>347</v>
      </c>
      <c r="E162" s="3" t="s">
        <v>140</v>
      </c>
      <c r="G162" s="1">
        <v>0</v>
      </c>
      <c r="H162" s="1">
        <v>0</v>
      </c>
      <c r="I162" s="1">
        <v>1</v>
      </c>
    </row>
    <row r="163" spans="1:9" ht="12.75">
      <c r="A163" s="1" t="s">
        <v>330</v>
      </c>
      <c r="C163" s="1">
        <v>12</v>
      </c>
      <c r="D163" s="3" t="s">
        <v>348</v>
      </c>
      <c r="E163" s="3" t="s">
        <v>387</v>
      </c>
      <c r="G163" s="1">
        <v>0</v>
      </c>
      <c r="H163" s="1">
        <v>0</v>
      </c>
      <c r="I163" s="1">
        <v>1</v>
      </c>
    </row>
    <row r="164" spans="1:9" ht="12.75">
      <c r="A164" s="1" t="s">
        <v>330</v>
      </c>
      <c r="C164" s="1">
        <v>13</v>
      </c>
      <c r="D164" s="3" t="s">
        <v>349</v>
      </c>
      <c r="E164" s="3" t="s">
        <v>138</v>
      </c>
      <c r="G164" s="1">
        <v>0</v>
      </c>
      <c r="H164" s="1">
        <v>0</v>
      </c>
      <c r="I164" s="1">
        <v>1</v>
      </c>
    </row>
    <row r="165" spans="1:9" ht="12.75">
      <c r="A165" s="1" t="s">
        <v>330</v>
      </c>
      <c r="C165" s="1">
        <v>14</v>
      </c>
      <c r="D165" s="3" t="s">
        <v>350</v>
      </c>
      <c r="E165" s="3" t="s">
        <v>140</v>
      </c>
      <c r="G165" s="1">
        <v>0</v>
      </c>
      <c r="H165" s="1">
        <v>0</v>
      </c>
      <c r="I165" s="1">
        <v>1</v>
      </c>
    </row>
    <row r="166" spans="1:9" ht="12.75">
      <c r="A166" s="1" t="s">
        <v>330</v>
      </c>
      <c r="C166" s="1">
        <v>15</v>
      </c>
      <c r="D166" s="3" t="s">
        <v>351</v>
      </c>
      <c r="E166" s="3" t="s">
        <v>146</v>
      </c>
      <c r="G166" s="1">
        <v>0</v>
      </c>
      <c r="H166" s="1">
        <v>0</v>
      </c>
      <c r="I166" s="1">
        <v>0</v>
      </c>
    </row>
    <row r="167" spans="1:9" ht="12.75">
      <c r="A167" s="1" t="s">
        <v>330</v>
      </c>
      <c r="C167" s="1">
        <v>16</v>
      </c>
      <c r="D167" s="3" t="s">
        <v>352</v>
      </c>
      <c r="E167" s="3" t="s">
        <v>138</v>
      </c>
      <c r="G167" s="1">
        <v>0</v>
      </c>
      <c r="H167" s="1">
        <v>0</v>
      </c>
      <c r="I167" s="1">
        <v>1</v>
      </c>
    </row>
    <row r="168" spans="1:9" ht="12.75">
      <c r="A168" s="1" t="s">
        <v>330</v>
      </c>
      <c r="C168" s="1">
        <v>17</v>
      </c>
      <c r="D168" s="3" t="s">
        <v>353</v>
      </c>
      <c r="E168" s="3" t="s">
        <v>142</v>
      </c>
      <c r="G168" s="1">
        <v>0</v>
      </c>
      <c r="H168" s="1">
        <v>0</v>
      </c>
      <c r="I168" s="1">
        <v>1</v>
      </c>
    </row>
    <row r="169" spans="1:9" ht="12.75">
      <c r="A169" s="1" t="s">
        <v>330</v>
      </c>
      <c r="C169" s="1">
        <v>18</v>
      </c>
      <c r="D169" s="3" t="s">
        <v>354</v>
      </c>
      <c r="E169" s="3" t="s">
        <v>139</v>
      </c>
      <c r="G169" s="1">
        <v>0</v>
      </c>
      <c r="H169" s="1">
        <v>0</v>
      </c>
      <c r="I169" s="1">
        <v>1</v>
      </c>
    </row>
    <row r="170" spans="1:9" ht="12.75">
      <c r="A170" s="1" t="s">
        <v>330</v>
      </c>
      <c r="C170" s="1">
        <v>19</v>
      </c>
      <c r="D170" s="3" t="s">
        <v>355</v>
      </c>
      <c r="E170" s="3" t="s">
        <v>142</v>
      </c>
      <c r="G170" s="1">
        <v>0</v>
      </c>
      <c r="H170" s="1">
        <v>0</v>
      </c>
      <c r="I170" s="1">
        <v>0</v>
      </c>
    </row>
    <row r="171" spans="1:9" ht="12.75">
      <c r="A171" s="1" t="s">
        <v>330</v>
      </c>
      <c r="C171" s="1">
        <v>20</v>
      </c>
      <c r="D171" s="3" t="s">
        <v>356</v>
      </c>
      <c r="E171" s="3" t="s">
        <v>142</v>
      </c>
      <c r="G171" s="1">
        <v>0</v>
      </c>
      <c r="H171" s="1">
        <v>0</v>
      </c>
      <c r="I171" s="1">
        <v>1</v>
      </c>
    </row>
    <row r="172" spans="1:9" ht="12.75">
      <c r="A172" s="1" t="s">
        <v>330</v>
      </c>
      <c r="C172" s="1">
        <v>21</v>
      </c>
      <c r="D172" s="3" t="s">
        <v>357</v>
      </c>
      <c r="E172" s="3" t="s">
        <v>137</v>
      </c>
      <c r="G172" s="1">
        <v>0</v>
      </c>
      <c r="H172" s="1">
        <v>0</v>
      </c>
      <c r="I172" s="1">
        <v>0</v>
      </c>
    </row>
    <row r="173" spans="1:9" ht="12.75">
      <c r="A173" s="1" t="s">
        <v>330</v>
      </c>
      <c r="C173" s="1">
        <v>22</v>
      </c>
      <c r="D173" s="3" t="s">
        <v>358</v>
      </c>
      <c r="E173" s="3" t="s">
        <v>136</v>
      </c>
      <c r="G173" s="1">
        <v>0</v>
      </c>
      <c r="H173" s="1">
        <v>0</v>
      </c>
      <c r="I173" s="1">
        <v>1</v>
      </c>
    </row>
    <row r="174" spans="1:9" ht="12.75">
      <c r="A174" s="1" t="s">
        <v>330</v>
      </c>
      <c r="C174" s="1">
        <v>23</v>
      </c>
      <c r="D174" s="3" t="s">
        <v>359</v>
      </c>
      <c r="E174" s="3" t="s">
        <v>147</v>
      </c>
      <c r="G174" s="1">
        <v>0</v>
      </c>
      <c r="H174" s="1">
        <v>0</v>
      </c>
      <c r="I174" s="1">
        <v>1</v>
      </c>
    </row>
    <row r="175" spans="1:9" ht="12.75">
      <c r="A175" s="1" t="s">
        <v>330</v>
      </c>
      <c r="C175" s="1">
        <v>24</v>
      </c>
      <c r="D175" s="3" t="s">
        <v>360</v>
      </c>
      <c r="E175" s="3" t="s">
        <v>238</v>
      </c>
      <c r="G175" s="1">
        <v>0</v>
      </c>
      <c r="H175" s="1">
        <v>0</v>
      </c>
      <c r="I175" s="1">
        <v>1</v>
      </c>
    </row>
    <row r="176" spans="1:9" ht="12.75">
      <c r="A176" s="1" t="s">
        <v>330</v>
      </c>
      <c r="C176" s="1">
        <v>25</v>
      </c>
      <c r="D176" s="3" t="s">
        <v>361</v>
      </c>
      <c r="E176" s="3" t="s">
        <v>318</v>
      </c>
      <c r="G176" s="1">
        <v>0</v>
      </c>
      <c r="H176" s="1">
        <v>0</v>
      </c>
      <c r="I176" s="1">
        <v>0</v>
      </c>
    </row>
    <row r="177" spans="1:9" ht="12.75">
      <c r="A177" s="1" t="s">
        <v>330</v>
      </c>
      <c r="C177" s="1">
        <v>26</v>
      </c>
      <c r="D177" s="3" t="s">
        <v>362</v>
      </c>
      <c r="E177" s="3" t="s">
        <v>143</v>
      </c>
      <c r="G177" s="1">
        <v>0</v>
      </c>
      <c r="H177" s="1">
        <v>0</v>
      </c>
      <c r="I177" s="1">
        <v>0</v>
      </c>
    </row>
    <row r="178" spans="1:9" ht="12.75">
      <c r="A178" s="1" t="s">
        <v>330</v>
      </c>
      <c r="C178" s="1">
        <v>27</v>
      </c>
      <c r="D178" s="3" t="s">
        <v>363</v>
      </c>
      <c r="E178" s="3" t="s">
        <v>140</v>
      </c>
      <c r="G178" s="1">
        <v>0</v>
      </c>
      <c r="H178" s="1">
        <v>0</v>
      </c>
      <c r="I178" s="1">
        <v>0</v>
      </c>
    </row>
    <row r="179" spans="1:9" ht="12.75">
      <c r="A179" s="1" t="s">
        <v>330</v>
      </c>
      <c r="C179" s="1">
        <v>28</v>
      </c>
      <c r="D179" s="3" t="s">
        <v>364</v>
      </c>
      <c r="E179" s="3" t="s">
        <v>142</v>
      </c>
      <c r="G179" s="1">
        <v>0</v>
      </c>
      <c r="H179" s="1">
        <v>0</v>
      </c>
      <c r="I179" s="1">
        <v>1</v>
      </c>
    </row>
    <row r="180" spans="1:9" ht="12.75">
      <c r="A180" s="1" t="s">
        <v>330</v>
      </c>
      <c r="C180" s="1">
        <v>29</v>
      </c>
      <c r="D180" s="3" t="s">
        <v>365</v>
      </c>
      <c r="E180" s="3" t="s">
        <v>138</v>
      </c>
      <c r="G180" s="1">
        <v>0</v>
      </c>
      <c r="H180" s="1">
        <v>0</v>
      </c>
      <c r="I180" s="1">
        <v>1</v>
      </c>
    </row>
    <row r="181" spans="1:9" ht="12.75">
      <c r="A181" s="1" t="s">
        <v>330</v>
      </c>
      <c r="C181" s="1">
        <v>30</v>
      </c>
      <c r="D181" s="3" t="s">
        <v>366</v>
      </c>
      <c r="E181" s="3" t="s">
        <v>140</v>
      </c>
      <c r="G181" s="1">
        <v>0</v>
      </c>
      <c r="H181" s="1">
        <v>0</v>
      </c>
      <c r="I181" s="1">
        <v>1</v>
      </c>
    </row>
    <row r="182" spans="1:9" ht="12.75">
      <c r="A182" s="1" t="s">
        <v>330</v>
      </c>
      <c r="C182" s="1">
        <v>31</v>
      </c>
      <c r="D182" s="3" t="s">
        <v>367</v>
      </c>
      <c r="E182" s="3" t="s">
        <v>151</v>
      </c>
      <c r="G182" s="1">
        <v>0</v>
      </c>
      <c r="H182" s="1">
        <v>0</v>
      </c>
      <c r="I182" s="1">
        <v>1</v>
      </c>
    </row>
    <row r="183" spans="1:9" ht="12.75">
      <c r="A183" s="1" t="s">
        <v>330</v>
      </c>
      <c r="C183" s="1">
        <v>32</v>
      </c>
      <c r="D183" s="3" t="s">
        <v>368</v>
      </c>
      <c r="E183" s="3" t="s">
        <v>317</v>
      </c>
      <c r="G183" s="1">
        <v>0</v>
      </c>
      <c r="H183" s="1">
        <v>0</v>
      </c>
      <c r="I183" s="1">
        <v>1</v>
      </c>
    </row>
    <row r="184" spans="1:9" ht="12.75">
      <c r="A184" s="1" t="s">
        <v>330</v>
      </c>
      <c r="C184" s="1">
        <v>33</v>
      </c>
      <c r="D184" s="3" t="s">
        <v>369</v>
      </c>
      <c r="E184" s="3" t="s">
        <v>136</v>
      </c>
      <c r="G184" s="1">
        <v>0</v>
      </c>
      <c r="H184" s="1">
        <v>0</v>
      </c>
      <c r="I184" s="1">
        <v>1</v>
      </c>
    </row>
    <row r="185" spans="1:9" ht="12.75">
      <c r="A185" s="1" t="s">
        <v>330</v>
      </c>
      <c r="C185" s="1">
        <v>34</v>
      </c>
      <c r="D185" s="3" t="s">
        <v>370</v>
      </c>
      <c r="E185" s="3" t="s">
        <v>136</v>
      </c>
      <c r="G185" s="1">
        <v>0</v>
      </c>
      <c r="H185" s="1">
        <v>0</v>
      </c>
      <c r="I185" s="1">
        <v>1</v>
      </c>
    </row>
    <row r="186" spans="1:9" ht="12.75">
      <c r="A186" s="1" t="s">
        <v>330</v>
      </c>
      <c r="C186" s="1">
        <v>35</v>
      </c>
      <c r="D186" s="3" t="s">
        <v>371</v>
      </c>
      <c r="E186" s="3" t="s">
        <v>145</v>
      </c>
      <c r="G186" s="1">
        <v>0</v>
      </c>
      <c r="H186" s="1">
        <v>0</v>
      </c>
      <c r="I186" s="1">
        <v>0</v>
      </c>
    </row>
    <row r="187" spans="1:9" ht="12.75">
      <c r="A187" s="1" t="s">
        <v>330</v>
      </c>
      <c r="C187" s="1">
        <v>36</v>
      </c>
      <c r="D187" s="3" t="s">
        <v>372</v>
      </c>
      <c r="E187" s="3" t="s">
        <v>144</v>
      </c>
      <c r="G187" s="1">
        <v>0</v>
      </c>
      <c r="H187" s="1">
        <v>0</v>
      </c>
      <c r="I187" s="1">
        <v>0</v>
      </c>
    </row>
    <row r="188" spans="1:9" ht="12.75">
      <c r="A188" s="1" t="s">
        <v>330</v>
      </c>
      <c r="C188" s="1">
        <v>37</v>
      </c>
      <c r="D188" s="3" t="s">
        <v>373</v>
      </c>
      <c r="E188" s="3" t="s">
        <v>136</v>
      </c>
      <c r="G188" s="1">
        <v>0</v>
      </c>
      <c r="H188" s="1">
        <v>0</v>
      </c>
      <c r="I188" s="1">
        <v>1</v>
      </c>
    </row>
    <row r="189" spans="1:9" ht="12.75">
      <c r="A189" s="1" t="s">
        <v>330</v>
      </c>
      <c r="C189" s="1">
        <v>38</v>
      </c>
      <c r="D189" s="3" t="s">
        <v>374</v>
      </c>
      <c r="E189" s="3" t="s">
        <v>136</v>
      </c>
      <c r="G189" s="1">
        <v>0</v>
      </c>
      <c r="H189" s="1">
        <v>0</v>
      </c>
      <c r="I189" s="1">
        <v>0</v>
      </c>
    </row>
    <row r="190" spans="1:9" ht="12.75">
      <c r="A190" s="1" t="s">
        <v>330</v>
      </c>
      <c r="C190" s="1">
        <v>39</v>
      </c>
      <c r="D190" s="3" t="s">
        <v>375</v>
      </c>
      <c r="E190" s="3" t="s">
        <v>143</v>
      </c>
      <c r="G190" s="1">
        <v>0</v>
      </c>
      <c r="H190" s="1">
        <v>0</v>
      </c>
      <c r="I190" s="1">
        <v>0</v>
      </c>
    </row>
    <row r="191" spans="1:9" ht="12.75">
      <c r="A191" s="1" t="s">
        <v>330</v>
      </c>
      <c r="C191" s="1">
        <v>40</v>
      </c>
      <c r="D191" s="3" t="s">
        <v>376</v>
      </c>
      <c r="E191" s="3" t="s">
        <v>136</v>
      </c>
      <c r="G191" s="1">
        <v>0</v>
      </c>
      <c r="H191" s="1">
        <v>0</v>
      </c>
      <c r="I191" s="1">
        <v>1</v>
      </c>
    </row>
    <row r="192" spans="1:9" ht="12.75">
      <c r="A192" s="1" t="s">
        <v>330</v>
      </c>
      <c r="C192" s="1">
        <v>41</v>
      </c>
      <c r="D192" s="3" t="s">
        <v>377</v>
      </c>
      <c r="E192" s="3" t="s">
        <v>150</v>
      </c>
      <c r="G192" s="1">
        <v>0</v>
      </c>
      <c r="H192" s="1">
        <v>0</v>
      </c>
      <c r="I192" s="1">
        <v>0</v>
      </c>
    </row>
    <row r="193" spans="1:9" ht="12.75">
      <c r="A193" s="1" t="s">
        <v>330</v>
      </c>
      <c r="C193" s="1">
        <v>42</v>
      </c>
      <c r="D193" s="3" t="s">
        <v>378</v>
      </c>
      <c r="E193" s="3" t="s">
        <v>140</v>
      </c>
      <c r="G193" s="1">
        <v>0</v>
      </c>
      <c r="H193" s="1">
        <v>0</v>
      </c>
      <c r="I193" s="1">
        <v>1</v>
      </c>
    </row>
    <row r="194" spans="1:9" ht="12.75">
      <c r="A194" s="1" t="s">
        <v>330</v>
      </c>
      <c r="C194" s="1">
        <v>43</v>
      </c>
      <c r="D194" s="3" t="s">
        <v>379</v>
      </c>
      <c r="E194" s="3" t="s">
        <v>136</v>
      </c>
      <c r="G194" s="1">
        <v>0</v>
      </c>
      <c r="H194" s="1">
        <v>0</v>
      </c>
      <c r="I194" s="1">
        <v>1</v>
      </c>
    </row>
    <row r="195" spans="1:9" ht="12.75">
      <c r="A195" s="1" t="s">
        <v>330</v>
      </c>
      <c r="C195" s="1">
        <v>44</v>
      </c>
      <c r="D195" s="3" t="s">
        <v>380</v>
      </c>
      <c r="E195" s="3" t="s">
        <v>147</v>
      </c>
      <c r="G195" s="1">
        <v>0</v>
      </c>
      <c r="H195" s="1">
        <v>0</v>
      </c>
      <c r="I195" s="1">
        <v>0</v>
      </c>
    </row>
    <row r="196" spans="1:9" ht="12.75">
      <c r="A196" s="1" t="s">
        <v>330</v>
      </c>
      <c r="C196" s="1">
        <v>45</v>
      </c>
      <c r="D196" s="3" t="s">
        <v>381</v>
      </c>
      <c r="E196" s="3" t="s">
        <v>143</v>
      </c>
      <c r="G196" s="1">
        <v>0</v>
      </c>
      <c r="H196" s="1">
        <v>0</v>
      </c>
      <c r="I196" s="1">
        <v>0</v>
      </c>
    </row>
    <row r="197" spans="1:9" ht="12.75">
      <c r="A197" s="1" t="s">
        <v>330</v>
      </c>
      <c r="C197" s="1">
        <v>46</v>
      </c>
      <c r="D197" s="3" t="s">
        <v>382</v>
      </c>
      <c r="E197" s="3" t="s">
        <v>146</v>
      </c>
      <c r="G197" s="1">
        <v>0</v>
      </c>
      <c r="H197" s="1">
        <v>0</v>
      </c>
      <c r="I197" s="1">
        <v>0</v>
      </c>
    </row>
    <row r="198" spans="1:9" ht="12.75">
      <c r="A198" s="1" t="s">
        <v>330</v>
      </c>
      <c r="C198" s="1">
        <v>47</v>
      </c>
      <c r="D198" s="3" t="s">
        <v>383</v>
      </c>
      <c r="E198" s="3" t="s">
        <v>136</v>
      </c>
      <c r="G198" s="1">
        <v>0</v>
      </c>
      <c r="H198" s="1">
        <v>0</v>
      </c>
      <c r="I198" s="1">
        <v>0</v>
      </c>
    </row>
    <row r="199" spans="1:9" ht="12.75">
      <c r="A199" s="1" t="s">
        <v>330</v>
      </c>
      <c r="C199" s="1">
        <v>48</v>
      </c>
      <c r="D199" s="3" t="s">
        <v>384</v>
      </c>
      <c r="E199" s="3" t="s">
        <v>143</v>
      </c>
      <c r="G199" s="1">
        <v>0</v>
      </c>
      <c r="H199" s="1">
        <v>0</v>
      </c>
      <c r="I199" s="1">
        <v>0</v>
      </c>
    </row>
    <row r="200" spans="1:9" ht="12.75">
      <c r="A200" s="1" t="s">
        <v>330</v>
      </c>
      <c r="C200" s="1">
        <v>49</v>
      </c>
      <c r="D200" s="3" t="s">
        <v>385</v>
      </c>
      <c r="E200" s="3" t="s">
        <v>138</v>
      </c>
      <c r="G200" s="1">
        <v>0</v>
      </c>
      <c r="H200" s="1">
        <v>0</v>
      </c>
      <c r="I200" s="1">
        <v>0</v>
      </c>
    </row>
    <row r="201" spans="1:9" ht="12.75">
      <c r="A201" s="1" t="s">
        <v>330</v>
      </c>
      <c r="C201" s="1">
        <v>50</v>
      </c>
      <c r="D201" s="3" t="s">
        <v>386</v>
      </c>
      <c r="E201" s="3" t="s">
        <v>141</v>
      </c>
      <c r="G201" s="1">
        <v>0</v>
      </c>
      <c r="H201" s="1">
        <v>0</v>
      </c>
      <c r="I201" s="1">
        <v>1</v>
      </c>
    </row>
    <row r="202" spans="1:9" ht="12.75">
      <c r="A202" s="1" t="s">
        <v>396</v>
      </c>
      <c r="C202" s="1">
        <v>1</v>
      </c>
      <c r="D202" s="3" t="s">
        <v>412</v>
      </c>
      <c r="F202" s="6">
        <v>1.75</v>
      </c>
      <c r="G202" s="1">
        <v>0</v>
      </c>
      <c r="H202" s="1">
        <v>0</v>
      </c>
      <c r="I202" s="1">
        <v>1</v>
      </c>
    </row>
    <row r="203" spans="1:9" ht="12.75">
      <c r="A203" s="1" t="s">
        <v>396</v>
      </c>
      <c r="C203" s="1">
        <v>2</v>
      </c>
      <c r="D203" s="3" t="s">
        <v>413</v>
      </c>
      <c r="F203" s="6">
        <v>2.25</v>
      </c>
      <c r="G203" s="1">
        <v>0</v>
      </c>
      <c r="H203" s="1">
        <v>0</v>
      </c>
      <c r="I203" s="1">
        <v>1</v>
      </c>
    </row>
    <row r="204" spans="1:9" ht="12.75">
      <c r="A204" s="1" t="s">
        <v>396</v>
      </c>
      <c r="C204" s="1">
        <v>3</v>
      </c>
      <c r="D204" s="3" t="s">
        <v>414</v>
      </c>
      <c r="F204" s="6">
        <v>1.25</v>
      </c>
      <c r="G204" s="1">
        <v>0</v>
      </c>
      <c r="H204" s="1">
        <v>0</v>
      </c>
      <c r="I204" s="1">
        <v>1</v>
      </c>
    </row>
    <row r="205" spans="1:9" ht="12.75">
      <c r="A205" s="1" t="s">
        <v>396</v>
      </c>
      <c r="C205" s="1">
        <v>4</v>
      </c>
      <c r="D205" s="3" t="s">
        <v>415</v>
      </c>
      <c r="F205" s="6">
        <v>1.75</v>
      </c>
      <c r="G205" s="1">
        <v>0</v>
      </c>
      <c r="H205" s="1">
        <v>0</v>
      </c>
      <c r="I205" s="1">
        <v>1</v>
      </c>
    </row>
    <row r="206" spans="1:9" ht="12.75">
      <c r="A206" s="1" t="s">
        <v>396</v>
      </c>
      <c r="C206" s="1">
        <v>5</v>
      </c>
      <c r="D206" s="3" t="s">
        <v>416</v>
      </c>
      <c r="F206" s="6">
        <v>2.25</v>
      </c>
      <c r="G206" s="1">
        <v>0</v>
      </c>
      <c r="H206" s="1">
        <v>0</v>
      </c>
      <c r="I206" s="1">
        <v>1</v>
      </c>
    </row>
    <row r="207" spans="1:9" ht="12.75">
      <c r="A207" s="1" t="s">
        <v>396</v>
      </c>
      <c r="C207" s="1">
        <v>6</v>
      </c>
      <c r="D207" s="3" t="s">
        <v>417</v>
      </c>
      <c r="F207" s="6">
        <v>2.5</v>
      </c>
      <c r="G207" s="1">
        <v>0</v>
      </c>
      <c r="H207" s="1">
        <v>0</v>
      </c>
      <c r="I207" s="1">
        <v>1</v>
      </c>
    </row>
    <row r="208" spans="1:9" ht="12.75">
      <c r="A208" s="1" t="s">
        <v>396</v>
      </c>
      <c r="C208" s="1">
        <v>7</v>
      </c>
      <c r="D208" s="3" t="s">
        <v>418</v>
      </c>
      <c r="F208" s="6">
        <v>2</v>
      </c>
      <c r="G208" s="1">
        <v>0</v>
      </c>
      <c r="H208" s="1">
        <v>0</v>
      </c>
      <c r="I208" s="1">
        <v>1</v>
      </c>
    </row>
    <row r="209" spans="1:9" ht="12.75">
      <c r="A209" s="1" t="s">
        <v>396</v>
      </c>
      <c r="C209" s="1">
        <v>8</v>
      </c>
      <c r="D209" s="3" t="s">
        <v>419</v>
      </c>
      <c r="F209" s="6">
        <v>3</v>
      </c>
      <c r="G209" s="1">
        <v>0</v>
      </c>
      <c r="H209" s="1">
        <v>0</v>
      </c>
      <c r="I209" s="1">
        <v>1</v>
      </c>
    </row>
    <row r="210" spans="1:9" ht="12.75">
      <c r="A210" s="1" t="s">
        <v>396</v>
      </c>
      <c r="C210" s="1">
        <v>9</v>
      </c>
      <c r="D210" s="3" t="s">
        <v>420</v>
      </c>
      <c r="F210" s="6">
        <v>2.5</v>
      </c>
      <c r="G210" s="1">
        <v>0</v>
      </c>
      <c r="H210" s="1">
        <v>0</v>
      </c>
      <c r="I210" s="1">
        <v>1</v>
      </c>
    </row>
    <row r="211" spans="1:9" ht="12.75">
      <c r="A211" s="1" t="s">
        <v>396</v>
      </c>
      <c r="C211" s="1">
        <v>10</v>
      </c>
      <c r="D211" s="3" t="s">
        <v>421</v>
      </c>
      <c r="F211" s="6">
        <v>2.5</v>
      </c>
      <c r="G211" s="1">
        <v>0</v>
      </c>
      <c r="H211" s="1">
        <v>0</v>
      </c>
      <c r="I211" s="1">
        <v>1</v>
      </c>
    </row>
    <row r="212" spans="1:9" ht="12.75">
      <c r="A212" s="1" t="s">
        <v>396</v>
      </c>
      <c r="C212" s="1">
        <v>11</v>
      </c>
      <c r="D212" s="3" t="s">
        <v>422</v>
      </c>
      <c r="F212" s="6">
        <v>3.5</v>
      </c>
      <c r="G212" s="1">
        <v>0</v>
      </c>
      <c r="H212" s="1">
        <v>0</v>
      </c>
      <c r="I212" s="1">
        <v>1</v>
      </c>
    </row>
    <row r="213" spans="1:9" ht="12.75">
      <c r="A213" s="1" t="s">
        <v>396</v>
      </c>
      <c r="C213" s="1">
        <v>12</v>
      </c>
      <c r="D213" s="3" t="s">
        <v>423</v>
      </c>
      <c r="F213" s="6">
        <v>1.75</v>
      </c>
      <c r="G213" s="1">
        <v>0</v>
      </c>
      <c r="H213" s="1">
        <v>0</v>
      </c>
      <c r="I213" s="1">
        <v>1</v>
      </c>
    </row>
    <row r="214" spans="1:9" ht="12.75">
      <c r="A214" s="1" t="s">
        <v>396</v>
      </c>
      <c r="C214" s="1">
        <v>13</v>
      </c>
      <c r="D214" s="3" t="s">
        <v>424</v>
      </c>
      <c r="F214" s="6">
        <v>1.75</v>
      </c>
      <c r="G214" s="1">
        <v>0</v>
      </c>
      <c r="H214" s="1">
        <v>0</v>
      </c>
      <c r="I214" s="1">
        <v>1</v>
      </c>
    </row>
    <row r="215" spans="1:9" ht="12.75">
      <c r="A215" s="1" t="s">
        <v>396</v>
      </c>
      <c r="C215" s="1">
        <v>14</v>
      </c>
      <c r="D215" s="3" t="s">
        <v>425</v>
      </c>
      <c r="F215" s="6">
        <v>1.5</v>
      </c>
      <c r="G215" s="1">
        <v>0</v>
      </c>
      <c r="H215" s="1">
        <v>0</v>
      </c>
      <c r="I215" s="1">
        <v>1</v>
      </c>
    </row>
    <row r="216" spans="1:9" ht="12.75">
      <c r="A216" s="1" t="s">
        <v>396</v>
      </c>
      <c r="C216" s="1">
        <v>15</v>
      </c>
      <c r="D216" s="3" t="s">
        <v>426</v>
      </c>
      <c r="F216" s="6">
        <v>2.25</v>
      </c>
      <c r="G216" s="1">
        <v>0</v>
      </c>
      <c r="H216" s="1">
        <v>0</v>
      </c>
      <c r="I216" s="1">
        <v>1</v>
      </c>
    </row>
    <row r="217" spans="1:9" ht="12.75">
      <c r="A217" s="1" t="s">
        <v>396</v>
      </c>
      <c r="C217" s="1">
        <v>16</v>
      </c>
      <c r="D217" s="3" t="s">
        <v>427</v>
      </c>
      <c r="F217" s="6">
        <v>3</v>
      </c>
      <c r="G217" s="1">
        <v>0</v>
      </c>
      <c r="H217" s="1">
        <v>0</v>
      </c>
      <c r="I217" s="1">
        <v>1</v>
      </c>
    </row>
    <row r="218" spans="1:9" ht="12.75">
      <c r="A218" s="1" t="s">
        <v>396</v>
      </c>
      <c r="C218" s="1">
        <v>17</v>
      </c>
      <c r="D218" s="3" t="s">
        <v>428</v>
      </c>
      <c r="F218" s="6">
        <v>2.25</v>
      </c>
      <c r="G218" s="1">
        <v>0</v>
      </c>
      <c r="H218" s="1">
        <v>0</v>
      </c>
      <c r="I218" s="1">
        <v>1</v>
      </c>
    </row>
    <row r="219" spans="1:9" ht="12.75">
      <c r="A219" s="1" t="s">
        <v>396</v>
      </c>
      <c r="C219" s="1">
        <v>18</v>
      </c>
      <c r="D219" s="3" t="s">
        <v>429</v>
      </c>
      <c r="F219" s="6">
        <v>2.25</v>
      </c>
      <c r="G219" s="1">
        <v>0</v>
      </c>
      <c r="H219" s="1">
        <v>0</v>
      </c>
      <c r="I219" s="1">
        <v>1</v>
      </c>
    </row>
    <row r="220" spans="1:9" ht="12.75">
      <c r="A220" s="1" t="s">
        <v>396</v>
      </c>
      <c r="C220" s="1">
        <v>19</v>
      </c>
      <c r="D220" s="3" t="s">
        <v>430</v>
      </c>
      <c r="F220" s="6">
        <v>2</v>
      </c>
      <c r="G220" s="1">
        <v>0</v>
      </c>
      <c r="H220" s="1">
        <v>0</v>
      </c>
      <c r="I220" s="1">
        <v>1</v>
      </c>
    </row>
    <row r="221" spans="1:9" ht="12.75">
      <c r="A221" s="1" t="s">
        <v>396</v>
      </c>
      <c r="C221" s="1">
        <v>20</v>
      </c>
      <c r="D221" s="3" t="s">
        <v>431</v>
      </c>
      <c r="F221" s="6">
        <v>2</v>
      </c>
      <c r="G221" s="1">
        <v>0</v>
      </c>
      <c r="H221" s="1">
        <v>0</v>
      </c>
      <c r="I221" s="1">
        <v>1</v>
      </c>
    </row>
    <row r="222" spans="1:9" ht="12.75">
      <c r="A222" s="1" t="s">
        <v>396</v>
      </c>
      <c r="C222" s="1">
        <v>21</v>
      </c>
      <c r="D222" s="3" t="s">
        <v>432</v>
      </c>
      <c r="F222" s="6">
        <v>2</v>
      </c>
      <c r="G222" s="1">
        <v>0</v>
      </c>
      <c r="H222" s="1">
        <v>0</v>
      </c>
      <c r="I222" s="1">
        <v>1</v>
      </c>
    </row>
    <row r="223" spans="1:9" ht="12.75">
      <c r="A223" s="1" t="s">
        <v>396</v>
      </c>
      <c r="C223" s="1">
        <v>22</v>
      </c>
      <c r="D223" s="3" t="s">
        <v>433</v>
      </c>
      <c r="F223" s="6">
        <v>1.75</v>
      </c>
      <c r="G223" s="1">
        <v>0</v>
      </c>
      <c r="H223" s="1">
        <v>0</v>
      </c>
      <c r="I223" s="1">
        <v>1</v>
      </c>
    </row>
    <row r="224" spans="1:9" ht="12.75">
      <c r="A224" s="1" t="s">
        <v>396</v>
      </c>
      <c r="C224" s="1">
        <v>23</v>
      </c>
      <c r="D224" s="3" t="s">
        <v>434</v>
      </c>
      <c r="F224" s="6">
        <v>2.5</v>
      </c>
      <c r="G224" s="1">
        <v>0</v>
      </c>
      <c r="H224" s="1">
        <v>0</v>
      </c>
      <c r="I224" s="1">
        <v>1</v>
      </c>
    </row>
    <row r="225" spans="1:9" ht="12.75">
      <c r="A225" s="1" t="s">
        <v>396</v>
      </c>
      <c r="C225" s="1">
        <v>24</v>
      </c>
      <c r="D225" s="3" t="s">
        <v>435</v>
      </c>
      <c r="F225" s="6">
        <v>1.5</v>
      </c>
      <c r="G225" s="1">
        <v>0</v>
      </c>
      <c r="H225" s="1">
        <v>0</v>
      </c>
      <c r="I225" s="1">
        <v>1</v>
      </c>
    </row>
    <row r="226" spans="1:9" ht="12.75">
      <c r="A226" s="1" t="s">
        <v>396</v>
      </c>
      <c r="C226" s="1">
        <v>25</v>
      </c>
      <c r="D226" s="3" t="s">
        <v>436</v>
      </c>
      <c r="F226" s="6">
        <v>2</v>
      </c>
      <c r="G226" s="1">
        <v>0</v>
      </c>
      <c r="H226" s="1">
        <v>0</v>
      </c>
      <c r="I226" s="1">
        <v>1</v>
      </c>
    </row>
    <row r="227" spans="1:9" ht="12.75">
      <c r="A227" s="1" t="s">
        <v>396</v>
      </c>
      <c r="C227" s="1">
        <v>26</v>
      </c>
      <c r="D227" s="3" t="s">
        <v>437</v>
      </c>
      <c r="F227" s="6">
        <v>2.25</v>
      </c>
      <c r="G227" s="1">
        <v>0</v>
      </c>
      <c r="H227" s="1">
        <v>0</v>
      </c>
      <c r="I227" s="1">
        <v>1</v>
      </c>
    </row>
    <row r="228" spans="1:9" ht="12.75">
      <c r="A228" s="1" t="s">
        <v>396</v>
      </c>
      <c r="C228" s="1">
        <v>27</v>
      </c>
      <c r="D228" s="3" t="s">
        <v>438</v>
      </c>
      <c r="F228" s="6">
        <v>2.5</v>
      </c>
      <c r="G228" s="1">
        <v>0</v>
      </c>
      <c r="H228" s="1">
        <v>0</v>
      </c>
      <c r="I228" s="1">
        <v>1</v>
      </c>
    </row>
    <row r="229" spans="1:9" ht="12.75">
      <c r="A229" s="1" t="s">
        <v>396</v>
      </c>
      <c r="C229" s="1">
        <v>28</v>
      </c>
      <c r="D229" s="3" t="s">
        <v>439</v>
      </c>
      <c r="F229" s="6">
        <v>1.5</v>
      </c>
      <c r="G229" s="1">
        <v>0</v>
      </c>
      <c r="H229" s="1">
        <v>0</v>
      </c>
      <c r="I229" s="1">
        <v>1</v>
      </c>
    </row>
    <row r="230" spans="1:9" ht="12.75">
      <c r="A230" s="1" t="s">
        <v>396</v>
      </c>
      <c r="C230" s="1">
        <v>29</v>
      </c>
      <c r="D230" s="3" t="s">
        <v>440</v>
      </c>
      <c r="F230" s="6">
        <v>1</v>
      </c>
      <c r="G230" s="1">
        <v>0</v>
      </c>
      <c r="H230" s="1">
        <v>0</v>
      </c>
      <c r="I230" s="1">
        <v>1</v>
      </c>
    </row>
    <row r="231" spans="1:9" ht="12.75">
      <c r="A231" s="1" t="s">
        <v>396</v>
      </c>
      <c r="C231" s="1">
        <v>30</v>
      </c>
      <c r="D231" s="3" t="s">
        <v>441</v>
      </c>
      <c r="F231" s="6">
        <v>2.5</v>
      </c>
      <c r="G231" s="1">
        <v>0</v>
      </c>
      <c r="H231" s="1">
        <v>0</v>
      </c>
      <c r="I231" s="1">
        <v>1</v>
      </c>
    </row>
    <row r="232" spans="1:9" ht="12.75">
      <c r="A232" s="1" t="s">
        <v>396</v>
      </c>
      <c r="C232" s="1">
        <v>31</v>
      </c>
      <c r="D232" s="3" t="s">
        <v>442</v>
      </c>
      <c r="F232" s="6">
        <v>2</v>
      </c>
      <c r="G232" s="1">
        <v>0</v>
      </c>
      <c r="H232" s="1">
        <v>0</v>
      </c>
      <c r="I232" s="1">
        <v>1</v>
      </c>
    </row>
    <row r="233" spans="1:9" ht="12.75">
      <c r="A233" s="1" t="s">
        <v>396</v>
      </c>
      <c r="C233" s="1">
        <v>32</v>
      </c>
      <c r="D233" s="3" t="s">
        <v>443</v>
      </c>
      <c r="F233" s="6">
        <v>2</v>
      </c>
      <c r="G233" s="1">
        <v>0</v>
      </c>
      <c r="H233" s="1">
        <v>0</v>
      </c>
      <c r="I233" s="1">
        <v>1</v>
      </c>
    </row>
    <row r="234" spans="1:9" ht="12.75">
      <c r="A234" s="1" t="s">
        <v>396</v>
      </c>
      <c r="C234" s="1">
        <v>33</v>
      </c>
      <c r="D234" s="3" t="s">
        <v>444</v>
      </c>
      <c r="F234" s="6">
        <v>2</v>
      </c>
      <c r="G234" s="1">
        <v>0</v>
      </c>
      <c r="H234" s="1">
        <v>0</v>
      </c>
      <c r="I234" s="1">
        <v>1</v>
      </c>
    </row>
    <row r="235" spans="1:9" ht="12.75">
      <c r="A235" s="1" t="s">
        <v>396</v>
      </c>
      <c r="C235" s="1">
        <v>34</v>
      </c>
      <c r="D235" s="3" t="s">
        <v>445</v>
      </c>
      <c r="F235" s="6">
        <v>2</v>
      </c>
      <c r="G235" s="1">
        <v>0</v>
      </c>
      <c r="H235" s="1">
        <v>0</v>
      </c>
      <c r="I235" s="1">
        <v>1</v>
      </c>
    </row>
    <row r="236" spans="1:9" ht="12.75">
      <c r="A236" s="1" t="s">
        <v>396</v>
      </c>
      <c r="C236" s="1">
        <v>35</v>
      </c>
      <c r="D236" s="3" t="s">
        <v>446</v>
      </c>
      <c r="F236" s="6">
        <v>1.5</v>
      </c>
      <c r="G236" s="1">
        <v>0</v>
      </c>
      <c r="H236" s="1">
        <v>0</v>
      </c>
      <c r="I236" s="1">
        <v>1</v>
      </c>
    </row>
    <row r="237" spans="1:9" ht="12.75">
      <c r="A237" s="1" t="s">
        <v>396</v>
      </c>
      <c r="C237" s="1">
        <v>36</v>
      </c>
      <c r="D237" s="3" t="s">
        <v>447</v>
      </c>
      <c r="F237" s="6">
        <v>2</v>
      </c>
      <c r="G237" s="1">
        <v>0</v>
      </c>
      <c r="H237" s="1">
        <v>0</v>
      </c>
      <c r="I237" s="1">
        <v>1</v>
      </c>
    </row>
    <row r="238" spans="1:9" ht="12.75">
      <c r="A238" s="1" t="s">
        <v>396</v>
      </c>
      <c r="C238" s="1">
        <v>37</v>
      </c>
      <c r="D238" s="3" t="s">
        <v>448</v>
      </c>
      <c r="F238" s="6">
        <v>2.25</v>
      </c>
      <c r="G238" s="1">
        <v>0</v>
      </c>
      <c r="H238" s="1">
        <v>0</v>
      </c>
      <c r="I238" s="1">
        <v>1</v>
      </c>
    </row>
    <row r="239" spans="1:9" ht="12.75">
      <c r="A239" s="1" t="s">
        <v>396</v>
      </c>
      <c r="C239" s="1">
        <v>38</v>
      </c>
      <c r="D239" s="3" t="s">
        <v>449</v>
      </c>
      <c r="F239" s="6">
        <v>2</v>
      </c>
      <c r="G239" s="1">
        <v>0</v>
      </c>
      <c r="H239" s="1">
        <v>0</v>
      </c>
      <c r="I239" s="1">
        <v>1</v>
      </c>
    </row>
    <row r="240" spans="1:9" ht="12.75">
      <c r="A240" s="1" t="s">
        <v>396</v>
      </c>
      <c r="C240" s="1">
        <v>39</v>
      </c>
      <c r="D240" s="3" t="s">
        <v>450</v>
      </c>
      <c r="F240" s="6">
        <v>2</v>
      </c>
      <c r="G240" s="1">
        <v>0</v>
      </c>
      <c r="H240" s="1">
        <v>0</v>
      </c>
      <c r="I240" s="1">
        <v>1</v>
      </c>
    </row>
    <row r="241" spans="1:10" ht="12.75">
      <c r="A241" s="1" t="s">
        <v>461</v>
      </c>
      <c r="C241" s="1">
        <v>1</v>
      </c>
      <c r="D241" s="3" t="s">
        <v>467</v>
      </c>
      <c r="F241" s="6">
        <v>0.5</v>
      </c>
      <c r="G241" s="1">
        <v>0</v>
      </c>
      <c r="H241" s="1">
        <v>0</v>
      </c>
      <c r="I241" s="1">
        <v>1</v>
      </c>
      <c r="J241" s="1">
        <v>0</v>
      </c>
    </row>
    <row r="242" spans="1:10" ht="12.75">
      <c r="A242" s="1" t="s">
        <v>461</v>
      </c>
      <c r="C242" s="1">
        <v>2</v>
      </c>
      <c r="D242" s="3" t="s">
        <v>468</v>
      </c>
      <c r="F242" s="6">
        <v>1.25</v>
      </c>
      <c r="G242" s="1">
        <v>0</v>
      </c>
      <c r="H242" s="1">
        <v>0</v>
      </c>
      <c r="I242" s="1">
        <v>1</v>
      </c>
      <c r="J242" s="1">
        <v>0</v>
      </c>
    </row>
    <row r="243" spans="1:10" ht="12.75">
      <c r="A243" s="1" t="s">
        <v>461</v>
      </c>
      <c r="C243" s="1">
        <v>3</v>
      </c>
      <c r="D243" s="3" t="s">
        <v>469</v>
      </c>
      <c r="F243" s="6">
        <v>1</v>
      </c>
      <c r="G243" s="1">
        <v>0</v>
      </c>
      <c r="H243" s="1">
        <v>0</v>
      </c>
      <c r="I243" s="1">
        <v>1</v>
      </c>
      <c r="J243" s="1">
        <v>0</v>
      </c>
    </row>
    <row r="244" spans="1:10" ht="12.75">
      <c r="A244" s="1" t="s">
        <v>461</v>
      </c>
      <c r="C244" s="1">
        <v>4</v>
      </c>
      <c r="D244" s="3" t="s">
        <v>470</v>
      </c>
      <c r="F244" s="6">
        <v>1.25</v>
      </c>
      <c r="G244" s="1">
        <v>0</v>
      </c>
      <c r="H244" s="1">
        <v>0</v>
      </c>
      <c r="I244" s="1">
        <v>1</v>
      </c>
      <c r="J244" s="1">
        <v>0</v>
      </c>
    </row>
    <row r="245" spans="1:10" ht="12.75">
      <c r="A245" s="1" t="s">
        <v>461</v>
      </c>
      <c r="C245" s="1">
        <v>5</v>
      </c>
      <c r="D245" s="3" t="s">
        <v>471</v>
      </c>
      <c r="F245" s="6">
        <v>0.75</v>
      </c>
      <c r="G245" s="1">
        <v>0</v>
      </c>
      <c r="H245" s="1">
        <v>0</v>
      </c>
      <c r="I245" s="1">
        <v>1</v>
      </c>
      <c r="J245" s="1">
        <v>0</v>
      </c>
    </row>
    <row r="246" spans="1:10" ht="12.75">
      <c r="A246" s="1" t="s">
        <v>461</v>
      </c>
      <c r="C246" s="1">
        <v>6</v>
      </c>
      <c r="D246" s="3" t="s">
        <v>472</v>
      </c>
      <c r="F246" s="6">
        <v>1.5</v>
      </c>
      <c r="G246" s="1">
        <v>0</v>
      </c>
      <c r="H246" s="1">
        <v>0</v>
      </c>
      <c r="I246" s="1">
        <v>1</v>
      </c>
      <c r="J246" s="1">
        <v>0</v>
      </c>
    </row>
    <row r="247" spans="1:10" ht="12.75">
      <c r="A247" s="1" t="s">
        <v>461</v>
      </c>
      <c r="C247" s="1">
        <v>7</v>
      </c>
      <c r="D247" s="3" t="s">
        <v>473</v>
      </c>
      <c r="F247" s="6">
        <v>1</v>
      </c>
      <c r="G247" s="1">
        <v>0</v>
      </c>
      <c r="H247" s="1">
        <v>0</v>
      </c>
      <c r="I247" s="1">
        <v>1</v>
      </c>
      <c r="J247" s="1">
        <v>0</v>
      </c>
    </row>
    <row r="248" spans="1:10" ht="12.75">
      <c r="A248" s="1" t="s">
        <v>461</v>
      </c>
      <c r="C248" s="1">
        <v>8</v>
      </c>
      <c r="D248" s="3" t="s">
        <v>474</v>
      </c>
      <c r="F248" s="6">
        <v>2</v>
      </c>
      <c r="G248" s="1">
        <v>0</v>
      </c>
      <c r="H248" s="1">
        <v>0</v>
      </c>
      <c r="I248" s="1">
        <v>1</v>
      </c>
      <c r="J248" s="1">
        <v>0</v>
      </c>
    </row>
    <row r="249" spans="1:10" ht="12.75">
      <c r="A249" s="1" t="s">
        <v>461</v>
      </c>
      <c r="C249" s="1">
        <v>9</v>
      </c>
      <c r="D249" s="3" t="s">
        <v>475</v>
      </c>
      <c r="F249" s="6">
        <v>3.75</v>
      </c>
      <c r="G249" s="1">
        <v>0</v>
      </c>
      <c r="H249" s="1">
        <v>0</v>
      </c>
      <c r="I249" s="1">
        <v>1</v>
      </c>
      <c r="J249" s="1">
        <v>0</v>
      </c>
    </row>
    <row r="250" spans="1:10" ht="12.75">
      <c r="A250" s="1" t="s">
        <v>461</v>
      </c>
      <c r="C250" s="1">
        <v>10</v>
      </c>
      <c r="D250" s="3" t="s">
        <v>476</v>
      </c>
      <c r="F250" s="6">
        <v>3.5</v>
      </c>
      <c r="G250" s="1">
        <v>0</v>
      </c>
      <c r="H250" s="1">
        <v>0</v>
      </c>
      <c r="I250" s="1">
        <v>1</v>
      </c>
      <c r="J250" s="1">
        <v>0</v>
      </c>
    </row>
    <row r="251" spans="1:10" ht="12.75">
      <c r="A251" s="1" t="s">
        <v>461</v>
      </c>
      <c r="C251" s="1">
        <v>11</v>
      </c>
      <c r="D251" s="3" t="s">
        <v>477</v>
      </c>
      <c r="F251" s="6">
        <v>3.75</v>
      </c>
      <c r="G251" s="1">
        <v>0</v>
      </c>
      <c r="H251" s="1">
        <v>0</v>
      </c>
      <c r="I251" s="1">
        <v>1</v>
      </c>
      <c r="J251" s="1">
        <v>0</v>
      </c>
    </row>
    <row r="252" spans="1:10" ht="12.75">
      <c r="A252" s="1" t="s">
        <v>461</v>
      </c>
      <c r="C252" s="1">
        <v>12</v>
      </c>
      <c r="D252" s="3" t="s">
        <v>478</v>
      </c>
      <c r="F252" s="6">
        <v>2.5</v>
      </c>
      <c r="G252" s="1">
        <v>0</v>
      </c>
      <c r="H252" s="1">
        <v>0</v>
      </c>
      <c r="I252" s="1">
        <v>1</v>
      </c>
      <c r="J252" s="1">
        <v>0</v>
      </c>
    </row>
    <row r="253" spans="1:10" ht="12.75">
      <c r="A253" s="1" t="s">
        <v>461</v>
      </c>
      <c r="C253" s="1">
        <v>13</v>
      </c>
      <c r="D253" s="3" t="s">
        <v>479</v>
      </c>
      <c r="F253" s="6">
        <v>3.25</v>
      </c>
      <c r="G253" s="1">
        <v>0</v>
      </c>
      <c r="H253" s="1">
        <v>0</v>
      </c>
      <c r="I253" s="1">
        <v>1</v>
      </c>
      <c r="J253" s="1">
        <v>0</v>
      </c>
    </row>
    <row r="254" spans="1:10" ht="12.75">
      <c r="A254" s="1" t="s">
        <v>461</v>
      </c>
      <c r="C254" s="1">
        <v>14</v>
      </c>
      <c r="D254" s="3" t="s">
        <v>480</v>
      </c>
      <c r="F254" s="6">
        <v>2.75</v>
      </c>
      <c r="G254" s="1">
        <v>0</v>
      </c>
      <c r="H254" s="1">
        <v>0</v>
      </c>
      <c r="I254" s="1">
        <v>1</v>
      </c>
      <c r="J254" s="1">
        <v>0</v>
      </c>
    </row>
    <row r="255" spans="1:10" ht="12.75">
      <c r="A255" s="1" t="s">
        <v>461</v>
      </c>
      <c r="C255" s="1">
        <v>15</v>
      </c>
      <c r="D255" s="3" t="s">
        <v>481</v>
      </c>
      <c r="F255" s="6">
        <v>2</v>
      </c>
      <c r="G255" s="1">
        <v>0</v>
      </c>
      <c r="H255" s="1">
        <v>0</v>
      </c>
      <c r="I255" s="1">
        <v>1</v>
      </c>
      <c r="J255" s="1">
        <v>0</v>
      </c>
    </row>
    <row r="256" spans="1:10" ht="12.75">
      <c r="A256" s="1" t="s">
        <v>461</v>
      </c>
      <c r="C256" s="1">
        <v>16</v>
      </c>
      <c r="D256" s="3" t="s">
        <v>482</v>
      </c>
      <c r="F256" s="6">
        <v>1.25</v>
      </c>
      <c r="G256" s="1">
        <v>0</v>
      </c>
      <c r="H256" s="1">
        <v>0</v>
      </c>
      <c r="I256" s="1">
        <v>1</v>
      </c>
      <c r="J256" s="1">
        <v>0</v>
      </c>
    </row>
    <row r="257" spans="1:10" ht="12.75">
      <c r="A257" s="1" t="s">
        <v>461</v>
      </c>
      <c r="C257" s="1">
        <v>17</v>
      </c>
      <c r="D257" s="3" t="s">
        <v>483</v>
      </c>
      <c r="F257" s="6">
        <v>1.5</v>
      </c>
      <c r="G257" s="1">
        <v>0</v>
      </c>
      <c r="H257" s="1">
        <v>0</v>
      </c>
      <c r="I257" s="1">
        <v>1</v>
      </c>
      <c r="J257" s="1">
        <v>0</v>
      </c>
    </row>
    <row r="258" spans="1:10" ht="12.75">
      <c r="A258" s="1" t="s">
        <v>461</v>
      </c>
      <c r="C258" s="1">
        <v>18</v>
      </c>
      <c r="D258" s="3" t="s">
        <v>484</v>
      </c>
      <c r="F258" s="6">
        <v>1.25</v>
      </c>
      <c r="G258" s="1">
        <v>0</v>
      </c>
      <c r="H258" s="1">
        <v>0</v>
      </c>
      <c r="I258" s="1">
        <v>1</v>
      </c>
      <c r="J258" s="1">
        <v>0</v>
      </c>
    </row>
    <row r="259" spans="1:10" ht="12.75">
      <c r="A259" s="1" t="s">
        <v>461</v>
      </c>
      <c r="C259" s="1">
        <v>19</v>
      </c>
      <c r="D259" s="3" t="s">
        <v>485</v>
      </c>
      <c r="F259" s="6">
        <v>1</v>
      </c>
      <c r="G259" s="1">
        <v>0</v>
      </c>
      <c r="H259" s="1">
        <v>0</v>
      </c>
      <c r="I259" s="1">
        <v>1</v>
      </c>
      <c r="J259" s="1">
        <v>0</v>
      </c>
    </row>
    <row r="260" spans="1:10" ht="12.75">
      <c r="A260" s="1" t="s">
        <v>461</v>
      </c>
      <c r="C260" s="1">
        <v>20</v>
      </c>
      <c r="D260" s="3" t="s">
        <v>486</v>
      </c>
      <c r="F260" s="6">
        <v>1.25</v>
      </c>
      <c r="G260" s="1">
        <v>0</v>
      </c>
      <c r="H260" s="1">
        <v>0</v>
      </c>
      <c r="I260" s="1">
        <v>1</v>
      </c>
      <c r="J260" s="1">
        <v>0</v>
      </c>
    </row>
    <row r="261" spans="1:10" ht="12.75">
      <c r="A261" s="1" t="s">
        <v>461</v>
      </c>
      <c r="C261" s="1">
        <v>21</v>
      </c>
      <c r="D261" s="3" t="s">
        <v>487</v>
      </c>
      <c r="F261" s="6">
        <v>1.25</v>
      </c>
      <c r="G261" s="1">
        <v>0</v>
      </c>
      <c r="H261" s="1">
        <v>0</v>
      </c>
      <c r="I261" s="1">
        <v>1</v>
      </c>
      <c r="J261" s="1">
        <v>0</v>
      </c>
    </row>
    <row r="262" spans="1:10" ht="12.75">
      <c r="A262" s="1" t="s">
        <v>461</v>
      </c>
      <c r="C262" s="1">
        <v>22</v>
      </c>
      <c r="D262" s="3" t="s">
        <v>488</v>
      </c>
      <c r="F262" s="6">
        <v>1.5</v>
      </c>
      <c r="G262" s="1">
        <v>0</v>
      </c>
      <c r="H262" s="1">
        <v>0</v>
      </c>
      <c r="I262" s="1">
        <v>1</v>
      </c>
      <c r="J262" s="1">
        <v>0</v>
      </c>
    </row>
    <row r="263" spans="1:10" ht="12.75">
      <c r="A263" s="1" t="s">
        <v>461</v>
      </c>
      <c r="C263" s="1">
        <v>23</v>
      </c>
      <c r="D263" s="3" t="s">
        <v>489</v>
      </c>
      <c r="F263" s="6">
        <v>1.75</v>
      </c>
      <c r="G263" s="1">
        <v>0</v>
      </c>
      <c r="H263" s="1">
        <v>0</v>
      </c>
      <c r="I263" s="1">
        <v>1</v>
      </c>
      <c r="J263" s="1">
        <v>0</v>
      </c>
    </row>
    <row r="264" spans="1:10" ht="12.75">
      <c r="A264" s="1" t="s">
        <v>461</v>
      </c>
      <c r="C264" s="1">
        <v>24</v>
      </c>
      <c r="D264" s="3" t="s">
        <v>490</v>
      </c>
      <c r="F264" s="6">
        <v>2</v>
      </c>
      <c r="G264" s="1">
        <v>0</v>
      </c>
      <c r="H264" s="1">
        <v>0</v>
      </c>
      <c r="I264" s="1">
        <v>1</v>
      </c>
      <c r="J264" s="1">
        <v>0</v>
      </c>
    </row>
    <row r="265" spans="1:10" ht="12.75">
      <c r="A265" s="1" t="s">
        <v>461</v>
      </c>
      <c r="C265" s="1">
        <v>25</v>
      </c>
      <c r="D265" s="3" t="s">
        <v>491</v>
      </c>
      <c r="F265" s="6">
        <v>2.75</v>
      </c>
      <c r="G265" s="1">
        <v>0</v>
      </c>
      <c r="H265" s="1">
        <v>0</v>
      </c>
      <c r="I265" s="1">
        <v>1</v>
      </c>
      <c r="J265" s="1">
        <v>0</v>
      </c>
    </row>
    <row r="266" spans="1:10" ht="12.75">
      <c r="A266" s="1" t="s">
        <v>461</v>
      </c>
      <c r="C266" s="1">
        <v>26</v>
      </c>
      <c r="D266" s="3" t="s">
        <v>492</v>
      </c>
      <c r="F266" s="6">
        <v>2</v>
      </c>
      <c r="G266" s="1">
        <v>0</v>
      </c>
      <c r="H266" s="1">
        <v>0</v>
      </c>
      <c r="I266" s="1">
        <v>1</v>
      </c>
      <c r="J266" s="1">
        <v>0</v>
      </c>
    </row>
    <row r="267" spans="1:10" ht="12.75">
      <c r="A267" s="1" t="s">
        <v>461</v>
      </c>
      <c r="C267" s="1">
        <v>27</v>
      </c>
      <c r="D267" s="3" t="s">
        <v>493</v>
      </c>
      <c r="F267" s="6">
        <v>1.75</v>
      </c>
      <c r="G267" s="1">
        <v>0</v>
      </c>
      <c r="H267" s="1">
        <v>0</v>
      </c>
      <c r="I267" s="1">
        <v>1</v>
      </c>
      <c r="J267" s="1">
        <v>0</v>
      </c>
    </row>
    <row r="268" spans="1:10" ht="12.75">
      <c r="A268" s="1" t="s">
        <v>461</v>
      </c>
      <c r="C268" s="1">
        <v>28</v>
      </c>
      <c r="D268" s="3" t="s">
        <v>494</v>
      </c>
      <c r="F268" s="6">
        <v>2</v>
      </c>
      <c r="G268" s="1">
        <v>0</v>
      </c>
      <c r="H268" s="1">
        <v>0</v>
      </c>
      <c r="I268" s="1">
        <v>1</v>
      </c>
      <c r="J268" s="1">
        <v>0</v>
      </c>
    </row>
    <row r="269" spans="1:10" ht="12.75">
      <c r="A269" s="1" t="s">
        <v>461</v>
      </c>
      <c r="C269" s="1">
        <v>29</v>
      </c>
      <c r="D269" s="3" t="s">
        <v>495</v>
      </c>
      <c r="F269" s="6">
        <v>1.75</v>
      </c>
      <c r="G269" s="1">
        <v>0</v>
      </c>
      <c r="H269" s="1">
        <v>0</v>
      </c>
      <c r="I269" s="1">
        <v>1</v>
      </c>
      <c r="J269" s="1">
        <v>0</v>
      </c>
    </row>
    <row r="270" spans="1:10" ht="12.75">
      <c r="A270" s="1" t="s">
        <v>461</v>
      </c>
      <c r="C270" s="1">
        <v>30</v>
      </c>
      <c r="D270" s="3" t="s">
        <v>496</v>
      </c>
      <c r="F270" s="6">
        <v>1.25</v>
      </c>
      <c r="G270" s="1">
        <v>0</v>
      </c>
      <c r="H270" s="1">
        <v>0</v>
      </c>
      <c r="I270" s="1">
        <v>0</v>
      </c>
      <c r="J270" s="1">
        <v>1</v>
      </c>
    </row>
    <row r="271" spans="1:10" ht="12.75">
      <c r="A271" s="1" t="s">
        <v>461</v>
      </c>
      <c r="C271" s="1">
        <v>31</v>
      </c>
      <c r="D271" s="3" t="s">
        <v>497</v>
      </c>
      <c r="F271" s="6">
        <v>1</v>
      </c>
      <c r="G271" s="1">
        <v>0</v>
      </c>
      <c r="H271" s="1">
        <v>0</v>
      </c>
      <c r="I271" s="1">
        <v>0</v>
      </c>
      <c r="J271" s="1">
        <v>1</v>
      </c>
    </row>
    <row r="272" spans="1:10" ht="12.75">
      <c r="A272" s="1" t="s">
        <v>461</v>
      </c>
      <c r="C272" s="1">
        <v>32</v>
      </c>
      <c r="D272" s="3" t="s">
        <v>498</v>
      </c>
      <c r="F272" s="6">
        <v>1.25</v>
      </c>
      <c r="G272" s="1">
        <v>0</v>
      </c>
      <c r="H272" s="1">
        <v>0</v>
      </c>
      <c r="I272" s="1">
        <v>1</v>
      </c>
      <c r="J272" s="1">
        <v>1</v>
      </c>
    </row>
    <row r="273" spans="1:10" ht="12.75">
      <c r="A273" s="1" t="s">
        <v>461</v>
      </c>
      <c r="C273" s="1">
        <v>33</v>
      </c>
      <c r="D273" s="3" t="s">
        <v>499</v>
      </c>
      <c r="F273" s="6">
        <v>1.25</v>
      </c>
      <c r="G273" s="1">
        <v>0</v>
      </c>
      <c r="H273" s="1">
        <v>0</v>
      </c>
      <c r="I273" s="1">
        <v>0</v>
      </c>
      <c r="J273" s="1">
        <v>1</v>
      </c>
    </row>
    <row r="274" spans="1:10" ht="12.75">
      <c r="A274" s="1" t="s">
        <v>461</v>
      </c>
      <c r="C274" s="1">
        <v>34</v>
      </c>
      <c r="D274" s="3" t="s">
        <v>500</v>
      </c>
      <c r="F274" s="6">
        <v>2</v>
      </c>
      <c r="G274" s="1">
        <v>0</v>
      </c>
      <c r="H274" s="1">
        <v>0</v>
      </c>
      <c r="I274" s="1">
        <v>1</v>
      </c>
      <c r="J274" s="1">
        <v>0</v>
      </c>
    </row>
    <row r="275" spans="1:10" ht="12.75">
      <c r="A275" s="1" t="s">
        <v>461</v>
      </c>
      <c r="C275" s="1">
        <v>35</v>
      </c>
      <c r="D275" s="3" t="s">
        <v>501</v>
      </c>
      <c r="F275" s="6">
        <v>3</v>
      </c>
      <c r="G275" s="1">
        <v>0</v>
      </c>
      <c r="H275" s="1">
        <v>0</v>
      </c>
      <c r="I275" s="1">
        <v>1</v>
      </c>
      <c r="J275" s="1">
        <v>0</v>
      </c>
    </row>
    <row r="276" spans="1:10" ht="12.75">
      <c r="A276" s="1" t="s">
        <v>461</v>
      </c>
      <c r="C276" s="1">
        <v>36</v>
      </c>
      <c r="D276" s="3" t="s">
        <v>502</v>
      </c>
      <c r="F276" s="6">
        <v>3.5</v>
      </c>
      <c r="G276" s="1">
        <v>0</v>
      </c>
      <c r="H276" s="1">
        <v>0</v>
      </c>
      <c r="I276" s="1">
        <v>1</v>
      </c>
      <c r="J276" s="1">
        <v>0</v>
      </c>
    </row>
    <row r="277" spans="1:10" ht="12.75">
      <c r="A277" s="1" t="s">
        <v>461</v>
      </c>
      <c r="C277" s="1">
        <v>37</v>
      </c>
      <c r="D277" s="3" t="s">
        <v>503</v>
      </c>
      <c r="F277" s="6">
        <v>3.75</v>
      </c>
      <c r="G277" s="1">
        <v>0</v>
      </c>
      <c r="H277" s="1">
        <v>0</v>
      </c>
      <c r="I277" s="1">
        <v>1</v>
      </c>
      <c r="J277" s="1">
        <v>0</v>
      </c>
    </row>
    <row r="278" spans="1:10" ht="12.75">
      <c r="A278" s="1" t="s">
        <v>461</v>
      </c>
      <c r="C278" s="1">
        <v>38</v>
      </c>
      <c r="D278" s="3" t="s">
        <v>504</v>
      </c>
      <c r="F278" s="6">
        <v>1.25</v>
      </c>
      <c r="G278" s="1">
        <v>0</v>
      </c>
      <c r="H278" s="1">
        <v>0</v>
      </c>
      <c r="I278" s="1">
        <v>0</v>
      </c>
      <c r="J278" s="1">
        <v>1</v>
      </c>
    </row>
    <row r="279" spans="1:10" ht="12.75">
      <c r="A279" s="1" t="s">
        <v>461</v>
      </c>
      <c r="C279" s="1">
        <v>39</v>
      </c>
      <c r="D279" s="3" t="s">
        <v>505</v>
      </c>
      <c r="F279" s="6">
        <v>1</v>
      </c>
      <c r="G279" s="1">
        <v>0</v>
      </c>
      <c r="H279" s="1">
        <v>0</v>
      </c>
      <c r="I279" s="1">
        <v>1</v>
      </c>
      <c r="J279" s="1">
        <v>1</v>
      </c>
    </row>
    <row r="280" spans="1:10" ht="12.75">
      <c r="A280" s="1" t="s">
        <v>461</v>
      </c>
      <c r="C280" s="1">
        <v>40</v>
      </c>
      <c r="D280" s="3" t="s">
        <v>506</v>
      </c>
      <c r="F280" s="6">
        <v>1.25</v>
      </c>
      <c r="G280" s="1">
        <v>0</v>
      </c>
      <c r="H280" s="1">
        <v>0</v>
      </c>
      <c r="I280" s="1">
        <v>1</v>
      </c>
      <c r="J280" s="1">
        <v>1</v>
      </c>
    </row>
    <row r="281" spans="1:10" ht="12.75">
      <c r="A281" s="1" t="s">
        <v>461</v>
      </c>
      <c r="C281" s="1">
        <v>41</v>
      </c>
      <c r="D281" s="3" t="s">
        <v>507</v>
      </c>
      <c r="F281" s="6">
        <v>1.25</v>
      </c>
      <c r="G281" s="1">
        <v>0</v>
      </c>
      <c r="H281" s="1">
        <v>0</v>
      </c>
      <c r="I281" s="1">
        <v>1</v>
      </c>
      <c r="J281" s="1">
        <v>1</v>
      </c>
    </row>
    <row r="282" spans="1:10" ht="12.75">
      <c r="A282" s="1" t="s">
        <v>461</v>
      </c>
      <c r="C282" s="1">
        <v>42</v>
      </c>
      <c r="D282" s="3" t="s">
        <v>508</v>
      </c>
      <c r="F282" s="6">
        <v>1.25</v>
      </c>
      <c r="G282" s="1">
        <v>0</v>
      </c>
      <c r="H282" s="1">
        <v>0</v>
      </c>
      <c r="I282" s="1">
        <v>1</v>
      </c>
      <c r="J282" s="1">
        <v>0</v>
      </c>
    </row>
    <row r="283" spans="1:10" ht="12.75">
      <c r="A283" s="1" t="s">
        <v>461</v>
      </c>
      <c r="C283" s="1">
        <v>43</v>
      </c>
      <c r="D283" s="3" t="s">
        <v>509</v>
      </c>
      <c r="F283" s="6">
        <v>4.75</v>
      </c>
      <c r="G283" s="1">
        <v>0</v>
      </c>
      <c r="H283" s="1">
        <v>0</v>
      </c>
      <c r="I283" s="1">
        <v>0</v>
      </c>
      <c r="J283" s="1">
        <v>0</v>
      </c>
    </row>
    <row r="284" spans="1:10" ht="12.75">
      <c r="A284" s="1" t="s">
        <v>461</v>
      </c>
      <c r="C284" s="1">
        <v>44</v>
      </c>
      <c r="D284" s="3" t="s">
        <v>510</v>
      </c>
      <c r="F284" s="6">
        <v>1.25</v>
      </c>
      <c r="G284" s="1">
        <v>0</v>
      </c>
      <c r="H284" s="1">
        <v>0</v>
      </c>
      <c r="I284" s="1">
        <v>1</v>
      </c>
      <c r="J284" s="1">
        <v>0</v>
      </c>
    </row>
    <row r="285" spans="1:10" ht="12.75">
      <c r="A285" s="1" t="s">
        <v>461</v>
      </c>
      <c r="C285" s="1">
        <v>45</v>
      </c>
      <c r="D285" s="3" t="s">
        <v>511</v>
      </c>
      <c r="F285" s="6">
        <v>2</v>
      </c>
      <c r="G285" s="1">
        <v>0</v>
      </c>
      <c r="H285" s="1">
        <v>0</v>
      </c>
      <c r="I285" s="1">
        <v>1</v>
      </c>
      <c r="J285" s="1">
        <v>0</v>
      </c>
    </row>
    <row r="286" spans="1:10" ht="12.75">
      <c r="A286" s="1" t="s">
        <v>461</v>
      </c>
      <c r="C286" s="1">
        <v>46</v>
      </c>
      <c r="D286" s="3" t="s">
        <v>512</v>
      </c>
      <c r="F286" s="6">
        <v>1</v>
      </c>
      <c r="G286" s="1">
        <v>0</v>
      </c>
      <c r="H286" s="1">
        <v>0</v>
      </c>
      <c r="I286" s="1">
        <v>0</v>
      </c>
      <c r="J286" s="1">
        <v>0</v>
      </c>
    </row>
    <row r="287" spans="1:10" ht="12.75">
      <c r="A287" s="1" t="s">
        <v>461</v>
      </c>
      <c r="C287" s="1">
        <v>47</v>
      </c>
      <c r="D287" s="3" t="s">
        <v>513</v>
      </c>
      <c r="F287" s="6">
        <v>1.25</v>
      </c>
      <c r="G287" s="1">
        <v>0</v>
      </c>
      <c r="H287" s="1">
        <v>0</v>
      </c>
      <c r="I287" s="1">
        <v>1</v>
      </c>
      <c r="J287" s="1">
        <v>0</v>
      </c>
    </row>
    <row r="288" spans="1:10" ht="12.75">
      <c r="A288" s="1" t="s">
        <v>461</v>
      </c>
      <c r="C288" s="1">
        <v>48</v>
      </c>
      <c r="D288" s="3" t="s">
        <v>514</v>
      </c>
      <c r="F288" s="6">
        <v>1</v>
      </c>
      <c r="G288" s="1">
        <v>0</v>
      </c>
      <c r="H288" s="1">
        <v>0</v>
      </c>
      <c r="I288" s="1">
        <v>1</v>
      </c>
      <c r="J288" s="1">
        <v>0</v>
      </c>
    </row>
    <row r="289" spans="1:10" ht="12.75">
      <c r="A289" s="1" t="s">
        <v>461</v>
      </c>
      <c r="C289" s="1">
        <v>49</v>
      </c>
      <c r="D289" s="3" t="s">
        <v>515</v>
      </c>
      <c r="F289" s="6">
        <v>0.75</v>
      </c>
      <c r="G289" s="1">
        <v>0</v>
      </c>
      <c r="H289" s="1">
        <v>0</v>
      </c>
      <c r="I289" s="1">
        <v>1</v>
      </c>
      <c r="J289" s="1">
        <v>0</v>
      </c>
    </row>
    <row r="290" spans="1:10" ht="12.75">
      <c r="A290" s="1" t="s">
        <v>461</v>
      </c>
      <c r="C290" s="1">
        <v>50</v>
      </c>
      <c r="D290" s="3" t="s">
        <v>516</v>
      </c>
      <c r="F290" s="6">
        <v>1.25</v>
      </c>
      <c r="G290" s="1">
        <v>0</v>
      </c>
      <c r="H290" s="1">
        <v>0</v>
      </c>
      <c r="I290" s="1">
        <v>1</v>
      </c>
      <c r="J290" s="1">
        <v>0</v>
      </c>
    </row>
    <row r="291" spans="1:10" ht="12.75">
      <c r="A291" s="1" t="s">
        <v>528</v>
      </c>
      <c r="C291" s="1">
        <v>1</v>
      </c>
      <c r="D291" s="3" t="s">
        <v>536</v>
      </c>
      <c r="F291" s="6">
        <v>1.5</v>
      </c>
      <c r="G291" s="1">
        <v>0</v>
      </c>
      <c r="H291" s="1">
        <v>0</v>
      </c>
      <c r="I291" s="1">
        <v>1</v>
      </c>
      <c r="J291" s="1">
        <v>0</v>
      </c>
    </row>
    <row r="292" spans="1:10" ht="12.75">
      <c r="A292" s="1" t="s">
        <v>528</v>
      </c>
      <c r="C292" s="1">
        <v>2</v>
      </c>
      <c r="D292" s="3" t="s">
        <v>537</v>
      </c>
      <c r="F292" s="6">
        <v>1.25</v>
      </c>
      <c r="G292" s="1">
        <v>0</v>
      </c>
      <c r="H292" s="1">
        <v>0</v>
      </c>
      <c r="I292" s="1">
        <v>1</v>
      </c>
      <c r="J292" s="1">
        <v>0</v>
      </c>
    </row>
    <row r="293" spans="1:10" ht="12.75">
      <c r="A293" s="1" t="s">
        <v>528</v>
      </c>
      <c r="C293" s="1">
        <v>3</v>
      </c>
      <c r="D293" s="3" t="s">
        <v>538</v>
      </c>
      <c r="F293" s="6">
        <v>1</v>
      </c>
      <c r="G293" s="1">
        <v>0</v>
      </c>
      <c r="H293" s="1">
        <v>0</v>
      </c>
      <c r="I293" s="1">
        <v>1</v>
      </c>
      <c r="J293" s="1">
        <v>0</v>
      </c>
    </row>
    <row r="294" spans="1:10" ht="12.75">
      <c r="A294" s="1" t="s">
        <v>528</v>
      </c>
      <c r="C294" s="1">
        <v>4</v>
      </c>
      <c r="D294" s="3" t="s">
        <v>539</v>
      </c>
      <c r="F294" s="6">
        <v>1.75</v>
      </c>
      <c r="G294" s="1">
        <v>0</v>
      </c>
      <c r="H294" s="1">
        <v>0</v>
      </c>
      <c r="I294" s="1">
        <v>0</v>
      </c>
      <c r="J294" s="1">
        <v>0</v>
      </c>
    </row>
    <row r="295" spans="1:10" ht="12.75">
      <c r="A295" s="1" t="s">
        <v>528</v>
      </c>
      <c r="C295" s="1">
        <v>5</v>
      </c>
      <c r="D295" s="3" t="s">
        <v>540</v>
      </c>
      <c r="F295" s="6">
        <v>2</v>
      </c>
      <c r="G295" s="1">
        <v>0</v>
      </c>
      <c r="H295" s="1">
        <v>0</v>
      </c>
      <c r="I295" s="1">
        <v>1</v>
      </c>
      <c r="J295" s="1">
        <v>0</v>
      </c>
    </row>
    <row r="296" spans="1:10" ht="12.75">
      <c r="A296" s="1" t="s">
        <v>528</v>
      </c>
      <c r="C296" s="1">
        <v>6</v>
      </c>
      <c r="D296" s="3" t="s">
        <v>541</v>
      </c>
      <c r="F296" s="6">
        <v>1.25</v>
      </c>
      <c r="G296" s="1">
        <v>0</v>
      </c>
      <c r="H296" s="1">
        <v>0</v>
      </c>
      <c r="I296" s="1">
        <v>0</v>
      </c>
      <c r="J296" s="1">
        <v>0</v>
      </c>
    </row>
    <row r="297" spans="1:10" ht="12.75">
      <c r="A297" s="1" t="s">
        <v>528</v>
      </c>
      <c r="C297" s="1">
        <v>7</v>
      </c>
      <c r="D297" s="3" t="s">
        <v>542</v>
      </c>
      <c r="F297" s="6">
        <v>1.5</v>
      </c>
      <c r="G297" s="1">
        <v>0</v>
      </c>
      <c r="H297" s="1">
        <v>0</v>
      </c>
      <c r="I297" s="1">
        <v>1</v>
      </c>
      <c r="J297" s="1">
        <v>0</v>
      </c>
    </row>
    <row r="298" spans="1:10" ht="12.75">
      <c r="A298" s="1" t="s">
        <v>528</v>
      </c>
      <c r="C298" s="1">
        <v>8</v>
      </c>
      <c r="D298" s="3" t="s">
        <v>543</v>
      </c>
      <c r="F298" s="6">
        <v>1.75</v>
      </c>
      <c r="G298" s="1">
        <v>0</v>
      </c>
      <c r="H298" s="1">
        <v>0</v>
      </c>
      <c r="I298" s="1">
        <v>1</v>
      </c>
      <c r="J298" s="1">
        <v>0</v>
      </c>
    </row>
    <row r="299" spans="1:10" ht="12.75">
      <c r="A299" s="1" t="s">
        <v>528</v>
      </c>
      <c r="C299" s="1">
        <v>9</v>
      </c>
      <c r="D299" s="3" t="s">
        <v>544</v>
      </c>
      <c r="F299" s="6">
        <v>1</v>
      </c>
      <c r="G299" s="1">
        <v>0</v>
      </c>
      <c r="H299" s="1">
        <v>0</v>
      </c>
      <c r="I299" s="1">
        <v>1</v>
      </c>
      <c r="J299" s="1">
        <v>0</v>
      </c>
    </row>
    <row r="300" spans="1:10" ht="12.75">
      <c r="A300" s="1" t="s">
        <v>528</v>
      </c>
      <c r="C300" s="1">
        <v>10</v>
      </c>
      <c r="D300" s="3" t="s">
        <v>545</v>
      </c>
      <c r="F300" s="6">
        <v>2.5</v>
      </c>
      <c r="G300" s="1">
        <v>0</v>
      </c>
      <c r="H300" s="1">
        <v>0</v>
      </c>
      <c r="I300" s="1">
        <v>1</v>
      </c>
      <c r="J300" s="1">
        <v>0</v>
      </c>
    </row>
    <row r="301" spans="1:10" ht="12.75">
      <c r="A301" s="1" t="s">
        <v>528</v>
      </c>
      <c r="C301" s="1">
        <v>11</v>
      </c>
      <c r="D301" s="3" t="s">
        <v>546</v>
      </c>
      <c r="F301" s="6">
        <v>1.75</v>
      </c>
      <c r="G301" s="1">
        <v>0</v>
      </c>
      <c r="H301" s="1">
        <v>0</v>
      </c>
      <c r="I301" s="1">
        <v>1</v>
      </c>
      <c r="J301" s="1">
        <v>0</v>
      </c>
    </row>
    <row r="302" spans="1:10" ht="12.75">
      <c r="A302" s="1" t="s">
        <v>528</v>
      </c>
      <c r="C302" s="1">
        <v>12</v>
      </c>
      <c r="D302" s="3" t="s">
        <v>547</v>
      </c>
      <c r="F302" s="6">
        <v>1.75</v>
      </c>
      <c r="G302" s="1">
        <v>0</v>
      </c>
      <c r="H302" s="1">
        <v>0</v>
      </c>
      <c r="I302" s="1">
        <v>0</v>
      </c>
      <c r="J302" s="1">
        <v>0</v>
      </c>
    </row>
    <row r="303" spans="1:10" ht="12.75">
      <c r="A303" s="1" t="s">
        <v>528</v>
      </c>
      <c r="C303" s="1">
        <v>13</v>
      </c>
      <c r="D303" s="3" t="s">
        <v>548</v>
      </c>
      <c r="F303" s="6">
        <v>1.5</v>
      </c>
      <c r="G303" s="1">
        <v>0</v>
      </c>
      <c r="H303" s="1">
        <v>0</v>
      </c>
      <c r="I303" s="1">
        <v>0</v>
      </c>
      <c r="J303" s="1">
        <v>0</v>
      </c>
    </row>
    <row r="304" spans="1:10" ht="12.75">
      <c r="A304" s="1" t="s">
        <v>528</v>
      </c>
      <c r="C304" s="1">
        <v>14</v>
      </c>
      <c r="D304" s="3" t="s">
        <v>549</v>
      </c>
      <c r="F304" s="6">
        <v>2</v>
      </c>
      <c r="G304" s="1">
        <v>0</v>
      </c>
      <c r="H304" s="1">
        <v>0</v>
      </c>
      <c r="I304" s="1">
        <v>0</v>
      </c>
      <c r="J304" s="1">
        <v>0</v>
      </c>
    </row>
    <row r="305" spans="1:10" ht="12.75">
      <c r="A305" s="1" t="s">
        <v>528</v>
      </c>
      <c r="C305" s="1">
        <v>15</v>
      </c>
      <c r="D305" s="3" t="s">
        <v>550</v>
      </c>
      <c r="F305" s="6">
        <v>1.75</v>
      </c>
      <c r="G305" s="1">
        <v>0</v>
      </c>
      <c r="H305" s="1">
        <v>0</v>
      </c>
      <c r="I305" s="1">
        <v>0</v>
      </c>
      <c r="J305" s="1">
        <v>0</v>
      </c>
    </row>
    <row r="306" spans="1:10" ht="12.75">
      <c r="A306" s="1" t="s">
        <v>528</v>
      </c>
      <c r="C306" s="1">
        <v>16</v>
      </c>
      <c r="D306" s="3" t="s">
        <v>551</v>
      </c>
      <c r="F306" s="6">
        <v>2</v>
      </c>
      <c r="G306" s="1">
        <v>0</v>
      </c>
      <c r="H306" s="1">
        <v>0</v>
      </c>
      <c r="I306" s="1">
        <v>1</v>
      </c>
      <c r="J306" s="1">
        <v>0</v>
      </c>
    </row>
    <row r="307" spans="1:10" ht="12.75">
      <c r="A307" s="1" t="s">
        <v>528</v>
      </c>
      <c r="C307" s="1">
        <v>17</v>
      </c>
      <c r="D307" s="3" t="s">
        <v>552</v>
      </c>
      <c r="F307" s="6">
        <v>1.5</v>
      </c>
      <c r="G307" s="1">
        <v>0</v>
      </c>
      <c r="H307" s="1">
        <v>0</v>
      </c>
      <c r="I307" s="1">
        <v>1</v>
      </c>
      <c r="J307" s="1">
        <v>0</v>
      </c>
    </row>
    <row r="308" spans="1:10" ht="12.75">
      <c r="A308" s="1" t="s">
        <v>528</v>
      </c>
      <c r="C308" s="1">
        <v>18</v>
      </c>
      <c r="D308" s="3" t="s">
        <v>553</v>
      </c>
      <c r="F308" s="6">
        <v>2</v>
      </c>
      <c r="G308" s="1">
        <v>0</v>
      </c>
      <c r="H308" s="1">
        <v>0</v>
      </c>
      <c r="I308" s="1">
        <v>1</v>
      </c>
      <c r="J308" s="1">
        <v>0</v>
      </c>
    </row>
    <row r="309" spans="1:10" ht="12.75">
      <c r="A309" s="1" t="s">
        <v>528</v>
      </c>
      <c r="C309" s="1">
        <v>19</v>
      </c>
      <c r="D309" s="3" t="s">
        <v>554</v>
      </c>
      <c r="F309" s="6">
        <v>1.75</v>
      </c>
      <c r="G309" s="1">
        <v>0</v>
      </c>
      <c r="H309" s="1">
        <v>0</v>
      </c>
      <c r="I309" s="1">
        <v>0</v>
      </c>
      <c r="J309" s="1">
        <v>0</v>
      </c>
    </row>
    <row r="310" spans="1:10" ht="12.75">
      <c r="A310" s="1" t="s">
        <v>528</v>
      </c>
      <c r="C310" s="1">
        <v>20</v>
      </c>
      <c r="D310" s="3" t="s">
        <v>555</v>
      </c>
      <c r="F310" s="6">
        <v>1.5</v>
      </c>
      <c r="G310" s="1">
        <v>0</v>
      </c>
      <c r="H310" s="1">
        <v>0</v>
      </c>
      <c r="I310" s="1">
        <v>1</v>
      </c>
      <c r="J310" s="1">
        <v>0</v>
      </c>
    </row>
    <row r="311" spans="1:10" ht="12.75">
      <c r="A311" s="1" t="s">
        <v>528</v>
      </c>
      <c r="C311" s="1">
        <v>21</v>
      </c>
      <c r="D311" s="3" t="s">
        <v>556</v>
      </c>
      <c r="F311" s="6">
        <v>2.75</v>
      </c>
      <c r="G311" s="1">
        <v>0</v>
      </c>
      <c r="H311" s="1">
        <v>0</v>
      </c>
      <c r="I311" s="1">
        <v>0</v>
      </c>
      <c r="J311" s="1">
        <v>0</v>
      </c>
    </row>
    <row r="312" spans="1:10" ht="12.75">
      <c r="A312" s="1" t="s">
        <v>528</v>
      </c>
      <c r="C312" s="1">
        <v>22</v>
      </c>
      <c r="D312" s="3" t="s">
        <v>557</v>
      </c>
      <c r="F312" s="6">
        <v>1.5</v>
      </c>
      <c r="G312" s="1">
        <v>0</v>
      </c>
      <c r="H312" s="1">
        <v>0</v>
      </c>
      <c r="I312" s="1">
        <v>0</v>
      </c>
      <c r="J312" s="1">
        <v>0</v>
      </c>
    </row>
    <row r="313" spans="1:10" ht="12.75">
      <c r="A313" s="1" t="s">
        <v>528</v>
      </c>
      <c r="C313" s="1">
        <v>23</v>
      </c>
      <c r="D313" s="3" t="s">
        <v>558</v>
      </c>
      <c r="F313" s="6">
        <v>2</v>
      </c>
      <c r="G313" s="1">
        <v>0</v>
      </c>
      <c r="H313" s="1">
        <v>0</v>
      </c>
      <c r="I313" s="1">
        <v>0</v>
      </c>
      <c r="J313" s="1">
        <v>0</v>
      </c>
    </row>
    <row r="314" spans="1:10" ht="12.75">
      <c r="A314" s="1" t="s">
        <v>528</v>
      </c>
      <c r="C314" s="1">
        <v>24</v>
      </c>
      <c r="D314" s="3" t="s">
        <v>559</v>
      </c>
      <c r="F314" s="6">
        <v>2.25</v>
      </c>
      <c r="G314" s="1">
        <v>0</v>
      </c>
      <c r="H314" s="1">
        <v>0</v>
      </c>
      <c r="I314" s="1">
        <v>0</v>
      </c>
      <c r="J314" s="1">
        <v>0</v>
      </c>
    </row>
    <row r="315" spans="1:10" ht="12.75">
      <c r="A315" s="1" t="s">
        <v>528</v>
      </c>
      <c r="C315" s="1">
        <v>25</v>
      </c>
      <c r="D315" s="3" t="s">
        <v>560</v>
      </c>
      <c r="F315" s="6">
        <v>2.5</v>
      </c>
      <c r="G315" s="1">
        <v>0</v>
      </c>
      <c r="H315" s="1">
        <v>0</v>
      </c>
      <c r="I315" s="1">
        <v>1</v>
      </c>
      <c r="J315" s="1">
        <v>0</v>
      </c>
    </row>
    <row r="316" spans="1:10" ht="12.75">
      <c r="A316" s="1" t="s">
        <v>570</v>
      </c>
      <c r="C316" s="1">
        <v>1</v>
      </c>
      <c r="D316" s="3" t="s">
        <v>575</v>
      </c>
      <c r="F316" s="6">
        <v>3.5</v>
      </c>
      <c r="G316" s="1">
        <v>0</v>
      </c>
      <c r="H316" s="1">
        <v>0</v>
      </c>
      <c r="I316" s="1">
        <v>0</v>
      </c>
      <c r="J316" s="1">
        <v>1</v>
      </c>
    </row>
    <row r="317" spans="1:10" ht="12.75">
      <c r="A317" s="1" t="s">
        <v>570</v>
      </c>
      <c r="C317" s="1">
        <v>2</v>
      </c>
      <c r="D317" s="3" t="s">
        <v>576</v>
      </c>
      <c r="F317" s="6">
        <v>3.5</v>
      </c>
      <c r="G317" s="1">
        <v>0</v>
      </c>
      <c r="H317" s="1">
        <v>0</v>
      </c>
      <c r="I317" s="1">
        <v>0</v>
      </c>
      <c r="J317" s="1">
        <v>0</v>
      </c>
    </row>
    <row r="318" spans="1:10" ht="12.75">
      <c r="A318" s="1" t="s">
        <v>570</v>
      </c>
      <c r="C318" s="1">
        <v>3</v>
      </c>
      <c r="D318" s="3" t="s">
        <v>577</v>
      </c>
      <c r="F318" s="6">
        <v>1.75</v>
      </c>
      <c r="G318" s="1">
        <v>0</v>
      </c>
      <c r="H318" s="1">
        <v>0</v>
      </c>
      <c r="I318" s="1">
        <v>0</v>
      </c>
      <c r="J318" s="1">
        <v>0</v>
      </c>
    </row>
    <row r="319" spans="1:10" ht="12.75">
      <c r="A319" s="1" t="s">
        <v>570</v>
      </c>
      <c r="C319" s="1">
        <v>4</v>
      </c>
      <c r="D319" s="3" t="s">
        <v>578</v>
      </c>
      <c r="F319" s="6">
        <v>1.25</v>
      </c>
      <c r="G319" s="1">
        <v>0</v>
      </c>
      <c r="H319" s="1">
        <v>0</v>
      </c>
      <c r="I319" s="1">
        <v>1</v>
      </c>
      <c r="J319" s="1">
        <v>0</v>
      </c>
    </row>
    <row r="320" spans="1:10" ht="12.75">
      <c r="A320" s="1" t="s">
        <v>570</v>
      </c>
      <c r="C320" s="1">
        <v>5</v>
      </c>
      <c r="D320" s="3" t="s">
        <v>579</v>
      </c>
      <c r="F320" s="6">
        <v>2</v>
      </c>
      <c r="G320" s="1">
        <v>0</v>
      </c>
      <c r="H320" s="1">
        <v>0</v>
      </c>
      <c r="I320" s="1">
        <v>0</v>
      </c>
      <c r="J320" s="1">
        <v>0</v>
      </c>
    </row>
    <row r="321" spans="1:10" ht="12.75">
      <c r="A321" s="1" t="s">
        <v>570</v>
      </c>
      <c r="C321" s="1">
        <v>6</v>
      </c>
      <c r="D321" s="3" t="s">
        <v>580</v>
      </c>
      <c r="F321" s="6">
        <v>2.75</v>
      </c>
      <c r="G321" s="1">
        <v>0</v>
      </c>
      <c r="H321" s="1">
        <v>0</v>
      </c>
      <c r="I321" s="1">
        <v>0</v>
      </c>
      <c r="J321" s="1">
        <v>0</v>
      </c>
    </row>
    <row r="322" spans="1:10" ht="12.75">
      <c r="A322" s="1" t="s">
        <v>570</v>
      </c>
      <c r="C322" s="1">
        <v>7</v>
      </c>
      <c r="D322" s="3" t="s">
        <v>581</v>
      </c>
      <c r="F322" s="6">
        <v>1</v>
      </c>
      <c r="G322" s="1">
        <v>0</v>
      </c>
      <c r="H322" s="1">
        <v>0</v>
      </c>
      <c r="I322" s="1">
        <v>1</v>
      </c>
      <c r="J322" s="1">
        <v>1</v>
      </c>
    </row>
    <row r="323" spans="1:10" ht="12.75">
      <c r="A323" s="1" t="s">
        <v>570</v>
      </c>
      <c r="C323" s="1">
        <v>8</v>
      </c>
      <c r="D323" s="3" t="s">
        <v>582</v>
      </c>
      <c r="F323" s="6">
        <v>2.25</v>
      </c>
      <c r="G323" s="1">
        <v>0</v>
      </c>
      <c r="H323" s="1">
        <v>0</v>
      </c>
      <c r="I323" s="1">
        <v>1</v>
      </c>
      <c r="J323" s="1">
        <v>0</v>
      </c>
    </row>
    <row r="324" spans="1:10" ht="12.75">
      <c r="A324" s="1" t="s">
        <v>570</v>
      </c>
      <c r="C324" s="1">
        <v>9</v>
      </c>
      <c r="D324" s="3" t="s">
        <v>583</v>
      </c>
      <c r="F324" s="6">
        <v>2.5</v>
      </c>
      <c r="G324" s="1">
        <v>0</v>
      </c>
      <c r="H324" s="1">
        <v>0</v>
      </c>
      <c r="I324" s="1">
        <v>1</v>
      </c>
      <c r="J324" s="1">
        <v>0</v>
      </c>
    </row>
    <row r="325" spans="1:10" ht="12.75">
      <c r="A325" s="1" t="s">
        <v>570</v>
      </c>
      <c r="C325" s="1">
        <v>10</v>
      </c>
      <c r="D325" s="3" t="s">
        <v>584</v>
      </c>
      <c r="F325" s="6">
        <v>1.25</v>
      </c>
      <c r="G325" s="1">
        <v>0</v>
      </c>
      <c r="H325" s="1">
        <v>0</v>
      </c>
      <c r="I325" s="1">
        <v>1</v>
      </c>
      <c r="J325" s="1">
        <v>0</v>
      </c>
    </row>
    <row r="326" spans="1:10" ht="12.75">
      <c r="A326" s="1" t="s">
        <v>570</v>
      </c>
      <c r="C326" s="1">
        <v>11</v>
      </c>
      <c r="D326" s="3" t="s">
        <v>585</v>
      </c>
      <c r="F326" s="6">
        <v>2.5</v>
      </c>
      <c r="G326" s="1">
        <v>0</v>
      </c>
      <c r="H326" s="1">
        <v>0</v>
      </c>
      <c r="I326" s="1">
        <v>1</v>
      </c>
      <c r="J326" s="1">
        <v>0</v>
      </c>
    </row>
    <row r="327" spans="1:10" ht="12.75">
      <c r="A327" s="1" t="s">
        <v>570</v>
      </c>
      <c r="C327" s="1">
        <v>12</v>
      </c>
      <c r="D327" s="3" t="s">
        <v>586</v>
      </c>
      <c r="F327" s="6">
        <v>2.5</v>
      </c>
      <c r="G327" s="1">
        <v>0</v>
      </c>
      <c r="H327" s="1">
        <v>0</v>
      </c>
      <c r="I327" s="1">
        <v>1</v>
      </c>
      <c r="J327" s="1">
        <v>0</v>
      </c>
    </row>
    <row r="328" spans="1:10" ht="12.75">
      <c r="A328" s="1" t="s">
        <v>570</v>
      </c>
      <c r="C328" s="1">
        <v>13</v>
      </c>
      <c r="D328" s="3" t="s">
        <v>587</v>
      </c>
      <c r="F328" s="6">
        <v>1.75</v>
      </c>
      <c r="G328" s="1">
        <v>0</v>
      </c>
      <c r="H328" s="1">
        <v>0</v>
      </c>
      <c r="I328" s="1">
        <v>0</v>
      </c>
      <c r="J328" s="1">
        <v>1</v>
      </c>
    </row>
    <row r="329" spans="1:10" ht="12.75">
      <c r="A329" s="1" t="s">
        <v>570</v>
      </c>
      <c r="C329" s="1">
        <v>14</v>
      </c>
      <c r="D329" s="3" t="s">
        <v>588</v>
      </c>
      <c r="F329" s="6">
        <v>4</v>
      </c>
      <c r="G329" s="1">
        <v>0</v>
      </c>
      <c r="H329" s="1">
        <v>0</v>
      </c>
      <c r="I329" s="1">
        <v>0</v>
      </c>
      <c r="J329" s="1">
        <v>0</v>
      </c>
    </row>
    <row r="330" spans="1:10" ht="12.75">
      <c r="A330" s="1" t="s">
        <v>570</v>
      </c>
      <c r="C330" s="1">
        <v>15</v>
      </c>
      <c r="D330" s="3" t="s">
        <v>589</v>
      </c>
      <c r="F330" s="6">
        <v>3.5</v>
      </c>
      <c r="G330" s="1">
        <v>0</v>
      </c>
      <c r="H330" s="1">
        <v>0</v>
      </c>
      <c r="I330" s="1">
        <v>0</v>
      </c>
      <c r="J330" s="1">
        <v>0</v>
      </c>
    </row>
    <row r="331" spans="1:10" ht="12.75">
      <c r="A331" s="1" t="s">
        <v>570</v>
      </c>
      <c r="C331" s="1">
        <v>16</v>
      </c>
      <c r="D331" s="3" t="s">
        <v>590</v>
      </c>
      <c r="F331" s="6">
        <v>2.5</v>
      </c>
      <c r="G331" s="1">
        <v>0</v>
      </c>
      <c r="H331" s="1">
        <v>0</v>
      </c>
      <c r="I331" s="1">
        <v>0</v>
      </c>
      <c r="J331" s="1">
        <v>0</v>
      </c>
    </row>
    <row r="332" spans="1:10" ht="12.75">
      <c r="A332" s="1" t="s">
        <v>570</v>
      </c>
      <c r="C332" s="1">
        <v>17</v>
      </c>
      <c r="D332" s="3" t="s">
        <v>591</v>
      </c>
      <c r="F332" s="6">
        <v>2</v>
      </c>
      <c r="G332" s="1">
        <v>0</v>
      </c>
      <c r="H332" s="1">
        <v>0</v>
      </c>
      <c r="I332" s="1">
        <v>1</v>
      </c>
      <c r="J332" s="1">
        <v>1</v>
      </c>
    </row>
    <row r="333" spans="1:10" ht="12.75">
      <c r="A333" s="1" t="s">
        <v>570</v>
      </c>
      <c r="C333" s="1">
        <v>18</v>
      </c>
      <c r="D333" s="3" t="s">
        <v>592</v>
      </c>
      <c r="F333" s="6">
        <v>3.5</v>
      </c>
      <c r="G333" s="1">
        <v>0</v>
      </c>
      <c r="H333" s="1">
        <v>0</v>
      </c>
      <c r="I333" s="1">
        <v>0</v>
      </c>
      <c r="J333" s="1">
        <v>0</v>
      </c>
    </row>
    <row r="334" spans="1:10" ht="12.75">
      <c r="A334" s="1" t="s">
        <v>570</v>
      </c>
      <c r="C334" s="1">
        <v>19</v>
      </c>
      <c r="D334" s="3" t="s">
        <v>593</v>
      </c>
      <c r="F334" s="6">
        <v>2.25</v>
      </c>
      <c r="G334" s="1">
        <v>0</v>
      </c>
      <c r="H334" s="1">
        <v>0</v>
      </c>
      <c r="I334" s="1">
        <v>0</v>
      </c>
      <c r="J334" s="1">
        <v>0</v>
      </c>
    </row>
    <row r="335" spans="1:10" ht="12.75">
      <c r="A335" s="1" t="s">
        <v>570</v>
      </c>
      <c r="C335" s="1">
        <v>20</v>
      </c>
      <c r="D335" s="3" t="s">
        <v>594</v>
      </c>
      <c r="F335" s="6">
        <v>2.5</v>
      </c>
      <c r="G335" s="1">
        <v>0</v>
      </c>
      <c r="H335" s="1">
        <v>0</v>
      </c>
      <c r="I335" s="1">
        <v>0</v>
      </c>
      <c r="J335" s="1">
        <v>0</v>
      </c>
    </row>
    <row r="336" spans="1:10" ht="12.75">
      <c r="A336" s="1" t="s">
        <v>570</v>
      </c>
      <c r="C336" s="1">
        <v>21</v>
      </c>
      <c r="D336" s="3" t="s">
        <v>595</v>
      </c>
      <c r="F336" s="6">
        <v>2.5</v>
      </c>
      <c r="G336" s="1">
        <v>0</v>
      </c>
      <c r="H336" s="1">
        <v>0</v>
      </c>
      <c r="I336" s="1">
        <v>0</v>
      </c>
      <c r="J336" s="1">
        <v>0</v>
      </c>
    </row>
    <row r="337" spans="1:10" ht="12.75">
      <c r="A337" s="1" t="s">
        <v>570</v>
      </c>
      <c r="C337" s="1">
        <v>22</v>
      </c>
      <c r="D337" s="3" t="s">
        <v>596</v>
      </c>
      <c r="F337" s="6">
        <v>3.75</v>
      </c>
      <c r="G337" s="1">
        <v>0</v>
      </c>
      <c r="H337" s="1">
        <v>0</v>
      </c>
      <c r="I337" s="1">
        <v>0</v>
      </c>
      <c r="J337" s="1">
        <v>0</v>
      </c>
    </row>
    <row r="338" spans="1:10" ht="12.75">
      <c r="A338" s="1" t="s">
        <v>570</v>
      </c>
      <c r="C338" s="1">
        <v>23</v>
      </c>
      <c r="D338" s="3" t="s">
        <v>597</v>
      </c>
      <c r="F338" s="6">
        <v>2</v>
      </c>
      <c r="G338" s="1">
        <v>0</v>
      </c>
      <c r="H338" s="1">
        <v>0</v>
      </c>
      <c r="I338" s="1">
        <v>0</v>
      </c>
      <c r="J338" s="1">
        <v>1</v>
      </c>
    </row>
    <row r="339" spans="1:10" ht="12.75">
      <c r="A339" s="1" t="s">
        <v>570</v>
      </c>
      <c r="C339" s="1">
        <v>24</v>
      </c>
      <c r="D339" s="3" t="s">
        <v>598</v>
      </c>
      <c r="F339" s="6">
        <v>4.5</v>
      </c>
      <c r="G339" s="1">
        <v>0</v>
      </c>
      <c r="H339" s="1">
        <v>0</v>
      </c>
      <c r="I339" s="1">
        <v>0</v>
      </c>
      <c r="J339" s="1">
        <v>0</v>
      </c>
    </row>
    <row r="340" spans="1:10" ht="12.75">
      <c r="A340" s="1" t="s">
        <v>570</v>
      </c>
      <c r="C340" s="1">
        <v>25</v>
      </c>
      <c r="D340" s="3" t="s">
        <v>599</v>
      </c>
      <c r="F340" s="6">
        <v>3</v>
      </c>
      <c r="G340" s="1">
        <v>0</v>
      </c>
      <c r="H340" s="1">
        <v>0</v>
      </c>
      <c r="I340" s="1">
        <v>0</v>
      </c>
      <c r="J340" s="1">
        <v>0</v>
      </c>
    </row>
    <row r="341" spans="1:10" ht="12.75">
      <c r="A341" s="1" t="s">
        <v>570</v>
      </c>
      <c r="C341" s="1">
        <v>26</v>
      </c>
      <c r="D341" s="3" t="s">
        <v>600</v>
      </c>
      <c r="F341" s="6">
        <v>2</v>
      </c>
      <c r="G341" s="1">
        <v>0</v>
      </c>
      <c r="H341" s="1">
        <v>0</v>
      </c>
      <c r="I341" s="1">
        <v>0</v>
      </c>
      <c r="J341" s="1">
        <v>1</v>
      </c>
    </row>
    <row r="342" spans="1:10" ht="12.75">
      <c r="A342" s="1" t="s">
        <v>570</v>
      </c>
      <c r="C342" s="1">
        <v>27</v>
      </c>
      <c r="D342" s="3" t="s">
        <v>601</v>
      </c>
      <c r="F342" s="6">
        <v>1.5</v>
      </c>
      <c r="G342" s="1">
        <v>0</v>
      </c>
      <c r="H342" s="1">
        <v>0</v>
      </c>
      <c r="I342" s="1">
        <v>1</v>
      </c>
      <c r="J342" s="1">
        <v>1</v>
      </c>
    </row>
    <row r="343" spans="1:10" ht="12.75">
      <c r="A343" s="1" t="s">
        <v>570</v>
      </c>
      <c r="C343" s="1">
        <v>28</v>
      </c>
      <c r="D343" s="3" t="s">
        <v>602</v>
      </c>
      <c r="F343" s="6">
        <v>2.25</v>
      </c>
      <c r="G343" s="1">
        <v>0</v>
      </c>
      <c r="H343" s="1">
        <v>0</v>
      </c>
      <c r="I343" s="1">
        <v>1</v>
      </c>
      <c r="J343" s="1">
        <v>0</v>
      </c>
    </row>
    <row r="344" spans="1:10" ht="12.75">
      <c r="A344" s="1" t="s">
        <v>570</v>
      </c>
      <c r="C344" s="1">
        <v>29</v>
      </c>
      <c r="D344" s="3" t="s">
        <v>603</v>
      </c>
      <c r="F344" s="6">
        <v>1.25</v>
      </c>
      <c r="G344" s="1">
        <v>0</v>
      </c>
      <c r="H344" s="1">
        <v>0</v>
      </c>
      <c r="I344" s="1">
        <v>0</v>
      </c>
      <c r="J344" s="1">
        <v>1</v>
      </c>
    </row>
    <row r="345" spans="1:10" ht="12.75">
      <c r="A345" s="1" t="s">
        <v>570</v>
      </c>
      <c r="C345" s="1">
        <v>30</v>
      </c>
      <c r="D345" s="3" t="s">
        <v>604</v>
      </c>
      <c r="F345" s="6">
        <v>3</v>
      </c>
      <c r="G345" s="1">
        <v>0</v>
      </c>
      <c r="H345" s="1">
        <v>0</v>
      </c>
      <c r="I345" s="1">
        <v>0</v>
      </c>
      <c r="J345" s="1">
        <v>0</v>
      </c>
    </row>
    <row r="346" spans="1:10" ht="12.75">
      <c r="A346" s="1" t="s">
        <v>570</v>
      </c>
      <c r="C346" s="1">
        <v>31</v>
      </c>
      <c r="D346" s="3" t="s">
        <v>605</v>
      </c>
      <c r="F346" s="6">
        <v>3</v>
      </c>
      <c r="G346" s="1">
        <v>0</v>
      </c>
      <c r="H346" s="1">
        <v>0</v>
      </c>
      <c r="I346" s="1">
        <v>0</v>
      </c>
      <c r="J346" s="1">
        <v>1</v>
      </c>
    </row>
    <row r="347" spans="1:10" ht="12.75">
      <c r="A347" s="1" t="s">
        <v>570</v>
      </c>
      <c r="C347" s="1">
        <v>32</v>
      </c>
      <c r="D347" s="3" t="s">
        <v>606</v>
      </c>
      <c r="F347" s="6">
        <v>1.25</v>
      </c>
      <c r="G347" s="1">
        <v>0</v>
      </c>
      <c r="H347" s="1">
        <v>0</v>
      </c>
      <c r="I347" s="1">
        <v>1</v>
      </c>
      <c r="J347" s="1">
        <v>1</v>
      </c>
    </row>
    <row r="348" spans="1:10" ht="12.75">
      <c r="A348" s="1" t="s">
        <v>570</v>
      </c>
      <c r="C348" s="1">
        <v>33</v>
      </c>
      <c r="D348" s="3" t="s">
        <v>607</v>
      </c>
      <c r="F348" s="6">
        <v>2.5</v>
      </c>
      <c r="G348" s="1">
        <v>0</v>
      </c>
      <c r="H348" s="1">
        <v>0</v>
      </c>
      <c r="I348" s="1">
        <v>0</v>
      </c>
      <c r="J348" s="1">
        <v>1</v>
      </c>
    </row>
    <row r="349" spans="1:10" ht="12.75">
      <c r="A349" s="1" t="s">
        <v>570</v>
      </c>
      <c r="C349" s="1">
        <v>34</v>
      </c>
      <c r="D349" s="3" t="s">
        <v>608</v>
      </c>
      <c r="F349" s="6">
        <v>2.5</v>
      </c>
      <c r="G349" s="1">
        <v>0</v>
      </c>
      <c r="H349" s="1">
        <v>0</v>
      </c>
      <c r="I349" s="1">
        <v>0</v>
      </c>
      <c r="J349" s="1">
        <v>1</v>
      </c>
    </row>
    <row r="350" spans="1:10" ht="12.75">
      <c r="A350" s="1" t="s">
        <v>570</v>
      </c>
      <c r="C350" s="1">
        <v>35</v>
      </c>
      <c r="D350" s="3" t="s">
        <v>609</v>
      </c>
      <c r="F350" s="6">
        <v>5</v>
      </c>
      <c r="G350" s="1">
        <v>0</v>
      </c>
      <c r="H350" s="1">
        <v>0</v>
      </c>
      <c r="I350" s="1">
        <v>0</v>
      </c>
      <c r="J350" s="1">
        <v>0</v>
      </c>
    </row>
    <row r="351" spans="1:10" ht="12.75">
      <c r="A351" s="1" t="s">
        <v>570</v>
      </c>
      <c r="C351" s="1">
        <v>36</v>
      </c>
      <c r="D351" s="3" t="s">
        <v>610</v>
      </c>
      <c r="F351" s="6">
        <v>1.5</v>
      </c>
      <c r="G351" s="1">
        <v>0</v>
      </c>
      <c r="H351" s="1">
        <v>0</v>
      </c>
      <c r="I351" s="1">
        <v>1</v>
      </c>
      <c r="J351" s="1">
        <v>0</v>
      </c>
    </row>
    <row r="352" spans="1:10" ht="12.75">
      <c r="A352" s="1" t="s">
        <v>570</v>
      </c>
      <c r="C352" s="1">
        <v>37</v>
      </c>
      <c r="D352" s="3" t="s">
        <v>611</v>
      </c>
      <c r="F352" s="6">
        <v>3</v>
      </c>
      <c r="G352" s="1">
        <v>0</v>
      </c>
      <c r="H352" s="1">
        <v>0</v>
      </c>
      <c r="I352" s="1">
        <v>1</v>
      </c>
      <c r="J352" s="1">
        <v>0</v>
      </c>
    </row>
    <row r="353" spans="1:10" ht="12.75">
      <c r="A353" s="1" t="s">
        <v>570</v>
      </c>
      <c r="C353" s="1">
        <v>38</v>
      </c>
      <c r="D353" s="3" t="s">
        <v>612</v>
      </c>
      <c r="F353" s="6">
        <v>1.25</v>
      </c>
      <c r="G353" s="1">
        <v>0</v>
      </c>
      <c r="H353" s="1">
        <v>0</v>
      </c>
      <c r="I353" s="1">
        <v>1</v>
      </c>
      <c r="J353" s="1">
        <v>0</v>
      </c>
    </row>
    <row r="354" spans="1:10" ht="12.75">
      <c r="A354" s="1" t="s">
        <v>570</v>
      </c>
      <c r="C354" s="1">
        <v>39</v>
      </c>
      <c r="D354" s="3" t="s">
        <v>613</v>
      </c>
      <c r="F354" s="6">
        <v>1.25</v>
      </c>
      <c r="G354" s="1">
        <v>0</v>
      </c>
      <c r="H354" s="1">
        <v>0</v>
      </c>
      <c r="I354" s="1">
        <v>1</v>
      </c>
      <c r="J354" s="1">
        <v>0</v>
      </c>
    </row>
    <row r="355" spans="1:10" ht="12.75">
      <c r="A355" s="1" t="s">
        <v>570</v>
      </c>
      <c r="C355" s="1">
        <v>40</v>
      </c>
      <c r="D355" s="3" t="s">
        <v>614</v>
      </c>
      <c r="F355" s="6">
        <v>1.75</v>
      </c>
      <c r="G355" s="1">
        <v>0</v>
      </c>
      <c r="H355" s="1">
        <v>0</v>
      </c>
      <c r="I355" s="1">
        <v>0</v>
      </c>
      <c r="J355" s="1">
        <v>1</v>
      </c>
    </row>
    <row r="356" spans="1:10" ht="12.75">
      <c r="A356" s="1" t="s">
        <v>570</v>
      </c>
      <c r="C356" s="1">
        <v>41</v>
      </c>
      <c r="D356" s="3" t="s">
        <v>615</v>
      </c>
      <c r="F356" s="6">
        <v>3.5</v>
      </c>
      <c r="G356" s="1">
        <v>0</v>
      </c>
      <c r="H356" s="1">
        <v>0</v>
      </c>
      <c r="I356" s="1">
        <v>0</v>
      </c>
      <c r="J356" s="1">
        <v>0</v>
      </c>
    </row>
    <row r="357" spans="1:10" ht="12.75">
      <c r="A357" s="1" t="s">
        <v>570</v>
      </c>
      <c r="C357" s="1">
        <v>42</v>
      </c>
      <c r="D357" s="3" t="s">
        <v>616</v>
      </c>
      <c r="F357" s="6">
        <v>2</v>
      </c>
      <c r="G357" s="1">
        <v>0</v>
      </c>
      <c r="H357" s="1">
        <v>0</v>
      </c>
      <c r="I357" s="1">
        <v>1</v>
      </c>
      <c r="J357" s="1">
        <v>0</v>
      </c>
    </row>
    <row r="358" spans="1:10" ht="12.75">
      <c r="A358" s="1" t="s">
        <v>570</v>
      </c>
      <c r="C358" s="1">
        <v>43</v>
      </c>
      <c r="D358" s="3" t="s">
        <v>617</v>
      </c>
      <c r="F358" s="6">
        <v>2.25</v>
      </c>
      <c r="G358" s="1">
        <v>0</v>
      </c>
      <c r="H358" s="1">
        <v>0</v>
      </c>
      <c r="I358" s="1">
        <v>1</v>
      </c>
      <c r="J358" s="1">
        <v>0</v>
      </c>
    </row>
    <row r="359" spans="1:10" ht="12.75">
      <c r="A359" s="1" t="s">
        <v>570</v>
      </c>
      <c r="C359" s="1">
        <v>44</v>
      </c>
      <c r="D359" s="3" t="s">
        <v>618</v>
      </c>
      <c r="F359" s="6">
        <v>1.5</v>
      </c>
      <c r="G359" s="1">
        <v>0</v>
      </c>
      <c r="H359" s="1">
        <v>0</v>
      </c>
      <c r="I359" s="1">
        <v>0</v>
      </c>
      <c r="J359" s="1">
        <v>1</v>
      </c>
    </row>
    <row r="360" spans="1:10" ht="12.75">
      <c r="A360" s="1" t="s">
        <v>570</v>
      </c>
      <c r="C360" s="1">
        <v>45</v>
      </c>
      <c r="D360" s="3" t="s">
        <v>619</v>
      </c>
      <c r="F360" s="6">
        <v>4.75</v>
      </c>
      <c r="G360" s="1">
        <v>0</v>
      </c>
      <c r="H360" s="1">
        <v>0</v>
      </c>
      <c r="I360" s="1">
        <v>0</v>
      </c>
      <c r="J360" s="1">
        <v>0</v>
      </c>
    </row>
    <row r="361" spans="1:10" ht="12.75">
      <c r="A361" s="1" t="s">
        <v>570</v>
      </c>
      <c r="C361" s="1">
        <v>46</v>
      </c>
      <c r="D361" s="3" t="s">
        <v>620</v>
      </c>
      <c r="F361" s="6">
        <v>2.5</v>
      </c>
      <c r="G361" s="1">
        <v>0</v>
      </c>
      <c r="H361" s="1">
        <v>0</v>
      </c>
      <c r="I361" s="1">
        <v>1</v>
      </c>
      <c r="J361" s="1">
        <v>0</v>
      </c>
    </row>
    <row r="362" spans="1:10" ht="12.75">
      <c r="A362" s="1" t="s">
        <v>570</v>
      </c>
      <c r="C362" s="1">
        <v>47</v>
      </c>
      <c r="D362" s="3" t="s">
        <v>621</v>
      </c>
      <c r="F362" s="6">
        <v>2.5</v>
      </c>
      <c r="G362" s="1">
        <v>0</v>
      </c>
      <c r="H362" s="1">
        <v>0</v>
      </c>
      <c r="I362" s="1">
        <v>0</v>
      </c>
      <c r="J362" s="1">
        <v>0</v>
      </c>
    </row>
    <row r="363" spans="1:10" ht="12.75">
      <c r="A363" s="1" t="s">
        <v>570</v>
      </c>
      <c r="C363" s="1">
        <v>48</v>
      </c>
      <c r="D363" s="3" t="s">
        <v>622</v>
      </c>
      <c r="F363" s="6">
        <v>1.75</v>
      </c>
      <c r="G363" s="1">
        <v>0</v>
      </c>
      <c r="H363" s="1">
        <v>0</v>
      </c>
      <c r="I363" s="1">
        <v>1</v>
      </c>
      <c r="J363" s="1">
        <v>0</v>
      </c>
    </row>
    <row r="364" spans="1:10" ht="12.75">
      <c r="A364" s="1" t="s">
        <v>570</v>
      </c>
      <c r="C364" s="1">
        <v>49</v>
      </c>
      <c r="D364" s="3" t="s">
        <v>623</v>
      </c>
      <c r="F364" s="6">
        <v>1.5</v>
      </c>
      <c r="G364" s="1">
        <v>0</v>
      </c>
      <c r="H364" s="1">
        <v>0</v>
      </c>
      <c r="I364" s="1">
        <v>1</v>
      </c>
      <c r="J364" s="1">
        <v>0</v>
      </c>
    </row>
    <row r="365" spans="1:10" ht="12.75">
      <c r="A365" s="1" t="s">
        <v>570</v>
      </c>
      <c r="C365" s="1">
        <v>50</v>
      </c>
      <c r="D365" s="3" t="s">
        <v>624</v>
      </c>
      <c r="F365" s="6">
        <v>1</v>
      </c>
      <c r="G365" s="1">
        <v>0</v>
      </c>
      <c r="H365" s="1">
        <v>0</v>
      </c>
      <c r="I365" s="1">
        <v>0</v>
      </c>
      <c r="J365" s="1">
        <v>0</v>
      </c>
    </row>
    <row r="366" spans="1:10" ht="12.75">
      <c r="A366" s="1" t="s">
        <v>637</v>
      </c>
      <c r="C366" s="1">
        <v>1</v>
      </c>
      <c r="D366" s="3" t="s">
        <v>643</v>
      </c>
      <c r="F366" s="6">
        <v>2</v>
      </c>
      <c r="G366" s="1">
        <v>0</v>
      </c>
      <c r="H366" s="1">
        <v>0</v>
      </c>
      <c r="I366" s="1">
        <v>0</v>
      </c>
      <c r="J366" s="1">
        <v>1</v>
      </c>
    </row>
    <row r="367" spans="1:10" ht="12.75">
      <c r="A367" s="1" t="s">
        <v>637</v>
      </c>
      <c r="C367" s="1">
        <v>2</v>
      </c>
      <c r="D367" s="3" t="s">
        <v>644</v>
      </c>
      <c r="F367" s="6">
        <v>3</v>
      </c>
      <c r="G367" s="1">
        <v>0</v>
      </c>
      <c r="H367" s="1">
        <v>0</v>
      </c>
      <c r="I367" s="1">
        <v>0</v>
      </c>
      <c r="J367" s="1">
        <v>1</v>
      </c>
    </row>
    <row r="368" spans="1:10" ht="12.75">
      <c r="A368" s="1" t="s">
        <v>637</v>
      </c>
      <c r="C368" s="1">
        <v>3</v>
      </c>
      <c r="D368" s="3" t="s">
        <v>645</v>
      </c>
      <c r="F368" s="6">
        <v>3.25</v>
      </c>
      <c r="G368" s="1">
        <v>0</v>
      </c>
      <c r="H368" s="1">
        <v>0</v>
      </c>
      <c r="I368" s="1">
        <v>0</v>
      </c>
      <c r="J368" s="1">
        <v>0</v>
      </c>
    </row>
    <row r="369" spans="1:10" ht="12.75">
      <c r="A369" s="1" t="s">
        <v>637</v>
      </c>
      <c r="C369" s="1">
        <v>4</v>
      </c>
      <c r="D369" s="3" t="s">
        <v>646</v>
      </c>
      <c r="F369" s="6">
        <v>2.75</v>
      </c>
      <c r="G369" s="1">
        <v>0</v>
      </c>
      <c r="H369" s="1">
        <v>0</v>
      </c>
      <c r="I369" s="1">
        <v>0</v>
      </c>
      <c r="J369" s="1">
        <v>1</v>
      </c>
    </row>
    <row r="370" spans="1:10" ht="12.75">
      <c r="A370" s="1" t="s">
        <v>637</v>
      </c>
      <c r="C370" s="1">
        <v>5</v>
      </c>
      <c r="D370" s="3" t="s">
        <v>647</v>
      </c>
      <c r="F370" s="6">
        <v>2.75</v>
      </c>
      <c r="G370" s="1">
        <v>0</v>
      </c>
      <c r="H370" s="1">
        <v>0</v>
      </c>
      <c r="I370" s="1">
        <v>1</v>
      </c>
      <c r="J370" s="1">
        <v>0</v>
      </c>
    </row>
    <row r="371" spans="1:10" ht="12.75">
      <c r="A371" s="1" t="s">
        <v>637</v>
      </c>
      <c r="C371" s="1">
        <v>6</v>
      </c>
      <c r="D371" s="3" t="s">
        <v>648</v>
      </c>
      <c r="F371" s="6">
        <v>1</v>
      </c>
      <c r="G371" s="1">
        <v>0</v>
      </c>
      <c r="H371" s="1">
        <v>0</v>
      </c>
      <c r="I371" s="1">
        <v>0</v>
      </c>
      <c r="J371" s="1">
        <v>1</v>
      </c>
    </row>
    <row r="372" spans="1:10" ht="12.75">
      <c r="A372" s="1" t="s">
        <v>637</v>
      </c>
      <c r="C372" s="1">
        <v>7</v>
      </c>
      <c r="D372" s="3" t="s">
        <v>649</v>
      </c>
      <c r="F372" s="6">
        <v>2.5</v>
      </c>
      <c r="G372" s="1">
        <v>0</v>
      </c>
      <c r="H372" s="1">
        <v>0</v>
      </c>
      <c r="I372" s="1">
        <v>0</v>
      </c>
      <c r="J372" s="1">
        <v>1</v>
      </c>
    </row>
    <row r="373" spans="1:10" ht="12.75">
      <c r="A373" s="1" t="s">
        <v>637</v>
      </c>
      <c r="C373" s="1">
        <v>8</v>
      </c>
      <c r="D373" s="3" t="s">
        <v>650</v>
      </c>
      <c r="F373" s="6">
        <v>1</v>
      </c>
      <c r="G373" s="1">
        <v>0</v>
      </c>
      <c r="H373" s="1">
        <v>0</v>
      </c>
      <c r="I373" s="1">
        <v>0</v>
      </c>
      <c r="J373" s="1">
        <v>1</v>
      </c>
    </row>
    <row r="374" spans="1:10" ht="12.75">
      <c r="A374" s="1" t="s">
        <v>637</v>
      </c>
      <c r="C374" s="1">
        <v>9</v>
      </c>
      <c r="D374" s="3" t="s">
        <v>651</v>
      </c>
      <c r="F374" s="6">
        <v>2.75</v>
      </c>
      <c r="G374" s="1">
        <v>0</v>
      </c>
      <c r="H374" s="1">
        <v>0</v>
      </c>
      <c r="I374" s="1">
        <v>0</v>
      </c>
      <c r="J374" s="1">
        <v>1</v>
      </c>
    </row>
    <row r="375" spans="1:10" ht="12.75">
      <c r="A375" s="1" t="s">
        <v>637</v>
      </c>
      <c r="C375" s="1">
        <v>10</v>
      </c>
      <c r="D375" s="3" t="s">
        <v>652</v>
      </c>
      <c r="F375" s="6">
        <v>1.25</v>
      </c>
      <c r="G375" s="1">
        <v>0</v>
      </c>
      <c r="H375" s="1">
        <v>0</v>
      </c>
      <c r="I375" s="1">
        <v>0</v>
      </c>
      <c r="J375" s="1">
        <v>1</v>
      </c>
    </row>
    <row r="376" spans="1:10" ht="12.75">
      <c r="A376" s="1" t="s">
        <v>637</v>
      </c>
      <c r="C376" s="1">
        <v>11</v>
      </c>
      <c r="D376" s="3" t="s">
        <v>653</v>
      </c>
      <c r="F376" s="6">
        <v>2.25</v>
      </c>
      <c r="G376" s="1">
        <v>0</v>
      </c>
      <c r="H376" s="1">
        <v>0</v>
      </c>
      <c r="I376" s="1">
        <v>0</v>
      </c>
      <c r="J376" s="1">
        <v>1</v>
      </c>
    </row>
    <row r="377" spans="1:10" ht="12.75">
      <c r="A377" s="1" t="s">
        <v>637</v>
      </c>
      <c r="C377" s="1">
        <v>12</v>
      </c>
      <c r="D377" s="3" t="s">
        <v>654</v>
      </c>
      <c r="F377" s="6">
        <v>2.25</v>
      </c>
      <c r="G377" s="1">
        <v>0</v>
      </c>
      <c r="H377" s="1">
        <v>0</v>
      </c>
      <c r="I377" s="1">
        <v>0</v>
      </c>
      <c r="J377" s="1">
        <v>0</v>
      </c>
    </row>
    <row r="378" spans="1:10" ht="12.75">
      <c r="A378" s="1" t="s">
        <v>637</v>
      </c>
      <c r="C378" s="1">
        <v>13</v>
      </c>
      <c r="D378" s="3" t="s">
        <v>655</v>
      </c>
      <c r="F378" s="6">
        <v>2.5</v>
      </c>
      <c r="G378" s="1">
        <v>0</v>
      </c>
      <c r="H378" s="1">
        <v>0</v>
      </c>
      <c r="I378" s="1">
        <v>0</v>
      </c>
      <c r="J378" s="1">
        <v>1</v>
      </c>
    </row>
    <row r="379" spans="1:10" ht="12.75">
      <c r="A379" s="1" t="s">
        <v>637</v>
      </c>
      <c r="C379" s="1">
        <v>14</v>
      </c>
      <c r="D379" s="3" t="s">
        <v>656</v>
      </c>
      <c r="F379" s="6">
        <v>3</v>
      </c>
      <c r="G379" s="1">
        <v>0</v>
      </c>
      <c r="H379" s="1">
        <v>0</v>
      </c>
      <c r="I379" s="1">
        <v>0</v>
      </c>
      <c r="J379" s="1">
        <v>1</v>
      </c>
    </row>
    <row r="380" spans="1:10" ht="12.75">
      <c r="A380" s="1" t="s">
        <v>637</v>
      </c>
      <c r="C380" s="1">
        <v>15</v>
      </c>
      <c r="D380" s="3" t="s">
        <v>657</v>
      </c>
      <c r="F380" s="6">
        <v>1.25</v>
      </c>
      <c r="G380" s="1">
        <v>0</v>
      </c>
      <c r="H380" s="1">
        <v>0</v>
      </c>
      <c r="I380" s="1">
        <v>0</v>
      </c>
      <c r="J380" s="1">
        <v>1</v>
      </c>
    </row>
    <row r="381" spans="1:10" ht="12.75">
      <c r="A381" s="1" t="s">
        <v>637</v>
      </c>
      <c r="C381" s="1">
        <v>16</v>
      </c>
      <c r="D381" s="3" t="s">
        <v>658</v>
      </c>
      <c r="F381" s="6">
        <v>1.25</v>
      </c>
      <c r="G381" s="1">
        <v>0</v>
      </c>
      <c r="H381" s="1">
        <v>0</v>
      </c>
      <c r="I381" s="1">
        <v>0</v>
      </c>
      <c r="J381" s="1">
        <v>1</v>
      </c>
    </row>
    <row r="382" spans="1:10" ht="12.75">
      <c r="A382" s="1" t="s">
        <v>637</v>
      </c>
      <c r="C382" s="1">
        <v>17</v>
      </c>
      <c r="D382" s="3" t="s">
        <v>659</v>
      </c>
      <c r="F382" s="6">
        <v>1</v>
      </c>
      <c r="G382" s="1">
        <v>0</v>
      </c>
      <c r="H382" s="1">
        <v>0</v>
      </c>
      <c r="I382" s="1">
        <v>0</v>
      </c>
      <c r="J382" s="1">
        <v>0</v>
      </c>
    </row>
    <row r="383" spans="1:10" ht="12.75">
      <c r="A383" s="1" t="s">
        <v>637</v>
      </c>
      <c r="C383" s="1">
        <v>18</v>
      </c>
      <c r="D383" s="3" t="s">
        <v>660</v>
      </c>
      <c r="F383" s="6">
        <v>0.5</v>
      </c>
      <c r="G383" s="1">
        <v>0</v>
      </c>
      <c r="H383" s="1">
        <v>0</v>
      </c>
      <c r="I383" s="1">
        <v>1</v>
      </c>
      <c r="J383" s="1">
        <v>0</v>
      </c>
    </row>
    <row r="384" spans="1:10" ht="12.75">
      <c r="A384" s="1" t="s">
        <v>637</v>
      </c>
      <c r="C384" s="1">
        <v>19</v>
      </c>
      <c r="D384" s="3" t="s">
        <v>661</v>
      </c>
      <c r="F384" s="6">
        <v>0.5</v>
      </c>
      <c r="G384" s="1">
        <v>0</v>
      </c>
      <c r="H384" s="1">
        <v>0</v>
      </c>
      <c r="I384" s="1">
        <v>0</v>
      </c>
      <c r="J384" s="1">
        <v>1</v>
      </c>
    </row>
    <row r="385" spans="1:10" ht="12.75">
      <c r="A385" s="1" t="s">
        <v>637</v>
      </c>
      <c r="C385" s="1">
        <v>20</v>
      </c>
      <c r="D385" s="3" t="s">
        <v>662</v>
      </c>
      <c r="F385" s="6">
        <v>1.25</v>
      </c>
      <c r="G385" s="1">
        <v>0</v>
      </c>
      <c r="H385" s="1">
        <v>0</v>
      </c>
      <c r="I385" s="1">
        <v>0</v>
      </c>
      <c r="J385" s="1">
        <v>1</v>
      </c>
    </row>
    <row r="386" spans="1:10" ht="12.75">
      <c r="A386" s="1" t="s">
        <v>637</v>
      </c>
      <c r="C386" s="1">
        <v>21</v>
      </c>
      <c r="D386" s="3" t="s">
        <v>663</v>
      </c>
      <c r="F386" s="6">
        <v>3</v>
      </c>
      <c r="G386" s="1">
        <v>0</v>
      </c>
      <c r="H386" s="1">
        <v>0</v>
      </c>
      <c r="I386" s="1">
        <v>0</v>
      </c>
      <c r="J386" s="1">
        <v>1</v>
      </c>
    </row>
    <row r="387" spans="1:10" ht="12.75">
      <c r="A387" s="1" t="s">
        <v>637</v>
      </c>
      <c r="C387" s="1">
        <v>22</v>
      </c>
      <c r="D387" s="3" t="s">
        <v>664</v>
      </c>
      <c r="F387" s="6">
        <v>0.5</v>
      </c>
      <c r="G387" s="1">
        <v>0</v>
      </c>
      <c r="H387" s="1">
        <v>0</v>
      </c>
      <c r="I387" s="1">
        <v>0</v>
      </c>
      <c r="J387" s="1">
        <v>1</v>
      </c>
    </row>
    <row r="388" spans="1:10" ht="12.75">
      <c r="A388" s="1" t="s">
        <v>637</v>
      </c>
      <c r="C388" s="1">
        <v>23</v>
      </c>
      <c r="D388" s="3" t="s">
        <v>665</v>
      </c>
      <c r="F388" s="6">
        <v>3.25</v>
      </c>
      <c r="G388" s="1">
        <v>0</v>
      </c>
      <c r="H388" s="1">
        <v>0</v>
      </c>
      <c r="I388" s="1">
        <v>0</v>
      </c>
      <c r="J388" s="1">
        <v>1</v>
      </c>
    </row>
    <row r="389" spans="1:10" ht="12.75">
      <c r="A389" s="1" t="s">
        <v>637</v>
      </c>
      <c r="C389" s="1">
        <v>24</v>
      </c>
      <c r="D389" s="3" t="s">
        <v>666</v>
      </c>
      <c r="F389" s="6">
        <v>4.75</v>
      </c>
      <c r="G389" s="1">
        <v>0</v>
      </c>
      <c r="H389" s="1">
        <v>0</v>
      </c>
      <c r="I389" s="1">
        <v>0</v>
      </c>
      <c r="J389" s="1">
        <v>1</v>
      </c>
    </row>
    <row r="390" spans="1:10" ht="12.75">
      <c r="A390" s="1" t="s">
        <v>637</v>
      </c>
      <c r="C390" s="1">
        <v>25</v>
      </c>
      <c r="D390" s="3" t="s">
        <v>667</v>
      </c>
      <c r="F390" s="6">
        <v>2</v>
      </c>
      <c r="G390" s="1">
        <v>0</v>
      </c>
      <c r="H390" s="1">
        <v>0</v>
      </c>
      <c r="I390" s="1">
        <v>0</v>
      </c>
      <c r="J390" s="1">
        <v>1</v>
      </c>
    </row>
    <row r="391" spans="1:10" ht="12.75">
      <c r="A391" s="1" t="s">
        <v>637</v>
      </c>
      <c r="C391" s="1">
        <v>26</v>
      </c>
      <c r="D391" s="3" t="s">
        <v>668</v>
      </c>
      <c r="F391" s="6">
        <v>3</v>
      </c>
      <c r="G391" s="1">
        <v>0</v>
      </c>
      <c r="H391" s="1">
        <v>0</v>
      </c>
      <c r="I391" s="1">
        <v>0</v>
      </c>
      <c r="J391" s="1">
        <v>1</v>
      </c>
    </row>
    <row r="392" spans="1:10" ht="12.75">
      <c r="A392" s="1" t="s">
        <v>637</v>
      </c>
      <c r="C392" s="1">
        <v>27</v>
      </c>
      <c r="D392" s="3" t="s">
        <v>669</v>
      </c>
      <c r="F392" s="6">
        <v>4</v>
      </c>
      <c r="G392" s="1">
        <v>0</v>
      </c>
      <c r="H392" s="1">
        <v>0</v>
      </c>
      <c r="I392" s="1">
        <v>0</v>
      </c>
      <c r="J392" s="1">
        <v>0</v>
      </c>
    </row>
    <row r="393" spans="1:10" ht="12.75">
      <c r="A393" s="1" t="s">
        <v>637</v>
      </c>
      <c r="C393" s="1">
        <v>28</v>
      </c>
      <c r="D393" s="3" t="s">
        <v>670</v>
      </c>
      <c r="F393" s="6">
        <v>4</v>
      </c>
      <c r="G393" s="1">
        <v>0</v>
      </c>
      <c r="H393" s="1">
        <v>0</v>
      </c>
      <c r="I393" s="1">
        <v>0</v>
      </c>
      <c r="J393" s="1">
        <v>1</v>
      </c>
    </row>
    <row r="394" spans="1:10" ht="12.75">
      <c r="A394" s="1" t="s">
        <v>637</v>
      </c>
      <c r="C394" s="1">
        <v>29</v>
      </c>
      <c r="D394" s="3" t="s">
        <v>671</v>
      </c>
      <c r="F394" s="6">
        <v>3.5</v>
      </c>
      <c r="G394" s="1">
        <v>0</v>
      </c>
      <c r="H394" s="1">
        <v>0</v>
      </c>
      <c r="I394" s="1">
        <v>0</v>
      </c>
      <c r="J394" s="1">
        <v>1</v>
      </c>
    </row>
    <row r="395" spans="1:10" ht="12.75">
      <c r="A395" s="1" t="s">
        <v>637</v>
      </c>
      <c r="C395" s="1">
        <v>30</v>
      </c>
      <c r="D395" s="3" t="s">
        <v>672</v>
      </c>
      <c r="F395" s="6">
        <v>3.25</v>
      </c>
      <c r="G395" s="1">
        <v>0</v>
      </c>
      <c r="H395" s="1">
        <v>0</v>
      </c>
      <c r="I395" s="1">
        <v>0</v>
      </c>
      <c r="J395" s="1">
        <v>1</v>
      </c>
    </row>
    <row r="396" spans="1:10" ht="12.75">
      <c r="A396" s="1" t="s">
        <v>637</v>
      </c>
      <c r="C396" s="1">
        <v>31</v>
      </c>
      <c r="D396" s="3" t="s">
        <v>673</v>
      </c>
      <c r="F396" s="6">
        <v>3</v>
      </c>
      <c r="G396" s="1">
        <v>0</v>
      </c>
      <c r="H396" s="1">
        <v>0</v>
      </c>
      <c r="I396" s="1">
        <v>0</v>
      </c>
      <c r="J396" s="1">
        <v>1</v>
      </c>
    </row>
    <row r="397" spans="1:10" ht="12.75">
      <c r="A397" s="1" t="s">
        <v>637</v>
      </c>
      <c r="C397" s="1">
        <v>32</v>
      </c>
      <c r="D397" s="3" t="s">
        <v>674</v>
      </c>
      <c r="F397" s="6">
        <v>3.25</v>
      </c>
      <c r="G397" s="1">
        <v>0</v>
      </c>
      <c r="H397" s="1">
        <v>0</v>
      </c>
      <c r="I397" s="1">
        <v>0</v>
      </c>
      <c r="J397" s="1">
        <v>1</v>
      </c>
    </row>
    <row r="398" spans="1:10" ht="12.75">
      <c r="A398" s="1" t="s">
        <v>637</v>
      </c>
      <c r="C398" s="1">
        <v>33</v>
      </c>
      <c r="D398" s="3" t="s">
        <v>675</v>
      </c>
      <c r="F398" s="6">
        <v>4.5</v>
      </c>
      <c r="G398" s="1">
        <v>0</v>
      </c>
      <c r="H398" s="1">
        <v>0</v>
      </c>
      <c r="I398" s="1">
        <v>0</v>
      </c>
      <c r="J398" s="1">
        <v>0</v>
      </c>
    </row>
    <row r="399" spans="1:10" ht="12.75">
      <c r="A399" s="1" t="s">
        <v>637</v>
      </c>
      <c r="C399" s="1">
        <v>34</v>
      </c>
      <c r="D399" s="3" t="s">
        <v>676</v>
      </c>
      <c r="F399" s="6">
        <v>2.5</v>
      </c>
      <c r="G399" s="1">
        <v>0</v>
      </c>
      <c r="H399" s="1">
        <v>0</v>
      </c>
      <c r="I399" s="1">
        <v>0</v>
      </c>
      <c r="J399" s="1">
        <v>1</v>
      </c>
    </row>
    <row r="400" spans="1:10" ht="12.75">
      <c r="A400" s="1" t="s">
        <v>637</v>
      </c>
      <c r="C400" s="1">
        <v>35</v>
      </c>
      <c r="D400" s="3" t="s">
        <v>677</v>
      </c>
      <c r="F400" s="6">
        <v>2</v>
      </c>
      <c r="G400" s="1">
        <v>0</v>
      </c>
      <c r="H400" s="1">
        <v>0</v>
      </c>
      <c r="I400" s="1">
        <v>0</v>
      </c>
      <c r="J400" s="1">
        <v>1</v>
      </c>
    </row>
    <row r="401" spans="1:10" ht="12.75">
      <c r="A401" s="1" t="s">
        <v>637</v>
      </c>
      <c r="C401" s="1">
        <v>36</v>
      </c>
      <c r="D401" s="3" t="s">
        <v>678</v>
      </c>
      <c r="F401" s="6">
        <v>1</v>
      </c>
      <c r="G401" s="1">
        <v>0</v>
      </c>
      <c r="H401" s="1">
        <v>0</v>
      </c>
      <c r="I401" s="1">
        <v>1</v>
      </c>
      <c r="J401" s="1">
        <v>0</v>
      </c>
    </row>
    <row r="402" spans="1:10" ht="12.75">
      <c r="A402" s="1" t="s">
        <v>637</v>
      </c>
      <c r="C402" s="1">
        <v>37</v>
      </c>
      <c r="D402" s="3" t="s">
        <v>679</v>
      </c>
      <c r="F402" s="6">
        <v>2</v>
      </c>
      <c r="G402" s="1">
        <v>0</v>
      </c>
      <c r="H402" s="1">
        <v>0</v>
      </c>
      <c r="I402" s="1">
        <v>0</v>
      </c>
      <c r="J402" s="1">
        <v>1</v>
      </c>
    </row>
    <row r="403" spans="1:10" ht="12.75">
      <c r="A403" s="1" t="s">
        <v>637</v>
      </c>
      <c r="C403" s="1">
        <v>38</v>
      </c>
      <c r="D403" s="3" t="s">
        <v>680</v>
      </c>
      <c r="F403" s="6">
        <v>3.25</v>
      </c>
      <c r="G403" s="1">
        <v>0</v>
      </c>
      <c r="H403" s="1">
        <v>0</v>
      </c>
      <c r="I403" s="1">
        <v>0</v>
      </c>
      <c r="J403" s="1">
        <v>1</v>
      </c>
    </row>
    <row r="404" spans="1:10" ht="12.75">
      <c r="A404" s="1" t="s">
        <v>637</v>
      </c>
      <c r="C404" s="1">
        <v>39</v>
      </c>
      <c r="D404" s="3" t="s">
        <v>681</v>
      </c>
      <c r="F404" s="6">
        <v>4.25</v>
      </c>
      <c r="G404" s="1">
        <v>0</v>
      </c>
      <c r="H404" s="1">
        <v>0</v>
      </c>
      <c r="I404" s="1">
        <v>0</v>
      </c>
      <c r="J404" s="1">
        <v>0</v>
      </c>
    </row>
    <row r="405" spans="1:10" ht="12.75">
      <c r="A405" s="1" t="s">
        <v>637</v>
      </c>
      <c r="C405" s="1">
        <v>40</v>
      </c>
      <c r="D405" s="3" t="s">
        <v>682</v>
      </c>
      <c r="F405" s="6">
        <v>0.5</v>
      </c>
      <c r="G405" s="1">
        <v>0</v>
      </c>
      <c r="H405" s="1">
        <v>0</v>
      </c>
      <c r="I405" s="1">
        <v>1</v>
      </c>
      <c r="J405" s="1">
        <v>1</v>
      </c>
    </row>
    <row r="406" spans="1:10" ht="12.75">
      <c r="A406" s="1" t="s">
        <v>637</v>
      </c>
      <c r="C406" s="1">
        <v>41</v>
      </c>
      <c r="D406" s="3" t="s">
        <v>683</v>
      </c>
      <c r="F406" s="6">
        <v>0.75</v>
      </c>
      <c r="G406" s="1">
        <v>0</v>
      </c>
      <c r="H406" s="1">
        <v>0</v>
      </c>
      <c r="I406" s="1">
        <v>1</v>
      </c>
      <c r="J406" s="1">
        <v>0</v>
      </c>
    </row>
    <row r="407" spans="1:10" ht="12.75">
      <c r="A407" s="1" t="s">
        <v>637</v>
      </c>
      <c r="C407" s="1">
        <v>42</v>
      </c>
      <c r="D407" s="3" t="s">
        <v>684</v>
      </c>
      <c r="F407" s="6">
        <v>2.75</v>
      </c>
      <c r="G407" s="1">
        <v>0</v>
      </c>
      <c r="H407" s="1">
        <v>0</v>
      </c>
      <c r="I407" s="1">
        <v>0</v>
      </c>
      <c r="J407" s="1">
        <v>1</v>
      </c>
    </row>
    <row r="408" spans="1:10" ht="12.75">
      <c r="A408" s="1" t="s">
        <v>637</v>
      </c>
      <c r="C408" s="1">
        <v>43</v>
      </c>
      <c r="D408" s="3" t="s">
        <v>685</v>
      </c>
      <c r="F408" s="6">
        <v>2.75</v>
      </c>
      <c r="G408" s="1">
        <v>0</v>
      </c>
      <c r="H408" s="1">
        <v>0</v>
      </c>
      <c r="I408" s="1">
        <v>0</v>
      </c>
      <c r="J408" s="1">
        <v>0</v>
      </c>
    </row>
    <row r="409" spans="1:10" ht="12.75">
      <c r="A409" s="1" t="s">
        <v>637</v>
      </c>
      <c r="C409" s="1">
        <v>44</v>
      </c>
      <c r="D409" s="3" t="s">
        <v>686</v>
      </c>
      <c r="F409" s="6">
        <v>2.75</v>
      </c>
      <c r="G409" s="1">
        <v>0</v>
      </c>
      <c r="H409" s="1">
        <v>0</v>
      </c>
      <c r="I409" s="1">
        <v>0</v>
      </c>
      <c r="J409" s="1">
        <v>0</v>
      </c>
    </row>
    <row r="410" spans="1:10" ht="12.75">
      <c r="A410" s="1" t="s">
        <v>637</v>
      </c>
      <c r="C410" s="1">
        <v>45</v>
      </c>
      <c r="D410" s="3" t="s">
        <v>687</v>
      </c>
      <c r="F410" s="6">
        <v>1.75</v>
      </c>
      <c r="G410" s="1">
        <v>0</v>
      </c>
      <c r="H410" s="1">
        <v>0</v>
      </c>
      <c r="I410" s="1">
        <v>0</v>
      </c>
      <c r="J410" s="1">
        <v>0</v>
      </c>
    </row>
    <row r="411" spans="1:10" ht="12.75">
      <c r="A411" s="1" t="s">
        <v>637</v>
      </c>
      <c r="C411" s="1">
        <v>46</v>
      </c>
      <c r="D411" s="3" t="s">
        <v>688</v>
      </c>
      <c r="F411" s="6">
        <v>1</v>
      </c>
      <c r="G411" s="1">
        <v>0</v>
      </c>
      <c r="H411" s="1">
        <v>0</v>
      </c>
      <c r="I411" s="1">
        <v>1</v>
      </c>
      <c r="J411" s="1">
        <v>0</v>
      </c>
    </row>
    <row r="412" spans="1:10" ht="12.75">
      <c r="A412" s="1" t="s">
        <v>637</v>
      </c>
      <c r="C412" s="1">
        <v>47</v>
      </c>
      <c r="D412" s="3" t="s">
        <v>689</v>
      </c>
      <c r="F412" s="6">
        <v>1.25</v>
      </c>
      <c r="G412" s="1">
        <v>0</v>
      </c>
      <c r="H412" s="1">
        <v>0</v>
      </c>
      <c r="I412" s="1">
        <v>0</v>
      </c>
      <c r="J412" s="1">
        <v>0</v>
      </c>
    </row>
    <row r="413" spans="1:10" ht="12.75">
      <c r="A413" s="1" t="s">
        <v>637</v>
      </c>
      <c r="C413" s="1">
        <v>48</v>
      </c>
      <c r="D413" s="3" t="s">
        <v>690</v>
      </c>
      <c r="F413" s="6">
        <v>1</v>
      </c>
      <c r="G413" s="1">
        <v>0</v>
      </c>
      <c r="H413" s="1">
        <v>0</v>
      </c>
      <c r="I413" s="1">
        <v>1</v>
      </c>
      <c r="J413" s="1">
        <v>1</v>
      </c>
    </row>
    <row r="414" spans="1:10" ht="12.75">
      <c r="A414" s="1" t="s">
        <v>637</v>
      </c>
      <c r="C414" s="1">
        <v>49</v>
      </c>
      <c r="D414" s="3" t="s">
        <v>691</v>
      </c>
      <c r="F414" s="6">
        <v>1</v>
      </c>
      <c r="G414" s="1">
        <v>0</v>
      </c>
      <c r="H414" s="1">
        <v>0</v>
      </c>
      <c r="I414" s="1">
        <v>0</v>
      </c>
      <c r="J414" s="1">
        <v>1</v>
      </c>
    </row>
    <row r="415" spans="1:10" ht="12.75">
      <c r="A415" s="1" t="s">
        <v>637</v>
      </c>
      <c r="C415" s="1">
        <v>50</v>
      </c>
      <c r="D415" s="3" t="s">
        <v>692</v>
      </c>
      <c r="F415" s="6">
        <v>1</v>
      </c>
      <c r="G415" s="1">
        <v>0</v>
      </c>
      <c r="H415" s="1">
        <v>0</v>
      </c>
      <c r="I415" s="1">
        <v>1</v>
      </c>
      <c r="J415" s="1">
        <v>1</v>
      </c>
    </row>
    <row r="416" spans="1:10" ht="12.75">
      <c r="A416" s="1" t="s">
        <v>710</v>
      </c>
      <c r="C416" s="1">
        <v>1</v>
      </c>
      <c r="D416" s="3" t="s">
        <v>715</v>
      </c>
      <c r="F416" s="6">
        <v>2.75</v>
      </c>
      <c r="G416" s="1">
        <v>0</v>
      </c>
      <c r="H416" s="1">
        <v>0</v>
      </c>
      <c r="I416" s="1">
        <v>1</v>
      </c>
      <c r="J416" s="1">
        <v>1</v>
      </c>
    </row>
    <row r="417" spans="1:10" ht="12.75">
      <c r="A417" s="1" t="s">
        <v>710</v>
      </c>
      <c r="C417" s="1">
        <v>2</v>
      </c>
      <c r="D417" s="3" t="s">
        <v>716</v>
      </c>
      <c r="F417" s="6">
        <v>3.5</v>
      </c>
      <c r="G417" s="1">
        <v>0</v>
      </c>
      <c r="H417" s="1">
        <v>0</v>
      </c>
      <c r="I417" s="1">
        <v>1</v>
      </c>
      <c r="J417" s="1">
        <v>0</v>
      </c>
    </row>
    <row r="418" spans="1:10" ht="12.75">
      <c r="A418" s="1" t="s">
        <v>710</v>
      </c>
      <c r="C418" s="1">
        <v>3</v>
      </c>
      <c r="D418" s="3" t="s">
        <v>717</v>
      </c>
      <c r="F418" s="6">
        <v>2.75</v>
      </c>
      <c r="G418" s="1">
        <v>0</v>
      </c>
      <c r="H418" s="1">
        <v>0</v>
      </c>
      <c r="I418" s="1">
        <v>1</v>
      </c>
      <c r="J418" s="1">
        <v>0</v>
      </c>
    </row>
    <row r="419" spans="1:10" ht="12.75">
      <c r="A419" s="1" t="s">
        <v>710</v>
      </c>
      <c r="C419" s="1">
        <v>4</v>
      </c>
      <c r="D419" s="3" t="s">
        <v>718</v>
      </c>
      <c r="F419" s="6">
        <v>3.25</v>
      </c>
      <c r="G419" s="1">
        <v>0</v>
      </c>
      <c r="H419" s="1">
        <v>0</v>
      </c>
      <c r="I419" s="1">
        <v>1</v>
      </c>
      <c r="J419" s="1">
        <v>0</v>
      </c>
    </row>
    <row r="420" spans="1:10" ht="12.75">
      <c r="A420" s="1" t="s">
        <v>710</v>
      </c>
      <c r="C420" s="1">
        <v>5</v>
      </c>
      <c r="D420" s="3" t="s">
        <v>719</v>
      </c>
      <c r="F420" s="6">
        <v>3</v>
      </c>
      <c r="G420" s="1">
        <v>0</v>
      </c>
      <c r="H420" s="1">
        <v>0</v>
      </c>
      <c r="I420" s="1">
        <v>1</v>
      </c>
      <c r="J420" s="1">
        <v>0</v>
      </c>
    </row>
    <row r="421" spans="1:10" ht="12.75">
      <c r="A421" s="1" t="s">
        <v>710</v>
      </c>
      <c r="C421" s="1">
        <v>6</v>
      </c>
      <c r="D421" s="3" t="s">
        <v>720</v>
      </c>
      <c r="F421" s="6">
        <v>3</v>
      </c>
      <c r="G421" s="1">
        <v>0</v>
      </c>
      <c r="H421" s="1">
        <v>0</v>
      </c>
      <c r="I421" s="1">
        <v>1</v>
      </c>
      <c r="J421" s="1">
        <v>0</v>
      </c>
    </row>
    <row r="422" spans="1:10" ht="12.75">
      <c r="A422" s="1" t="s">
        <v>710</v>
      </c>
      <c r="C422" s="1">
        <v>7</v>
      </c>
      <c r="D422" s="3" t="s">
        <v>721</v>
      </c>
      <c r="F422" s="6">
        <v>2.25</v>
      </c>
      <c r="G422" s="1">
        <v>0</v>
      </c>
      <c r="H422" s="1">
        <v>0</v>
      </c>
      <c r="I422" s="1">
        <v>1</v>
      </c>
      <c r="J422" s="1">
        <v>0</v>
      </c>
    </row>
    <row r="423" spans="1:10" ht="12.75">
      <c r="A423" s="1" t="s">
        <v>710</v>
      </c>
      <c r="C423" s="1">
        <v>8</v>
      </c>
      <c r="D423" s="3" t="s">
        <v>722</v>
      </c>
      <c r="F423" s="6">
        <v>2</v>
      </c>
      <c r="G423" s="1">
        <v>0</v>
      </c>
      <c r="H423" s="1">
        <v>0</v>
      </c>
      <c r="I423" s="1">
        <v>1</v>
      </c>
      <c r="J423" s="1">
        <v>0</v>
      </c>
    </row>
    <row r="424" spans="1:10" ht="12.75">
      <c r="A424" s="1" t="s">
        <v>710</v>
      </c>
      <c r="C424" s="1">
        <v>9</v>
      </c>
      <c r="D424" s="3" t="s">
        <v>723</v>
      </c>
      <c r="F424" s="6">
        <v>1.25</v>
      </c>
      <c r="G424" s="1">
        <v>0</v>
      </c>
      <c r="H424" s="1">
        <v>0</v>
      </c>
      <c r="I424" s="1">
        <v>1</v>
      </c>
      <c r="J424" s="1">
        <v>0</v>
      </c>
    </row>
    <row r="425" spans="1:10" ht="12.75">
      <c r="A425" s="1" t="s">
        <v>710</v>
      </c>
      <c r="C425" s="1">
        <v>10</v>
      </c>
      <c r="D425" s="3" t="s">
        <v>724</v>
      </c>
      <c r="F425" s="6">
        <v>2.75</v>
      </c>
      <c r="G425" s="1">
        <v>0</v>
      </c>
      <c r="H425" s="1">
        <v>0</v>
      </c>
      <c r="I425" s="1">
        <v>1</v>
      </c>
      <c r="J425" s="1">
        <v>0</v>
      </c>
    </row>
    <row r="426" spans="1:10" ht="12.75">
      <c r="A426" s="1" t="s">
        <v>710</v>
      </c>
      <c r="C426" s="1">
        <v>11</v>
      </c>
      <c r="D426" s="3" t="s">
        <v>725</v>
      </c>
      <c r="F426" s="6">
        <v>2</v>
      </c>
      <c r="G426" s="1">
        <v>0</v>
      </c>
      <c r="H426" s="1">
        <v>0</v>
      </c>
      <c r="I426" s="1">
        <v>1</v>
      </c>
      <c r="J426" s="1">
        <v>0</v>
      </c>
    </row>
    <row r="427" spans="1:10" ht="12.75">
      <c r="A427" s="1" t="s">
        <v>710</v>
      </c>
      <c r="C427" s="1">
        <v>12</v>
      </c>
      <c r="D427" s="3" t="s">
        <v>726</v>
      </c>
      <c r="F427" s="6">
        <v>3.25</v>
      </c>
      <c r="G427" s="1">
        <v>0</v>
      </c>
      <c r="H427" s="1">
        <v>0</v>
      </c>
      <c r="I427" s="1">
        <v>1</v>
      </c>
      <c r="J427" s="1">
        <v>0</v>
      </c>
    </row>
    <row r="428" spans="1:10" ht="12.75">
      <c r="A428" s="1" t="s">
        <v>710</v>
      </c>
      <c r="C428" s="1">
        <v>13</v>
      </c>
      <c r="D428" s="3" t="s">
        <v>727</v>
      </c>
      <c r="F428" s="6">
        <v>2</v>
      </c>
      <c r="G428" s="1">
        <v>0</v>
      </c>
      <c r="H428" s="1">
        <v>0</v>
      </c>
      <c r="I428" s="1">
        <v>1</v>
      </c>
      <c r="J428" s="1">
        <v>0</v>
      </c>
    </row>
    <row r="429" spans="1:10" ht="12.75">
      <c r="A429" s="1" t="s">
        <v>710</v>
      </c>
      <c r="C429" s="1">
        <v>14</v>
      </c>
      <c r="D429" s="3" t="s">
        <v>728</v>
      </c>
      <c r="F429" s="6">
        <v>2</v>
      </c>
      <c r="G429" s="1">
        <v>0</v>
      </c>
      <c r="H429" s="1">
        <v>0</v>
      </c>
      <c r="I429" s="1">
        <v>1</v>
      </c>
      <c r="J429" s="1">
        <v>0</v>
      </c>
    </row>
    <row r="430" spans="1:10" ht="12.75">
      <c r="A430" s="1" t="s">
        <v>710</v>
      </c>
      <c r="C430" s="1">
        <v>15</v>
      </c>
      <c r="D430" s="3" t="s">
        <v>729</v>
      </c>
      <c r="F430" s="6">
        <v>2.75</v>
      </c>
      <c r="G430" s="1">
        <v>0</v>
      </c>
      <c r="H430" s="1">
        <v>0</v>
      </c>
      <c r="I430" s="1">
        <v>1</v>
      </c>
      <c r="J430" s="1">
        <v>0</v>
      </c>
    </row>
    <row r="431" spans="1:10" ht="12.75">
      <c r="A431" s="1" t="s">
        <v>710</v>
      </c>
      <c r="C431" s="1">
        <v>16</v>
      </c>
      <c r="D431" s="3" t="s">
        <v>730</v>
      </c>
      <c r="F431" s="6">
        <v>2</v>
      </c>
      <c r="G431" s="1">
        <v>0</v>
      </c>
      <c r="H431" s="1">
        <v>0</v>
      </c>
      <c r="I431" s="1">
        <v>1</v>
      </c>
      <c r="J431" s="1">
        <v>0</v>
      </c>
    </row>
    <row r="432" spans="1:10" ht="12.75">
      <c r="A432" s="1" t="s">
        <v>710</v>
      </c>
      <c r="C432" s="1">
        <v>17</v>
      </c>
      <c r="D432" s="3" t="s">
        <v>731</v>
      </c>
      <c r="F432" s="6">
        <v>3</v>
      </c>
      <c r="G432" s="1">
        <v>0</v>
      </c>
      <c r="H432" s="1">
        <v>0</v>
      </c>
      <c r="I432" s="1">
        <v>1</v>
      </c>
      <c r="J432" s="1">
        <v>0</v>
      </c>
    </row>
    <row r="433" spans="1:10" ht="12.75">
      <c r="A433" s="1" t="s">
        <v>710</v>
      </c>
      <c r="C433" s="1">
        <v>18</v>
      </c>
      <c r="D433" s="3" t="s">
        <v>732</v>
      </c>
      <c r="F433" s="6">
        <v>2.75</v>
      </c>
      <c r="G433" s="1">
        <v>0</v>
      </c>
      <c r="H433" s="1">
        <v>0</v>
      </c>
      <c r="I433" s="1">
        <v>1</v>
      </c>
      <c r="J433" s="1">
        <v>0</v>
      </c>
    </row>
    <row r="434" spans="1:10" ht="12.75">
      <c r="A434" s="1" t="s">
        <v>710</v>
      </c>
      <c r="C434" s="1">
        <v>19</v>
      </c>
      <c r="D434" s="3" t="s">
        <v>733</v>
      </c>
      <c r="F434" s="6">
        <v>3.25</v>
      </c>
      <c r="G434" s="1">
        <v>0</v>
      </c>
      <c r="H434" s="1">
        <v>0</v>
      </c>
      <c r="I434" s="1">
        <v>1</v>
      </c>
      <c r="J434" s="1">
        <v>0</v>
      </c>
    </row>
    <row r="435" spans="1:10" ht="12.75">
      <c r="A435" s="1" t="s">
        <v>710</v>
      </c>
      <c r="C435" s="1">
        <v>20</v>
      </c>
      <c r="D435" s="3" t="s">
        <v>734</v>
      </c>
      <c r="F435" s="6">
        <v>3.25</v>
      </c>
      <c r="G435" s="1">
        <v>0</v>
      </c>
      <c r="H435" s="1">
        <v>0</v>
      </c>
      <c r="I435" s="1">
        <v>1</v>
      </c>
      <c r="J435" s="1">
        <v>0</v>
      </c>
    </row>
    <row r="436" spans="1:10" ht="12.75">
      <c r="A436" s="1" t="s">
        <v>710</v>
      </c>
      <c r="C436" s="1">
        <v>21</v>
      </c>
      <c r="D436" s="3" t="s">
        <v>735</v>
      </c>
      <c r="F436" s="6">
        <v>1.75</v>
      </c>
      <c r="G436" s="1">
        <v>0</v>
      </c>
      <c r="H436" s="1">
        <v>0</v>
      </c>
      <c r="I436" s="1">
        <v>1</v>
      </c>
      <c r="J436" s="1">
        <v>0</v>
      </c>
    </row>
    <row r="437" spans="1:10" ht="12.75">
      <c r="A437" s="1" t="s">
        <v>710</v>
      </c>
      <c r="C437" s="1">
        <v>22</v>
      </c>
      <c r="D437" s="3" t="s">
        <v>736</v>
      </c>
      <c r="F437" s="6">
        <v>2</v>
      </c>
      <c r="G437" s="1">
        <v>0</v>
      </c>
      <c r="H437" s="1">
        <v>0</v>
      </c>
      <c r="I437" s="1">
        <v>1</v>
      </c>
      <c r="J437" s="1">
        <v>1</v>
      </c>
    </row>
    <row r="438" spans="1:10" ht="12.75">
      <c r="A438" s="1" t="s">
        <v>710</v>
      </c>
      <c r="C438" s="1">
        <v>23</v>
      </c>
      <c r="D438" s="3" t="s">
        <v>737</v>
      </c>
      <c r="F438" s="6">
        <v>1.75</v>
      </c>
      <c r="G438" s="1">
        <v>0</v>
      </c>
      <c r="H438" s="1">
        <v>0</v>
      </c>
      <c r="I438" s="1">
        <v>1</v>
      </c>
      <c r="J438" s="1">
        <v>1</v>
      </c>
    </row>
    <row r="439" spans="1:10" ht="12.75">
      <c r="A439" s="1" t="s">
        <v>710</v>
      </c>
      <c r="C439" s="1">
        <v>24</v>
      </c>
      <c r="D439" s="3" t="s">
        <v>738</v>
      </c>
      <c r="F439" s="6">
        <v>1.5</v>
      </c>
      <c r="G439" s="1">
        <v>0</v>
      </c>
      <c r="H439" s="1">
        <v>0</v>
      </c>
      <c r="I439" s="1">
        <v>1</v>
      </c>
      <c r="J439" s="1">
        <v>0</v>
      </c>
    </row>
    <row r="440" spans="1:10" ht="12.75">
      <c r="A440" s="1" t="s">
        <v>710</v>
      </c>
      <c r="C440" s="1">
        <v>25</v>
      </c>
      <c r="D440" s="3" t="s">
        <v>739</v>
      </c>
      <c r="F440" s="6">
        <v>1.75</v>
      </c>
      <c r="G440" s="1">
        <v>0</v>
      </c>
      <c r="H440" s="1">
        <v>0</v>
      </c>
      <c r="I440" s="1">
        <v>1</v>
      </c>
      <c r="J440" s="1">
        <v>0</v>
      </c>
    </row>
    <row r="441" spans="1:10" ht="12.75">
      <c r="A441" s="1" t="s">
        <v>710</v>
      </c>
      <c r="C441" s="1">
        <v>26</v>
      </c>
      <c r="D441" s="3" t="s">
        <v>740</v>
      </c>
      <c r="F441" s="6">
        <v>3</v>
      </c>
      <c r="G441" s="1">
        <v>0</v>
      </c>
      <c r="H441" s="1">
        <v>0</v>
      </c>
      <c r="I441" s="1">
        <v>1</v>
      </c>
      <c r="J441" s="1">
        <v>0</v>
      </c>
    </row>
    <row r="442" spans="1:10" ht="12.75">
      <c r="A442" s="1" t="s">
        <v>710</v>
      </c>
      <c r="C442" s="1">
        <v>27</v>
      </c>
      <c r="D442" s="3" t="s">
        <v>741</v>
      </c>
      <c r="F442" s="6">
        <v>1</v>
      </c>
      <c r="G442" s="1">
        <v>0</v>
      </c>
      <c r="H442" s="1">
        <v>0</v>
      </c>
      <c r="I442" s="1">
        <v>1</v>
      </c>
      <c r="J442" s="1">
        <v>1</v>
      </c>
    </row>
    <row r="443" spans="1:10" ht="12.75">
      <c r="A443" s="1" t="s">
        <v>710</v>
      </c>
      <c r="C443" s="1">
        <v>28</v>
      </c>
      <c r="D443" s="3" t="s">
        <v>742</v>
      </c>
      <c r="F443" s="6">
        <v>2.25</v>
      </c>
      <c r="G443" s="1">
        <v>0</v>
      </c>
      <c r="H443" s="1">
        <v>0</v>
      </c>
      <c r="I443" s="1">
        <v>1</v>
      </c>
      <c r="J443" s="1">
        <v>0</v>
      </c>
    </row>
    <row r="444" spans="1:10" ht="12.75">
      <c r="A444" s="1" t="s">
        <v>710</v>
      </c>
      <c r="C444" s="1">
        <v>29</v>
      </c>
      <c r="D444" s="3" t="s">
        <v>743</v>
      </c>
      <c r="F444" s="6">
        <v>2.25</v>
      </c>
      <c r="G444" s="1">
        <v>0</v>
      </c>
      <c r="H444" s="1">
        <v>0</v>
      </c>
      <c r="I444" s="1">
        <v>1</v>
      </c>
      <c r="J444" s="1">
        <v>0</v>
      </c>
    </row>
    <row r="445" spans="1:10" ht="12.75">
      <c r="A445" s="1" t="s">
        <v>710</v>
      </c>
      <c r="C445" s="1">
        <v>30</v>
      </c>
      <c r="D445" s="3" t="s">
        <v>744</v>
      </c>
      <c r="F445" s="6">
        <v>2.25</v>
      </c>
      <c r="G445" s="1">
        <v>0</v>
      </c>
      <c r="H445" s="1">
        <v>0</v>
      </c>
      <c r="I445" s="1">
        <v>1</v>
      </c>
      <c r="J445" s="1">
        <v>0</v>
      </c>
    </row>
    <row r="446" spans="1:10" ht="12.75">
      <c r="A446" s="1" t="s">
        <v>710</v>
      </c>
      <c r="C446" s="1">
        <v>31</v>
      </c>
      <c r="D446" s="3" t="s">
        <v>745</v>
      </c>
      <c r="F446" s="6">
        <v>2.5</v>
      </c>
      <c r="G446" s="1">
        <v>0</v>
      </c>
      <c r="H446" s="1">
        <v>0</v>
      </c>
      <c r="I446" s="1">
        <v>1</v>
      </c>
      <c r="J446" s="1">
        <v>0</v>
      </c>
    </row>
    <row r="447" spans="1:10" ht="12.75">
      <c r="A447" s="1" t="s">
        <v>710</v>
      </c>
      <c r="C447" s="1">
        <v>32</v>
      </c>
      <c r="D447" s="3" t="s">
        <v>746</v>
      </c>
      <c r="F447" s="6">
        <v>2.75</v>
      </c>
      <c r="G447" s="1">
        <v>0</v>
      </c>
      <c r="H447" s="1">
        <v>0</v>
      </c>
      <c r="I447" s="1">
        <v>1</v>
      </c>
      <c r="J447" s="1">
        <v>0</v>
      </c>
    </row>
    <row r="448" spans="1:10" ht="12.75">
      <c r="A448" s="1" t="s">
        <v>710</v>
      </c>
      <c r="C448" s="1">
        <v>33</v>
      </c>
      <c r="D448" s="3" t="s">
        <v>747</v>
      </c>
      <c r="F448" s="6">
        <v>1.75</v>
      </c>
      <c r="G448" s="1">
        <v>0</v>
      </c>
      <c r="H448" s="1">
        <v>0</v>
      </c>
      <c r="I448" s="1">
        <v>1</v>
      </c>
      <c r="J448" s="1">
        <v>0</v>
      </c>
    </row>
    <row r="449" spans="1:10" ht="12.75">
      <c r="A449" s="1" t="s">
        <v>710</v>
      </c>
      <c r="C449" s="1">
        <v>34</v>
      </c>
      <c r="D449" s="3" t="s">
        <v>748</v>
      </c>
      <c r="F449" s="6">
        <v>2.25</v>
      </c>
      <c r="G449" s="1">
        <v>0</v>
      </c>
      <c r="H449" s="1">
        <v>0</v>
      </c>
      <c r="I449" s="1">
        <v>1</v>
      </c>
      <c r="J449" s="1">
        <v>0</v>
      </c>
    </row>
    <row r="450" spans="1:10" ht="12.75">
      <c r="A450" s="1" t="s">
        <v>710</v>
      </c>
      <c r="C450" s="1">
        <v>35</v>
      </c>
      <c r="D450" s="3" t="s">
        <v>749</v>
      </c>
      <c r="F450" s="6">
        <v>4</v>
      </c>
      <c r="G450" s="1">
        <v>0</v>
      </c>
      <c r="H450" s="1">
        <v>0</v>
      </c>
      <c r="I450" s="1">
        <v>1</v>
      </c>
      <c r="J450" s="1">
        <v>0</v>
      </c>
    </row>
    <row r="451" spans="1:10" ht="12.75">
      <c r="A451" s="1" t="s">
        <v>710</v>
      </c>
      <c r="C451" s="1">
        <v>36</v>
      </c>
      <c r="D451" s="3" t="s">
        <v>750</v>
      </c>
      <c r="F451" s="6">
        <v>2.5</v>
      </c>
      <c r="G451" s="1">
        <v>0</v>
      </c>
      <c r="H451" s="1">
        <v>0</v>
      </c>
      <c r="I451" s="1">
        <v>0</v>
      </c>
      <c r="J451" s="1">
        <v>1</v>
      </c>
    </row>
    <row r="452" spans="1:10" ht="12.75">
      <c r="A452" s="1" t="s">
        <v>710</v>
      </c>
      <c r="C452" s="1">
        <v>37</v>
      </c>
      <c r="D452" s="3" t="s">
        <v>751</v>
      </c>
      <c r="F452" s="6">
        <v>4</v>
      </c>
      <c r="G452" s="1">
        <v>0</v>
      </c>
      <c r="H452" s="1">
        <v>0</v>
      </c>
      <c r="I452" s="1">
        <v>1</v>
      </c>
      <c r="J452" s="1">
        <v>1</v>
      </c>
    </row>
    <row r="453" spans="1:10" ht="12.75">
      <c r="A453" s="1" t="s">
        <v>710</v>
      </c>
      <c r="C453" s="1">
        <v>38</v>
      </c>
      <c r="D453" s="3" t="s">
        <v>752</v>
      </c>
      <c r="F453" s="6">
        <v>4</v>
      </c>
      <c r="G453" s="1">
        <v>0</v>
      </c>
      <c r="H453" s="1">
        <v>0</v>
      </c>
      <c r="I453" s="1">
        <v>1</v>
      </c>
      <c r="J453" s="1">
        <v>0</v>
      </c>
    </row>
    <row r="454" spans="1:10" ht="12.75">
      <c r="A454" s="1" t="s">
        <v>710</v>
      </c>
      <c r="C454" s="1">
        <v>39</v>
      </c>
      <c r="D454" s="3" t="s">
        <v>753</v>
      </c>
      <c r="F454" s="6">
        <v>4</v>
      </c>
      <c r="G454" s="1">
        <v>0</v>
      </c>
      <c r="H454" s="1">
        <v>0</v>
      </c>
      <c r="I454" s="1">
        <v>1</v>
      </c>
      <c r="J454" s="1">
        <v>0</v>
      </c>
    </row>
    <row r="455" spans="1:10" ht="12.75">
      <c r="A455" s="1" t="s">
        <v>710</v>
      </c>
      <c r="C455" s="1">
        <v>40</v>
      </c>
      <c r="D455" s="3" t="s">
        <v>754</v>
      </c>
      <c r="F455" s="6">
        <v>4</v>
      </c>
      <c r="G455" s="1">
        <v>0</v>
      </c>
      <c r="H455" s="1">
        <v>0</v>
      </c>
      <c r="I455" s="1">
        <v>1</v>
      </c>
      <c r="J455" s="1">
        <v>0</v>
      </c>
    </row>
    <row r="456" spans="1:10" ht="12.75">
      <c r="A456" s="1" t="s">
        <v>767</v>
      </c>
      <c r="C456" s="1">
        <v>1</v>
      </c>
      <c r="D456" s="3" t="s">
        <v>806</v>
      </c>
      <c r="F456" s="6">
        <v>1</v>
      </c>
      <c r="G456" s="1">
        <v>0</v>
      </c>
      <c r="H456" s="1">
        <v>0</v>
      </c>
      <c r="I456" s="1">
        <v>0</v>
      </c>
      <c r="J456" s="1">
        <v>0</v>
      </c>
    </row>
    <row r="457" spans="1:10" ht="12.75">
      <c r="A457" s="1" t="s">
        <v>767</v>
      </c>
      <c r="C457" s="1">
        <v>2</v>
      </c>
      <c r="D457" s="3" t="s">
        <v>807</v>
      </c>
      <c r="F457" s="6">
        <v>1.5</v>
      </c>
      <c r="G457" s="1">
        <v>0</v>
      </c>
      <c r="H457" s="1">
        <v>0</v>
      </c>
      <c r="I457" s="1">
        <v>1</v>
      </c>
      <c r="J457" s="1">
        <v>0</v>
      </c>
    </row>
    <row r="458" spans="1:10" ht="12.75">
      <c r="A458" s="1" t="s">
        <v>767</v>
      </c>
      <c r="C458" s="1">
        <v>3</v>
      </c>
      <c r="D458" s="3" t="s">
        <v>808</v>
      </c>
      <c r="F458" s="6">
        <v>1.75</v>
      </c>
      <c r="G458" s="1">
        <v>0</v>
      </c>
      <c r="H458" s="1">
        <v>0</v>
      </c>
      <c r="I458" s="1">
        <v>1</v>
      </c>
      <c r="J458" s="1">
        <v>0</v>
      </c>
    </row>
    <row r="459" spans="1:10" ht="12.75">
      <c r="A459" s="1" t="s">
        <v>767</v>
      </c>
      <c r="C459" s="1">
        <v>4</v>
      </c>
      <c r="D459" s="3" t="s">
        <v>809</v>
      </c>
      <c r="F459" s="6">
        <v>1.75</v>
      </c>
      <c r="G459" s="1">
        <v>0</v>
      </c>
      <c r="H459" s="1">
        <v>0</v>
      </c>
      <c r="I459" s="1">
        <v>1</v>
      </c>
      <c r="J459" s="1">
        <v>0</v>
      </c>
    </row>
    <row r="460" spans="1:10" ht="12.75">
      <c r="A460" s="1" t="s">
        <v>767</v>
      </c>
      <c r="C460" s="1">
        <v>5</v>
      </c>
      <c r="D460" s="3" t="s">
        <v>810</v>
      </c>
      <c r="F460" s="6">
        <v>3.5</v>
      </c>
      <c r="G460" s="1">
        <v>0</v>
      </c>
      <c r="H460" s="1">
        <v>0</v>
      </c>
      <c r="I460" s="1">
        <v>1</v>
      </c>
      <c r="J460" s="1">
        <v>0</v>
      </c>
    </row>
    <row r="461" spans="1:10" ht="12.75">
      <c r="A461" s="1" t="s">
        <v>767</v>
      </c>
      <c r="C461" s="1">
        <v>6</v>
      </c>
      <c r="D461" s="3" t="s">
        <v>811</v>
      </c>
      <c r="F461" s="6">
        <v>1.25</v>
      </c>
      <c r="G461" s="1">
        <v>0</v>
      </c>
      <c r="H461" s="1">
        <v>0</v>
      </c>
      <c r="I461" s="1">
        <v>0</v>
      </c>
      <c r="J461" s="1">
        <v>0</v>
      </c>
    </row>
    <row r="462" spans="1:10" ht="12.75">
      <c r="A462" s="1" t="s">
        <v>767</v>
      </c>
      <c r="C462" s="1">
        <v>7</v>
      </c>
      <c r="D462" s="3" t="s">
        <v>812</v>
      </c>
      <c r="F462" s="6">
        <v>2</v>
      </c>
      <c r="G462" s="1">
        <v>0</v>
      </c>
      <c r="H462" s="1">
        <v>0</v>
      </c>
      <c r="I462" s="1">
        <v>0</v>
      </c>
      <c r="J462" s="1">
        <v>0</v>
      </c>
    </row>
    <row r="463" spans="1:10" ht="12.75">
      <c r="A463" s="1" t="s">
        <v>767</v>
      </c>
      <c r="C463" s="1">
        <v>8</v>
      </c>
      <c r="D463" s="3" t="s">
        <v>813</v>
      </c>
      <c r="F463" s="6">
        <v>1.5</v>
      </c>
      <c r="G463" s="1">
        <v>0</v>
      </c>
      <c r="H463" s="1">
        <v>0</v>
      </c>
      <c r="I463" s="1">
        <v>1</v>
      </c>
      <c r="J463" s="1">
        <v>0</v>
      </c>
    </row>
    <row r="464" spans="1:10" ht="12.75">
      <c r="A464" s="1" t="s">
        <v>767</v>
      </c>
      <c r="C464" s="1">
        <v>9</v>
      </c>
      <c r="D464" s="3" t="s">
        <v>814</v>
      </c>
      <c r="F464" s="6">
        <v>2</v>
      </c>
      <c r="G464" s="1">
        <v>0</v>
      </c>
      <c r="H464" s="1">
        <v>0</v>
      </c>
      <c r="I464" s="1">
        <v>1</v>
      </c>
      <c r="J464" s="1">
        <v>0</v>
      </c>
    </row>
    <row r="465" spans="1:10" ht="12.75">
      <c r="A465" s="1" t="s">
        <v>767</v>
      </c>
      <c r="C465" s="1">
        <v>10</v>
      </c>
      <c r="D465" s="3" t="s">
        <v>815</v>
      </c>
      <c r="F465" s="6">
        <v>2</v>
      </c>
      <c r="G465" s="1">
        <v>0</v>
      </c>
      <c r="H465" s="1">
        <v>0</v>
      </c>
      <c r="I465" s="1">
        <v>0</v>
      </c>
      <c r="J465" s="1">
        <v>0</v>
      </c>
    </row>
    <row r="466" spans="1:10" ht="12.75">
      <c r="A466" s="1" t="s">
        <v>767</v>
      </c>
      <c r="C466" s="1">
        <v>11</v>
      </c>
      <c r="D466" s="3" t="s">
        <v>816</v>
      </c>
      <c r="F466" s="6">
        <v>4.5</v>
      </c>
      <c r="G466" s="1">
        <v>0</v>
      </c>
      <c r="H466" s="1">
        <v>0</v>
      </c>
      <c r="I466" s="1">
        <v>0</v>
      </c>
      <c r="J466" s="1">
        <v>1</v>
      </c>
    </row>
    <row r="467" spans="1:10" ht="12.75">
      <c r="A467" s="1" t="s">
        <v>767</v>
      </c>
      <c r="C467" s="1">
        <v>12</v>
      </c>
      <c r="D467" s="3" t="s">
        <v>817</v>
      </c>
      <c r="F467" s="6">
        <v>4.25</v>
      </c>
      <c r="G467" s="1">
        <v>0</v>
      </c>
      <c r="H467" s="1">
        <v>0</v>
      </c>
      <c r="I467" s="1">
        <v>1</v>
      </c>
      <c r="J467" s="1">
        <v>0</v>
      </c>
    </row>
    <row r="468" spans="1:10" ht="12.75">
      <c r="A468" s="1" t="s">
        <v>767</v>
      </c>
      <c r="C468" s="1">
        <v>13</v>
      </c>
      <c r="D468" s="3" t="s">
        <v>818</v>
      </c>
      <c r="F468" s="6">
        <v>1.75</v>
      </c>
      <c r="G468" s="1">
        <v>0</v>
      </c>
      <c r="H468" s="1">
        <v>0</v>
      </c>
      <c r="I468" s="1">
        <v>0</v>
      </c>
      <c r="J468" s="1">
        <v>0</v>
      </c>
    </row>
    <row r="469" spans="1:10" ht="12.75">
      <c r="A469" s="1" t="s">
        <v>767</v>
      </c>
      <c r="C469" s="1">
        <v>14</v>
      </c>
      <c r="D469" s="3" t="s">
        <v>819</v>
      </c>
      <c r="F469" s="6">
        <v>1.5</v>
      </c>
      <c r="G469" s="1">
        <v>0</v>
      </c>
      <c r="H469" s="1">
        <v>0</v>
      </c>
      <c r="I469" s="1">
        <v>0</v>
      </c>
      <c r="J469" s="1">
        <v>1</v>
      </c>
    </row>
    <row r="470" spans="1:10" ht="12.75">
      <c r="A470" s="1" t="s">
        <v>767</v>
      </c>
      <c r="C470" s="1">
        <v>15</v>
      </c>
      <c r="D470" s="3" t="s">
        <v>820</v>
      </c>
      <c r="F470" s="6">
        <v>4.25</v>
      </c>
      <c r="G470" s="1">
        <v>0</v>
      </c>
      <c r="H470" s="1">
        <v>0</v>
      </c>
      <c r="I470" s="1">
        <v>1</v>
      </c>
      <c r="J470" s="1">
        <v>0</v>
      </c>
    </row>
    <row r="471" spans="1:10" ht="12.75">
      <c r="A471" s="1" t="s">
        <v>767</v>
      </c>
      <c r="C471" s="1">
        <v>16</v>
      </c>
      <c r="D471" s="3" t="s">
        <v>821</v>
      </c>
      <c r="F471" s="6">
        <v>2.5</v>
      </c>
      <c r="G471" s="1">
        <v>0</v>
      </c>
      <c r="H471" s="1">
        <v>0</v>
      </c>
      <c r="I471" s="1">
        <v>1</v>
      </c>
      <c r="J471" s="1">
        <v>0</v>
      </c>
    </row>
    <row r="472" spans="1:10" ht="12.75">
      <c r="A472" s="1" t="s">
        <v>767</v>
      </c>
      <c r="C472" s="1">
        <v>17</v>
      </c>
      <c r="D472" s="3" t="s">
        <v>822</v>
      </c>
      <c r="F472" s="6">
        <v>1.75</v>
      </c>
      <c r="G472" s="1">
        <v>0</v>
      </c>
      <c r="H472" s="1">
        <v>0</v>
      </c>
      <c r="I472" s="1">
        <v>1</v>
      </c>
      <c r="J472" s="1">
        <v>0</v>
      </c>
    </row>
    <row r="473" spans="1:10" ht="12.75">
      <c r="A473" s="1" t="s">
        <v>767</v>
      </c>
      <c r="C473" s="1">
        <v>18</v>
      </c>
      <c r="D473" s="3" t="s">
        <v>823</v>
      </c>
      <c r="F473" s="6">
        <v>1.75</v>
      </c>
      <c r="G473" s="1">
        <v>0</v>
      </c>
      <c r="H473" s="1">
        <v>0</v>
      </c>
      <c r="I473" s="1">
        <v>0</v>
      </c>
      <c r="J473" s="1">
        <v>1</v>
      </c>
    </row>
    <row r="474" spans="1:10" ht="12.75">
      <c r="A474" s="1" t="s">
        <v>767</v>
      </c>
      <c r="C474" s="1">
        <v>19</v>
      </c>
      <c r="D474" s="3" t="s">
        <v>824</v>
      </c>
      <c r="F474" s="6">
        <v>2</v>
      </c>
      <c r="G474" s="1">
        <v>0</v>
      </c>
      <c r="H474" s="1">
        <v>0</v>
      </c>
      <c r="I474" s="1">
        <v>0</v>
      </c>
      <c r="J474" s="1">
        <v>0</v>
      </c>
    </row>
    <row r="475" spans="1:10" ht="12.75">
      <c r="A475" s="1" t="s">
        <v>767</v>
      </c>
      <c r="C475" s="1">
        <v>20</v>
      </c>
      <c r="D475" s="3" t="s">
        <v>825</v>
      </c>
      <c r="F475" s="6">
        <v>3.25</v>
      </c>
      <c r="G475" s="1">
        <v>0</v>
      </c>
      <c r="H475" s="1">
        <v>0</v>
      </c>
      <c r="I475" s="1">
        <v>0</v>
      </c>
      <c r="J475" s="1">
        <v>0</v>
      </c>
    </row>
    <row r="476" spans="1:10" ht="12.75">
      <c r="A476" s="1" t="s">
        <v>767</v>
      </c>
      <c r="C476" s="1">
        <v>21</v>
      </c>
      <c r="D476" s="3" t="s">
        <v>826</v>
      </c>
      <c r="F476" s="6">
        <v>2</v>
      </c>
      <c r="G476" s="1">
        <v>0</v>
      </c>
      <c r="H476" s="1">
        <v>0</v>
      </c>
      <c r="I476" s="1">
        <v>0</v>
      </c>
      <c r="J476" s="1">
        <v>0</v>
      </c>
    </row>
    <row r="477" spans="1:10" ht="12.75">
      <c r="A477" s="1" t="s">
        <v>767</v>
      </c>
      <c r="C477" s="1">
        <v>22</v>
      </c>
      <c r="D477" s="3" t="s">
        <v>827</v>
      </c>
      <c r="F477" s="6">
        <v>2</v>
      </c>
      <c r="G477" s="1">
        <v>0</v>
      </c>
      <c r="H477" s="1">
        <v>0</v>
      </c>
      <c r="I477" s="1">
        <v>1</v>
      </c>
      <c r="J477" s="1">
        <v>0</v>
      </c>
    </row>
    <row r="478" spans="1:10" ht="12.75">
      <c r="A478" s="1" t="s">
        <v>767</v>
      </c>
      <c r="C478" s="1">
        <v>23</v>
      </c>
      <c r="D478" s="3" t="s">
        <v>828</v>
      </c>
      <c r="F478" s="6">
        <v>2.5</v>
      </c>
      <c r="G478" s="1">
        <v>0</v>
      </c>
      <c r="H478" s="1">
        <v>0</v>
      </c>
      <c r="I478" s="1">
        <v>0</v>
      </c>
      <c r="J478" s="1">
        <v>0</v>
      </c>
    </row>
    <row r="479" spans="1:10" ht="12.75">
      <c r="A479" s="1" t="s">
        <v>767</v>
      </c>
      <c r="C479" s="1">
        <v>24</v>
      </c>
      <c r="D479" s="3" t="s">
        <v>829</v>
      </c>
      <c r="F479" s="6">
        <v>2.25</v>
      </c>
      <c r="G479" s="1">
        <v>0</v>
      </c>
      <c r="H479" s="1">
        <v>0</v>
      </c>
      <c r="I479" s="1">
        <v>1</v>
      </c>
      <c r="J479" s="1">
        <v>0</v>
      </c>
    </row>
    <row r="480" spans="1:10" ht="12.75">
      <c r="A480" s="1" t="s">
        <v>767</v>
      </c>
      <c r="C480" s="1">
        <v>25</v>
      </c>
      <c r="D480" s="3" t="s">
        <v>830</v>
      </c>
      <c r="F480" s="6">
        <v>1.25</v>
      </c>
      <c r="G480" s="1">
        <v>0</v>
      </c>
      <c r="H480" s="1">
        <v>0</v>
      </c>
      <c r="I480" s="1">
        <v>0</v>
      </c>
      <c r="J480" s="1">
        <v>1</v>
      </c>
    </row>
    <row r="481" spans="1:10" ht="12.75">
      <c r="A481" s="1" t="s">
        <v>767</v>
      </c>
      <c r="C481" s="1">
        <v>26</v>
      </c>
      <c r="D481" s="3" t="s">
        <v>831</v>
      </c>
      <c r="F481" s="6">
        <v>3</v>
      </c>
      <c r="G481" s="1">
        <v>0</v>
      </c>
      <c r="H481" s="1">
        <v>0</v>
      </c>
      <c r="I481" s="1">
        <v>1</v>
      </c>
      <c r="J481" s="1">
        <v>1</v>
      </c>
    </row>
    <row r="482" spans="1:10" ht="12.75">
      <c r="A482" s="1" t="s">
        <v>767</v>
      </c>
      <c r="C482" s="1">
        <v>27</v>
      </c>
      <c r="D482" s="3" t="s">
        <v>832</v>
      </c>
      <c r="F482" s="6">
        <v>4</v>
      </c>
      <c r="G482" s="1">
        <v>0</v>
      </c>
      <c r="H482" s="1">
        <v>0</v>
      </c>
      <c r="I482" s="1">
        <v>0</v>
      </c>
      <c r="J482" s="1">
        <v>0</v>
      </c>
    </row>
    <row r="483" spans="1:10" ht="12.75">
      <c r="A483" s="1" t="s">
        <v>767</v>
      </c>
      <c r="C483" s="1">
        <v>28</v>
      </c>
      <c r="D483" s="3" t="s">
        <v>833</v>
      </c>
      <c r="F483" s="6">
        <v>5.25</v>
      </c>
      <c r="G483" s="1">
        <v>0</v>
      </c>
      <c r="H483" s="1">
        <v>0</v>
      </c>
      <c r="I483" s="1">
        <v>0</v>
      </c>
      <c r="J483" s="1">
        <v>1</v>
      </c>
    </row>
    <row r="484" spans="1:10" ht="12.75">
      <c r="A484" s="1" t="s">
        <v>767</v>
      </c>
      <c r="C484" s="1">
        <v>29</v>
      </c>
      <c r="D484" s="3" t="s">
        <v>834</v>
      </c>
      <c r="F484" s="6">
        <v>2</v>
      </c>
      <c r="G484" s="1">
        <v>0</v>
      </c>
      <c r="H484" s="1">
        <v>0</v>
      </c>
      <c r="I484" s="1">
        <v>0</v>
      </c>
      <c r="J484" s="1">
        <v>1</v>
      </c>
    </row>
    <row r="485" spans="1:10" ht="12.75">
      <c r="A485" s="1" t="s">
        <v>767</v>
      </c>
      <c r="C485" s="1">
        <v>30</v>
      </c>
      <c r="D485" s="3" t="s">
        <v>835</v>
      </c>
      <c r="F485" s="6">
        <v>1.25</v>
      </c>
      <c r="G485" s="1">
        <v>0</v>
      </c>
      <c r="H485" s="1">
        <v>0</v>
      </c>
      <c r="I485" s="1">
        <v>0</v>
      </c>
      <c r="J485" s="1">
        <v>1</v>
      </c>
    </row>
    <row r="486" spans="1:10" ht="12.75">
      <c r="A486" s="1" t="s">
        <v>767</v>
      </c>
      <c r="C486" s="1">
        <v>31</v>
      </c>
      <c r="D486" s="3" t="s">
        <v>836</v>
      </c>
      <c r="F486" s="6">
        <v>2.5</v>
      </c>
      <c r="G486" s="1">
        <v>0</v>
      </c>
      <c r="H486" s="1">
        <v>0</v>
      </c>
      <c r="I486" s="1">
        <v>1</v>
      </c>
      <c r="J486" s="1">
        <v>0</v>
      </c>
    </row>
    <row r="487" spans="1:10" ht="12.75">
      <c r="A487" s="1" t="s">
        <v>767</v>
      </c>
      <c r="C487" s="1">
        <v>32</v>
      </c>
      <c r="D487" s="3" t="s">
        <v>837</v>
      </c>
      <c r="F487" s="6">
        <v>3</v>
      </c>
      <c r="G487" s="1">
        <v>0</v>
      </c>
      <c r="H487" s="1">
        <v>0</v>
      </c>
      <c r="I487" s="1">
        <v>1</v>
      </c>
      <c r="J487" s="1">
        <v>0</v>
      </c>
    </row>
    <row r="488" spans="1:10" ht="12.75">
      <c r="A488" s="1" t="s">
        <v>767</v>
      </c>
      <c r="C488" s="1">
        <v>33</v>
      </c>
      <c r="D488" s="3" t="s">
        <v>838</v>
      </c>
      <c r="F488" s="6">
        <v>4.25</v>
      </c>
      <c r="G488" s="1">
        <v>0</v>
      </c>
      <c r="H488" s="1">
        <v>0</v>
      </c>
      <c r="I488" s="1">
        <v>0</v>
      </c>
      <c r="J488" s="1">
        <v>1</v>
      </c>
    </row>
    <row r="489" spans="1:10" ht="12.75">
      <c r="A489" s="1" t="s">
        <v>767</v>
      </c>
      <c r="C489" s="1">
        <v>34</v>
      </c>
      <c r="D489" s="3" t="s">
        <v>839</v>
      </c>
      <c r="F489" s="6">
        <v>3.5</v>
      </c>
      <c r="G489" s="1">
        <v>0</v>
      </c>
      <c r="H489" s="1">
        <v>0</v>
      </c>
      <c r="I489" s="1">
        <v>0</v>
      </c>
      <c r="J489" s="1">
        <v>0</v>
      </c>
    </row>
    <row r="490" spans="1:10" ht="12.75">
      <c r="A490" s="1" t="s">
        <v>767</v>
      </c>
      <c r="C490" s="1">
        <v>35</v>
      </c>
      <c r="D490" s="3" t="s">
        <v>840</v>
      </c>
      <c r="F490" s="6">
        <v>1.5</v>
      </c>
      <c r="G490" s="1">
        <v>0</v>
      </c>
      <c r="H490" s="1">
        <v>0</v>
      </c>
      <c r="I490" s="1">
        <v>0</v>
      </c>
      <c r="J490" s="1">
        <v>1</v>
      </c>
    </row>
    <row r="491" spans="1:10" ht="12.75">
      <c r="A491" s="1" t="s">
        <v>767</v>
      </c>
      <c r="C491" s="1">
        <v>36</v>
      </c>
      <c r="D491" s="3" t="s">
        <v>841</v>
      </c>
      <c r="F491" s="6">
        <v>1.75</v>
      </c>
      <c r="G491" s="1">
        <v>0</v>
      </c>
      <c r="H491" s="1">
        <v>0</v>
      </c>
      <c r="I491" s="1">
        <v>1</v>
      </c>
      <c r="J491" s="1">
        <v>0</v>
      </c>
    </row>
    <row r="492" spans="1:10" ht="12.75">
      <c r="A492" s="1" t="s">
        <v>767</v>
      </c>
      <c r="C492" s="1">
        <v>37</v>
      </c>
      <c r="D492" s="3" t="s">
        <v>842</v>
      </c>
      <c r="F492" s="6">
        <v>2.25</v>
      </c>
      <c r="G492" s="1">
        <v>0</v>
      </c>
      <c r="H492" s="1">
        <v>0</v>
      </c>
      <c r="I492" s="1">
        <v>1</v>
      </c>
      <c r="J492" s="1">
        <v>0</v>
      </c>
    </row>
    <row r="493" spans="1:10" ht="12.75">
      <c r="A493" s="1" t="s">
        <v>767</v>
      </c>
      <c r="C493" s="1">
        <v>38</v>
      </c>
      <c r="D493" s="3" t="s">
        <v>843</v>
      </c>
      <c r="F493" s="6">
        <v>3</v>
      </c>
      <c r="G493" s="1">
        <v>0</v>
      </c>
      <c r="H493" s="1">
        <v>0</v>
      </c>
      <c r="I493" s="1">
        <v>1</v>
      </c>
      <c r="J493" s="1">
        <v>0</v>
      </c>
    </row>
    <row r="494" spans="1:10" ht="12.75">
      <c r="A494" s="1" t="s">
        <v>767</v>
      </c>
      <c r="C494" s="1">
        <v>39</v>
      </c>
      <c r="D494" s="3" t="s">
        <v>844</v>
      </c>
      <c r="F494" s="6">
        <v>1.75</v>
      </c>
      <c r="G494" s="1">
        <v>0</v>
      </c>
      <c r="H494" s="1">
        <v>0</v>
      </c>
      <c r="I494" s="1">
        <v>1</v>
      </c>
      <c r="J494" s="1">
        <v>0</v>
      </c>
    </row>
    <row r="495" spans="1:10" ht="12.75">
      <c r="A495" s="1" t="s">
        <v>767</v>
      </c>
      <c r="C495" s="1">
        <v>40</v>
      </c>
      <c r="D495" s="3" t="s">
        <v>845</v>
      </c>
      <c r="F495" s="6">
        <v>1</v>
      </c>
      <c r="G495" s="1">
        <v>0</v>
      </c>
      <c r="H495" s="1">
        <v>0</v>
      </c>
      <c r="I495" s="1">
        <v>0</v>
      </c>
      <c r="J495" s="1">
        <v>1</v>
      </c>
    </row>
    <row r="496" spans="1:10" ht="12.75">
      <c r="A496" s="1" t="s">
        <v>767</v>
      </c>
      <c r="C496" s="1">
        <v>41</v>
      </c>
      <c r="D496" s="3" t="s">
        <v>846</v>
      </c>
      <c r="F496" s="6">
        <v>1.5</v>
      </c>
      <c r="G496" s="1">
        <v>0</v>
      </c>
      <c r="H496" s="1">
        <v>0</v>
      </c>
      <c r="I496" s="1">
        <v>0</v>
      </c>
      <c r="J496" s="1">
        <v>0</v>
      </c>
    </row>
    <row r="497" spans="1:10" ht="12.75">
      <c r="A497" s="1" t="s">
        <v>767</v>
      </c>
      <c r="C497" s="1">
        <v>42</v>
      </c>
      <c r="D497" s="3" t="s">
        <v>847</v>
      </c>
      <c r="F497" s="6">
        <v>2</v>
      </c>
      <c r="G497" s="1">
        <v>0</v>
      </c>
      <c r="H497" s="1">
        <v>0</v>
      </c>
      <c r="I497" s="1">
        <v>0</v>
      </c>
      <c r="J497" s="1">
        <v>0</v>
      </c>
    </row>
    <row r="498" spans="1:10" ht="12.75">
      <c r="A498" s="1" t="s">
        <v>767</v>
      </c>
      <c r="C498" s="1">
        <v>43</v>
      </c>
      <c r="D498" s="3" t="s">
        <v>848</v>
      </c>
      <c r="F498" s="6">
        <v>2.25</v>
      </c>
      <c r="G498" s="1">
        <v>0</v>
      </c>
      <c r="H498" s="1">
        <v>0</v>
      </c>
      <c r="I498" s="1">
        <v>0</v>
      </c>
      <c r="J498" s="1">
        <v>0</v>
      </c>
    </row>
    <row r="499" spans="1:10" ht="12.75">
      <c r="A499" s="1" t="s">
        <v>767</v>
      </c>
      <c r="C499" s="1">
        <v>44</v>
      </c>
      <c r="D499" s="3" t="s">
        <v>849</v>
      </c>
      <c r="F499" s="6">
        <v>4</v>
      </c>
      <c r="G499" s="1">
        <v>0</v>
      </c>
      <c r="H499" s="1">
        <v>0</v>
      </c>
      <c r="I499" s="1">
        <v>1</v>
      </c>
      <c r="J499" s="1">
        <v>0</v>
      </c>
    </row>
    <row r="500" spans="1:10" ht="12.75">
      <c r="A500" s="1" t="s">
        <v>767</v>
      </c>
      <c r="C500" s="1">
        <v>45</v>
      </c>
      <c r="D500" s="3" t="s">
        <v>850</v>
      </c>
      <c r="F500" s="6">
        <v>4</v>
      </c>
      <c r="G500" s="1">
        <v>0</v>
      </c>
      <c r="H500" s="1">
        <v>0</v>
      </c>
      <c r="I500" s="1">
        <v>1</v>
      </c>
      <c r="J500" s="1">
        <v>0</v>
      </c>
    </row>
    <row r="501" spans="1:10" ht="12.75">
      <c r="A501" s="1" t="s">
        <v>767</v>
      </c>
      <c r="C501" s="1">
        <v>46</v>
      </c>
      <c r="D501" s="3" t="s">
        <v>851</v>
      </c>
      <c r="F501" s="6">
        <v>4</v>
      </c>
      <c r="G501" s="1">
        <v>0</v>
      </c>
      <c r="H501" s="1">
        <v>0</v>
      </c>
      <c r="I501" s="1">
        <v>1</v>
      </c>
      <c r="J501" s="1">
        <v>0</v>
      </c>
    </row>
    <row r="502" spans="1:10" ht="12.75">
      <c r="A502" s="1" t="s">
        <v>767</v>
      </c>
      <c r="C502" s="1">
        <v>47</v>
      </c>
      <c r="D502" s="3" t="s">
        <v>852</v>
      </c>
      <c r="F502" s="6">
        <v>1.5</v>
      </c>
      <c r="G502" s="1">
        <v>0</v>
      </c>
      <c r="H502" s="1">
        <v>0</v>
      </c>
      <c r="I502" s="1">
        <v>1</v>
      </c>
      <c r="J502" s="1">
        <v>0</v>
      </c>
    </row>
    <row r="503" spans="1:10" ht="12.75">
      <c r="A503" s="1" t="s">
        <v>767</v>
      </c>
      <c r="C503" s="1">
        <v>48</v>
      </c>
      <c r="D503" s="3" t="s">
        <v>853</v>
      </c>
      <c r="F503" s="6">
        <v>1.75</v>
      </c>
      <c r="G503" s="1">
        <v>0</v>
      </c>
      <c r="H503" s="1">
        <v>0</v>
      </c>
      <c r="I503" s="1">
        <v>1</v>
      </c>
      <c r="J503" s="1">
        <v>0</v>
      </c>
    </row>
    <row r="504" spans="1:10" ht="12.75">
      <c r="A504" s="1" t="s">
        <v>767</v>
      </c>
      <c r="C504" s="1">
        <v>49</v>
      </c>
      <c r="D504" s="3" t="s">
        <v>854</v>
      </c>
      <c r="F504" s="6">
        <v>1.5</v>
      </c>
      <c r="G504" s="1">
        <v>0</v>
      </c>
      <c r="H504" s="1">
        <v>0</v>
      </c>
      <c r="I504" s="1">
        <v>1</v>
      </c>
      <c r="J504" s="1">
        <v>0</v>
      </c>
    </row>
    <row r="505" spans="1:10" ht="12.75">
      <c r="A505" s="1" t="s">
        <v>767</v>
      </c>
      <c r="C505" s="1">
        <v>50</v>
      </c>
      <c r="D505" s="3" t="s">
        <v>855</v>
      </c>
      <c r="F505" s="6">
        <v>1.25</v>
      </c>
      <c r="G505" s="1">
        <v>0</v>
      </c>
      <c r="H505" s="1">
        <v>0</v>
      </c>
      <c r="I505" s="1">
        <v>1</v>
      </c>
      <c r="J505" s="1">
        <v>0</v>
      </c>
    </row>
    <row r="506" spans="1:10" ht="12.75">
      <c r="A506" s="1" t="s">
        <v>770</v>
      </c>
      <c r="C506" s="1">
        <v>1</v>
      </c>
      <c r="D506" s="3" t="s">
        <v>865</v>
      </c>
      <c r="F506" s="6">
        <v>2.5</v>
      </c>
      <c r="G506" s="1">
        <v>0</v>
      </c>
      <c r="H506" s="1">
        <v>0</v>
      </c>
      <c r="I506" s="1">
        <v>0</v>
      </c>
      <c r="J506" s="1">
        <v>0</v>
      </c>
    </row>
    <row r="507" spans="1:10" ht="12.75">
      <c r="A507" s="1" t="s">
        <v>770</v>
      </c>
      <c r="C507" s="1">
        <v>2</v>
      </c>
      <c r="D507" s="3" t="s">
        <v>868</v>
      </c>
      <c r="F507" s="6">
        <v>3.5</v>
      </c>
      <c r="G507" s="1">
        <v>0</v>
      </c>
      <c r="H507" s="1">
        <v>0</v>
      </c>
      <c r="I507" s="1">
        <v>1</v>
      </c>
      <c r="J507" s="1">
        <v>0</v>
      </c>
    </row>
    <row r="508" spans="1:10" ht="12.75">
      <c r="A508" s="1" t="s">
        <v>770</v>
      </c>
      <c r="C508" s="1">
        <v>3</v>
      </c>
      <c r="D508" s="3" t="s">
        <v>869</v>
      </c>
      <c r="F508" s="6">
        <v>2.75</v>
      </c>
      <c r="G508" s="1">
        <v>0</v>
      </c>
      <c r="H508" s="1">
        <v>0</v>
      </c>
      <c r="I508" s="1">
        <v>1</v>
      </c>
      <c r="J508" s="1">
        <v>0</v>
      </c>
    </row>
    <row r="509" spans="1:10" ht="12.75">
      <c r="A509" s="1" t="s">
        <v>770</v>
      </c>
      <c r="C509" s="1">
        <v>4</v>
      </c>
      <c r="D509" s="3" t="s">
        <v>870</v>
      </c>
      <c r="F509" s="6">
        <v>2.25</v>
      </c>
      <c r="G509" s="1">
        <v>0</v>
      </c>
      <c r="H509" s="1">
        <v>0</v>
      </c>
      <c r="I509" s="1">
        <v>1</v>
      </c>
      <c r="J509" s="1">
        <v>0</v>
      </c>
    </row>
    <row r="510" spans="1:10" ht="12.75">
      <c r="A510" s="1" t="s">
        <v>770</v>
      </c>
      <c r="C510" s="1">
        <v>5</v>
      </c>
      <c r="D510" s="3" t="s">
        <v>871</v>
      </c>
      <c r="F510" s="6">
        <v>4</v>
      </c>
      <c r="G510" s="1">
        <v>0</v>
      </c>
      <c r="H510" s="1">
        <v>0</v>
      </c>
      <c r="I510" s="1">
        <v>0</v>
      </c>
      <c r="J510" s="1">
        <v>0</v>
      </c>
    </row>
    <row r="511" spans="1:10" ht="12.75">
      <c r="A511" s="1" t="s">
        <v>770</v>
      </c>
      <c r="C511" s="1">
        <v>6</v>
      </c>
      <c r="D511" s="3" t="s">
        <v>872</v>
      </c>
      <c r="F511" s="6">
        <v>3.75</v>
      </c>
      <c r="G511" s="1">
        <v>0</v>
      </c>
      <c r="H511" s="1">
        <v>0</v>
      </c>
      <c r="I511" s="1">
        <v>1</v>
      </c>
      <c r="J511" s="1">
        <v>0</v>
      </c>
    </row>
    <row r="512" spans="1:10" ht="12.75">
      <c r="A512" s="1" t="s">
        <v>770</v>
      </c>
      <c r="C512" s="1">
        <v>7</v>
      </c>
      <c r="D512" s="3" t="s">
        <v>873</v>
      </c>
      <c r="F512" s="6">
        <v>3.5</v>
      </c>
      <c r="G512" s="1">
        <v>0</v>
      </c>
      <c r="H512" s="1">
        <v>0</v>
      </c>
      <c r="I512" s="1">
        <v>1</v>
      </c>
      <c r="J512" s="1">
        <v>0</v>
      </c>
    </row>
    <row r="513" spans="1:10" ht="12.75">
      <c r="A513" s="1" t="s">
        <v>770</v>
      </c>
      <c r="C513" s="1">
        <v>8</v>
      </c>
      <c r="D513" s="3" t="s">
        <v>874</v>
      </c>
      <c r="F513" s="6">
        <v>2.5</v>
      </c>
      <c r="G513" s="1">
        <v>0</v>
      </c>
      <c r="H513" s="1">
        <v>0</v>
      </c>
      <c r="I513" s="1">
        <v>1</v>
      </c>
      <c r="J513" s="1">
        <v>0</v>
      </c>
    </row>
    <row r="514" spans="1:10" ht="12.75">
      <c r="A514" s="1" t="s">
        <v>770</v>
      </c>
      <c r="C514" s="1">
        <v>9</v>
      </c>
      <c r="D514" s="3" t="s">
        <v>875</v>
      </c>
      <c r="F514" s="6">
        <v>3.25</v>
      </c>
      <c r="G514" s="1">
        <v>0</v>
      </c>
      <c r="H514" s="1">
        <v>0</v>
      </c>
      <c r="I514" s="1">
        <v>0</v>
      </c>
      <c r="J514" s="1">
        <v>0</v>
      </c>
    </row>
    <row r="515" spans="1:10" ht="12.75">
      <c r="A515" s="1" t="s">
        <v>770</v>
      </c>
      <c r="C515" s="1">
        <v>10</v>
      </c>
      <c r="D515" s="3" t="s">
        <v>876</v>
      </c>
      <c r="F515" s="6">
        <v>2.25</v>
      </c>
      <c r="G515" s="1">
        <v>0</v>
      </c>
      <c r="H515" s="1">
        <v>0</v>
      </c>
      <c r="I515" s="1">
        <v>0</v>
      </c>
      <c r="J515" s="1">
        <v>0</v>
      </c>
    </row>
    <row r="516" spans="1:10" ht="12.75">
      <c r="A516" s="1" t="s">
        <v>770</v>
      </c>
      <c r="C516" s="1">
        <v>11</v>
      </c>
      <c r="D516" s="3" t="s">
        <v>877</v>
      </c>
      <c r="F516" s="6">
        <v>1.25</v>
      </c>
      <c r="G516" s="1">
        <v>0</v>
      </c>
      <c r="H516" s="1">
        <v>0</v>
      </c>
      <c r="I516" s="1">
        <v>1</v>
      </c>
      <c r="J516" s="1">
        <v>0</v>
      </c>
    </row>
    <row r="517" spans="1:10" ht="12.75">
      <c r="A517" s="1" t="s">
        <v>770</v>
      </c>
      <c r="C517" s="1">
        <v>12</v>
      </c>
      <c r="D517" s="3" t="s">
        <v>878</v>
      </c>
      <c r="F517" s="6">
        <v>2</v>
      </c>
      <c r="G517" s="1">
        <v>0</v>
      </c>
      <c r="H517" s="1">
        <v>0</v>
      </c>
      <c r="I517" s="1">
        <v>0</v>
      </c>
      <c r="J517" s="1">
        <v>0</v>
      </c>
    </row>
    <row r="518" spans="1:10" ht="12.75">
      <c r="A518" s="1" t="s">
        <v>770</v>
      </c>
      <c r="C518" s="1">
        <v>13</v>
      </c>
      <c r="D518" s="3" t="s">
        <v>879</v>
      </c>
      <c r="F518" s="6">
        <v>1.75</v>
      </c>
      <c r="G518" s="1">
        <v>0</v>
      </c>
      <c r="H518" s="1">
        <v>0</v>
      </c>
      <c r="I518" s="1">
        <v>1</v>
      </c>
      <c r="J518" s="1">
        <v>0</v>
      </c>
    </row>
    <row r="519" spans="1:10" ht="12.75">
      <c r="A519" s="1" t="s">
        <v>770</v>
      </c>
      <c r="C519" s="1">
        <v>14</v>
      </c>
      <c r="D519" s="3" t="s">
        <v>880</v>
      </c>
      <c r="F519" s="6">
        <v>3.75</v>
      </c>
      <c r="G519" s="1">
        <v>0</v>
      </c>
      <c r="H519" s="1">
        <v>0</v>
      </c>
      <c r="I519" s="1">
        <v>1</v>
      </c>
      <c r="J519" s="1">
        <v>0</v>
      </c>
    </row>
    <row r="520" spans="1:10" ht="12.75">
      <c r="A520" s="1" t="s">
        <v>770</v>
      </c>
      <c r="C520" s="1">
        <v>15</v>
      </c>
      <c r="D520" s="3" t="s">
        <v>881</v>
      </c>
      <c r="F520" s="6">
        <v>3</v>
      </c>
      <c r="G520" s="1">
        <v>0</v>
      </c>
      <c r="H520" s="1">
        <v>0</v>
      </c>
      <c r="I520" s="1">
        <v>1</v>
      </c>
      <c r="J520" s="1">
        <v>0</v>
      </c>
    </row>
    <row r="521" spans="1:10" ht="12.75">
      <c r="A521" s="1" t="s">
        <v>770</v>
      </c>
      <c r="C521" s="1">
        <v>16</v>
      </c>
      <c r="D521" s="3" t="s">
        <v>882</v>
      </c>
      <c r="F521" s="6">
        <v>0.75</v>
      </c>
      <c r="G521" s="1">
        <v>0</v>
      </c>
      <c r="H521" s="1">
        <v>0</v>
      </c>
      <c r="I521" s="1">
        <v>1</v>
      </c>
      <c r="J521" s="1">
        <v>0</v>
      </c>
    </row>
    <row r="522" spans="1:10" ht="12.75">
      <c r="A522" s="1" t="s">
        <v>770</v>
      </c>
      <c r="C522" s="1">
        <v>17</v>
      </c>
      <c r="D522" s="3" t="s">
        <v>883</v>
      </c>
      <c r="F522" s="6">
        <v>4</v>
      </c>
      <c r="G522" s="1">
        <v>0</v>
      </c>
      <c r="H522" s="1">
        <v>0</v>
      </c>
      <c r="I522" s="1">
        <v>1</v>
      </c>
      <c r="J522" s="1">
        <v>0</v>
      </c>
    </row>
    <row r="523" spans="1:10" ht="12.75">
      <c r="A523" s="1" t="s">
        <v>770</v>
      </c>
      <c r="C523" s="1">
        <v>18</v>
      </c>
      <c r="D523" s="3" t="s">
        <v>884</v>
      </c>
      <c r="F523" s="6">
        <v>3.75</v>
      </c>
      <c r="G523" s="1">
        <v>0</v>
      </c>
      <c r="H523" s="1">
        <v>0</v>
      </c>
      <c r="I523" s="1">
        <v>0</v>
      </c>
      <c r="J523" s="1">
        <v>0</v>
      </c>
    </row>
    <row r="524" spans="1:10" ht="12.75">
      <c r="A524" s="1" t="s">
        <v>770</v>
      </c>
      <c r="C524" s="1">
        <v>19</v>
      </c>
      <c r="D524" s="3" t="s">
        <v>885</v>
      </c>
      <c r="F524" s="6">
        <v>1.25</v>
      </c>
      <c r="G524" s="1">
        <v>0</v>
      </c>
      <c r="H524" s="1">
        <v>0</v>
      </c>
      <c r="I524" s="1">
        <v>1</v>
      </c>
      <c r="J524" s="1">
        <v>0</v>
      </c>
    </row>
    <row r="525" spans="1:10" ht="12.75">
      <c r="A525" s="1" t="s">
        <v>770</v>
      </c>
      <c r="C525" s="1">
        <v>20</v>
      </c>
      <c r="D525" s="3" t="s">
        <v>886</v>
      </c>
      <c r="F525" s="6">
        <v>1.75</v>
      </c>
      <c r="G525" s="1">
        <v>0</v>
      </c>
      <c r="H525" s="1">
        <v>0</v>
      </c>
      <c r="I525" s="1">
        <v>1</v>
      </c>
      <c r="J525" s="1">
        <v>0</v>
      </c>
    </row>
    <row r="526" spans="1:10" ht="12.75">
      <c r="A526" s="1" t="s">
        <v>770</v>
      </c>
      <c r="C526" s="1">
        <v>21</v>
      </c>
      <c r="D526" s="3" t="s">
        <v>887</v>
      </c>
      <c r="F526" s="6">
        <v>1.75</v>
      </c>
      <c r="G526" s="1">
        <v>0</v>
      </c>
      <c r="H526" s="1">
        <v>0</v>
      </c>
      <c r="I526" s="1">
        <v>1</v>
      </c>
      <c r="J526" s="1">
        <v>0</v>
      </c>
    </row>
    <row r="527" spans="1:10" ht="12.75">
      <c r="A527" s="1" t="s">
        <v>770</v>
      </c>
      <c r="C527" s="1">
        <v>22</v>
      </c>
      <c r="D527" s="3" t="s">
        <v>888</v>
      </c>
      <c r="F527" s="6">
        <v>2.25</v>
      </c>
      <c r="G527" s="1">
        <v>0</v>
      </c>
      <c r="H527" s="1">
        <v>0</v>
      </c>
      <c r="I527" s="1">
        <v>1</v>
      </c>
      <c r="J527" s="1">
        <v>0</v>
      </c>
    </row>
    <row r="528" spans="1:10" ht="12.75">
      <c r="A528" s="1" t="s">
        <v>770</v>
      </c>
      <c r="C528" s="1">
        <v>23</v>
      </c>
      <c r="D528" s="3" t="s">
        <v>889</v>
      </c>
      <c r="F528" s="6">
        <v>2.25</v>
      </c>
      <c r="G528" s="1">
        <v>0</v>
      </c>
      <c r="H528" s="1">
        <v>0</v>
      </c>
      <c r="I528" s="1">
        <v>1</v>
      </c>
      <c r="J528" s="1">
        <v>0</v>
      </c>
    </row>
    <row r="529" spans="1:10" ht="12.75">
      <c r="A529" s="1" t="s">
        <v>770</v>
      </c>
      <c r="C529" s="1">
        <v>24</v>
      </c>
      <c r="D529" s="3" t="s">
        <v>890</v>
      </c>
      <c r="F529" s="6">
        <v>1.75</v>
      </c>
      <c r="G529" s="1">
        <v>0</v>
      </c>
      <c r="H529" s="1">
        <v>0</v>
      </c>
      <c r="I529" s="1">
        <v>1</v>
      </c>
      <c r="J529" s="1">
        <v>0</v>
      </c>
    </row>
    <row r="530" spans="1:10" ht="12.75">
      <c r="A530" s="1" t="s">
        <v>770</v>
      </c>
      <c r="C530" s="1">
        <v>25</v>
      </c>
      <c r="D530" s="3" t="s">
        <v>891</v>
      </c>
      <c r="F530" s="6">
        <v>1.25</v>
      </c>
      <c r="G530" s="1">
        <v>0</v>
      </c>
      <c r="H530" s="1">
        <v>0</v>
      </c>
      <c r="I530" s="1">
        <v>1</v>
      </c>
      <c r="J530" s="1">
        <v>0</v>
      </c>
    </row>
    <row r="531" spans="1:10" ht="12.75">
      <c r="A531" s="1" t="s">
        <v>770</v>
      </c>
      <c r="C531" s="1">
        <v>26</v>
      </c>
      <c r="D531" s="3" t="s">
        <v>892</v>
      </c>
      <c r="F531" s="6">
        <v>1.5</v>
      </c>
      <c r="G531" s="1">
        <v>0</v>
      </c>
      <c r="H531" s="1">
        <v>0</v>
      </c>
      <c r="I531" s="1">
        <v>1</v>
      </c>
      <c r="J531" s="1">
        <v>0</v>
      </c>
    </row>
    <row r="532" spans="1:10" ht="12.75">
      <c r="A532" s="1" t="s">
        <v>770</v>
      </c>
      <c r="C532" s="1">
        <v>27</v>
      </c>
      <c r="D532" s="3" t="s">
        <v>893</v>
      </c>
      <c r="F532" s="6">
        <v>2</v>
      </c>
      <c r="G532" s="1">
        <v>0</v>
      </c>
      <c r="H532" s="1">
        <v>0</v>
      </c>
      <c r="I532" s="1">
        <v>1</v>
      </c>
      <c r="J532" s="1">
        <v>0</v>
      </c>
    </row>
    <row r="533" spans="1:10" ht="12.75">
      <c r="A533" s="1" t="s">
        <v>770</v>
      </c>
      <c r="C533" s="1">
        <v>28</v>
      </c>
      <c r="D533" s="3" t="s">
        <v>894</v>
      </c>
      <c r="F533" s="6">
        <v>2.5</v>
      </c>
      <c r="G533" s="1">
        <v>0</v>
      </c>
      <c r="H533" s="1">
        <v>0</v>
      </c>
      <c r="I533" s="1">
        <v>1</v>
      </c>
      <c r="J533" s="1">
        <v>0</v>
      </c>
    </row>
    <row r="534" spans="1:10" ht="12.75">
      <c r="A534" s="1" t="s">
        <v>770</v>
      </c>
      <c r="C534" s="1">
        <v>29</v>
      </c>
      <c r="D534" s="3" t="s">
        <v>895</v>
      </c>
      <c r="F534" s="6">
        <v>4.25</v>
      </c>
      <c r="G534" s="1">
        <v>0</v>
      </c>
      <c r="H534" s="1">
        <v>0</v>
      </c>
      <c r="I534" s="1">
        <v>1</v>
      </c>
      <c r="J534" s="1">
        <v>0</v>
      </c>
    </row>
    <row r="535" spans="1:10" ht="12.75">
      <c r="A535" s="1" t="s">
        <v>770</v>
      </c>
      <c r="C535" s="1">
        <v>30</v>
      </c>
      <c r="D535" s="3" t="s">
        <v>896</v>
      </c>
      <c r="F535" s="6">
        <v>3.25</v>
      </c>
      <c r="G535" s="1">
        <v>0</v>
      </c>
      <c r="H535" s="1">
        <v>0</v>
      </c>
      <c r="I535" s="1">
        <v>0</v>
      </c>
      <c r="J535" s="1">
        <v>0</v>
      </c>
    </row>
    <row r="536" spans="1:10" ht="12.75">
      <c r="A536" s="1" t="s">
        <v>770</v>
      </c>
      <c r="C536" s="1">
        <v>31</v>
      </c>
      <c r="D536" s="3" t="s">
        <v>897</v>
      </c>
      <c r="F536" s="6">
        <v>2.25</v>
      </c>
      <c r="G536" s="1">
        <v>0</v>
      </c>
      <c r="H536" s="1">
        <v>0</v>
      </c>
      <c r="I536" s="1">
        <v>1</v>
      </c>
      <c r="J536" s="1">
        <v>0</v>
      </c>
    </row>
    <row r="537" spans="1:10" ht="12.75">
      <c r="A537" s="1" t="s">
        <v>770</v>
      </c>
      <c r="C537" s="1">
        <v>32</v>
      </c>
      <c r="D537" s="3" t="s">
        <v>898</v>
      </c>
      <c r="F537" s="6">
        <v>2.25</v>
      </c>
      <c r="G537" s="1">
        <v>0</v>
      </c>
      <c r="H537" s="1">
        <v>0</v>
      </c>
      <c r="I537" s="1">
        <v>1</v>
      </c>
      <c r="J537" s="1">
        <v>0</v>
      </c>
    </row>
    <row r="538" spans="1:10" ht="12.75">
      <c r="A538" s="1" t="s">
        <v>770</v>
      </c>
      <c r="C538" s="1">
        <v>33</v>
      </c>
      <c r="D538" s="3" t="s">
        <v>899</v>
      </c>
      <c r="F538" s="6">
        <v>2.25</v>
      </c>
      <c r="G538" s="1">
        <v>0</v>
      </c>
      <c r="H538" s="1">
        <v>0</v>
      </c>
      <c r="I538" s="1">
        <v>1</v>
      </c>
      <c r="J538" s="1">
        <v>0</v>
      </c>
    </row>
    <row r="539" spans="1:10" ht="12.75">
      <c r="A539" s="1" t="s">
        <v>770</v>
      </c>
      <c r="C539" s="1">
        <v>34</v>
      </c>
      <c r="D539" s="3" t="s">
        <v>900</v>
      </c>
      <c r="F539" s="6">
        <v>1</v>
      </c>
      <c r="G539" s="1">
        <v>0</v>
      </c>
      <c r="H539" s="1">
        <v>0</v>
      </c>
      <c r="I539" s="1">
        <v>1</v>
      </c>
      <c r="J539" s="1">
        <v>0</v>
      </c>
    </row>
    <row r="540" spans="1:10" ht="12.75">
      <c r="A540" s="1" t="s">
        <v>770</v>
      </c>
      <c r="C540" s="1">
        <v>35</v>
      </c>
      <c r="D540" s="3" t="s">
        <v>901</v>
      </c>
      <c r="F540" s="6">
        <v>2.75</v>
      </c>
      <c r="G540" s="1">
        <v>0</v>
      </c>
      <c r="H540" s="1">
        <v>0</v>
      </c>
      <c r="I540" s="1">
        <v>1</v>
      </c>
      <c r="J540" s="1">
        <v>0</v>
      </c>
    </row>
    <row r="541" spans="1:10" ht="12.75">
      <c r="A541" s="1" t="s">
        <v>770</v>
      </c>
      <c r="C541" s="1">
        <v>36</v>
      </c>
      <c r="D541" s="3" t="s">
        <v>902</v>
      </c>
      <c r="F541" s="6">
        <v>3.75</v>
      </c>
      <c r="G541" s="1">
        <v>0</v>
      </c>
      <c r="H541" s="1">
        <v>0</v>
      </c>
      <c r="I541" s="1">
        <v>1</v>
      </c>
      <c r="J541" s="1">
        <v>0</v>
      </c>
    </row>
    <row r="542" spans="1:10" ht="12.75">
      <c r="A542" s="1" t="s">
        <v>770</v>
      </c>
      <c r="C542" s="1">
        <v>37</v>
      </c>
      <c r="D542" s="3" t="s">
        <v>903</v>
      </c>
      <c r="F542" s="6">
        <v>2.25</v>
      </c>
      <c r="G542" s="1">
        <v>0</v>
      </c>
      <c r="H542" s="1">
        <v>0</v>
      </c>
      <c r="I542" s="1">
        <v>1</v>
      </c>
      <c r="J542" s="1">
        <v>0</v>
      </c>
    </row>
    <row r="543" spans="1:10" ht="12.75">
      <c r="A543" s="1" t="s">
        <v>770</v>
      </c>
      <c r="C543" s="1">
        <v>38</v>
      </c>
      <c r="D543" s="3" t="s">
        <v>904</v>
      </c>
      <c r="F543" s="6">
        <v>1.5</v>
      </c>
      <c r="G543" s="1">
        <v>0</v>
      </c>
      <c r="H543" s="1">
        <v>0</v>
      </c>
      <c r="I543" s="1">
        <v>1</v>
      </c>
      <c r="J543" s="1">
        <v>0</v>
      </c>
    </row>
    <row r="544" spans="1:10" ht="12.75">
      <c r="A544" s="1" t="s">
        <v>770</v>
      </c>
      <c r="C544" s="1">
        <v>39</v>
      </c>
      <c r="D544" s="3" t="s">
        <v>905</v>
      </c>
      <c r="F544" s="6">
        <v>2</v>
      </c>
      <c r="G544" s="1">
        <v>0</v>
      </c>
      <c r="H544" s="1">
        <v>0</v>
      </c>
      <c r="I544" s="1">
        <v>1</v>
      </c>
      <c r="J544" s="1">
        <v>0</v>
      </c>
    </row>
    <row r="545" spans="1:10" ht="12.75">
      <c r="A545" s="1" t="s">
        <v>770</v>
      </c>
      <c r="C545" s="1">
        <v>40</v>
      </c>
      <c r="D545" s="3" t="s">
        <v>906</v>
      </c>
      <c r="F545" s="6">
        <v>3</v>
      </c>
      <c r="G545" s="1">
        <v>0</v>
      </c>
      <c r="H545" s="1">
        <v>0</v>
      </c>
      <c r="I545" s="1">
        <v>1</v>
      </c>
      <c r="J545" s="1">
        <v>0</v>
      </c>
    </row>
    <row r="546" spans="1:10" ht="12.75">
      <c r="A546" s="1" t="s">
        <v>770</v>
      </c>
      <c r="C546" s="1">
        <v>41</v>
      </c>
      <c r="D546" s="3" t="s">
        <v>907</v>
      </c>
      <c r="F546" s="6">
        <v>2.25</v>
      </c>
      <c r="G546" s="1">
        <v>0</v>
      </c>
      <c r="H546" s="1">
        <v>0</v>
      </c>
      <c r="I546" s="1">
        <v>1</v>
      </c>
      <c r="J546" s="1">
        <v>0</v>
      </c>
    </row>
    <row r="547" spans="1:10" ht="12.75">
      <c r="A547" s="1" t="s">
        <v>770</v>
      </c>
      <c r="C547" s="1">
        <v>42</v>
      </c>
      <c r="D547" s="3" t="s">
        <v>908</v>
      </c>
      <c r="F547" s="6">
        <v>2.5</v>
      </c>
      <c r="G547" s="1">
        <v>0</v>
      </c>
      <c r="H547" s="1">
        <v>0</v>
      </c>
      <c r="I547" s="1">
        <v>1</v>
      </c>
      <c r="J547" s="1">
        <v>0</v>
      </c>
    </row>
    <row r="548" spans="1:10" ht="12.75">
      <c r="A548" s="1" t="s">
        <v>770</v>
      </c>
      <c r="C548" s="1">
        <v>43</v>
      </c>
      <c r="D548" s="3" t="s">
        <v>909</v>
      </c>
      <c r="F548" s="6">
        <v>2.75</v>
      </c>
      <c r="G548" s="1">
        <v>0</v>
      </c>
      <c r="H548" s="1">
        <v>0</v>
      </c>
      <c r="I548" s="1">
        <v>1</v>
      </c>
      <c r="J548" s="1">
        <v>0</v>
      </c>
    </row>
    <row r="549" spans="1:10" ht="12.75">
      <c r="A549" s="1" t="s">
        <v>770</v>
      </c>
      <c r="C549" s="1">
        <v>44</v>
      </c>
      <c r="D549" s="3" t="s">
        <v>910</v>
      </c>
      <c r="F549" s="6">
        <v>2</v>
      </c>
      <c r="G549" s="1">
        <v>0</v>
      </c>
      <c r="H549" s="1">
        <v>0</v>
      </c>
      <c r="I549" s="1">
        <v>1</v>
      </c>
      <c r="J549" s="1">
        <v>0</v>
      </c>
    </row>
    <row r="550" spans="1:10" ht="12.75">
      <c r="A550" s="1" t="s">
        <v>770</v>
      </c>
      <c r="C550" s="1">
        <v>45</v>
      </c>
      <c r="D550" s="3" t="s">
        <v>911</v>
      </c>
      <c r="F550" s="6">
        <v>2.25</v>
      </c>
      <c r="G550" s="1">
        <v>0</v>
      </c>
      <c r="H550" s="1">
        <v>0</v>
      </c>
      <c r="I550" s="1">
        <v>1</v>
      </c>
      <c r="J550" s="1">
        <v>0</v>
      </c>
    </row>
    <row r="551" spans="1:10" ht="12.75">
      <c r="A551" s="1" t="s">
        <v>770</v>
      </c>
      <c r="C551" s="1">
        <v>46</v>
      </c>
      <c r="D551" s="3" t="s">
        <v>912</v>
      </c>
      <c r="F551" s="6">
        <v>1.5</v>
      </c>
      <c r="G551" s="1">
        <v>0</v>
      </c>
      <c r="H551" s="1">
        <v>0</v>
      </c>
      <c r="I551" s="1">
        <v>1</v>
      </c>
      <c r="J551" s="1">
        <v>0</v>
      </c>
    </row>
    <row r="552" spans="1:10" ht="12.75">
      <c r="A552" s="1" t="s">
        <v>770</v>
      </c>
      <c r="C552" s="1">
        <v>47</v>
      </c>
      <c r="D552" s="3" t="s">
        <v>913</v>
      </c>
      <c r="F552" s="6">
        <v>3.75</v>
      </c>
      <c r="G552" s="1">
        <v>0</v>
      </c>
      <c r="H552" s="1">
        <v>0</v>
      </c>
      <c r="I552" s="1">
        <v>1</v>
      </c>
      <c r="J552" s="1">
        <v>0</v>
      </c>
    </row>
    <row r="553" spans="1:11" ht="12.75">
      <c r="A553" s="1" t="s">
        <v>770</v>
      </c>
      <c r="C553" s="1">
        <v>48</v>
      </c>
      <c r="D553" s="3" t="s">
        <v>866</v>
      </c>
      <c r="F553" s="6">
        <v>2.25</v>
      </c>
      <c r="G553" s="1">
        <v>0</v>
      </c>
      <c r="H553" s="1">
        <v>0</v>
      </c>
      <c r="I553" s="1">
        <v>1</v>
      </c>
      <c r="J553" s="1">
        <v>0</v>
      </c>
      <c r="K553" s="1" t="s">
        <v>920</v>
      </c>
    </row>
    <row r="554" spans="1:10" ht="12.75">
      <c r="A554" s="1" t="s">
        <v>770</v>
      </c>
      <c r="C554" s="1">
        <v>49</v>
      </c>
      <c r="D554" s="3" t="s">
        <v>914</v>
      </c>
      <c r="F554" s="6">
        <v>3</v>
      </c>
      <c r="G554" s="1">
        <v>0</v>
      </c>
      <c r="H554" s="1">
        <v>0</v>
      </c>
      <c r="I554" s="1">
        <v>1</v>
      </c>
      <c r="J554" s="1">
        <v>0</v>
      </c>
    </row>
    <row r="555" spans="1:10" ht="12.75">
      <c r="A555" s="1" t="s">
        <v>770</v>
      </c>
      <c r="C555" s="1">
        <v>50</v>
      </c>
      <c r="D555" s="3" t="s">
        <v>915</v>
      </c>
      <c r="F555" s="6">
        <v>3.75</v>
      </c>
      <c r="G555" s="1">
        <v>0</v>
      </c>
      <c r="H555" s="1">
        <v>0</v>
      </c>
      <c r="I555" s="1">
        <v>1</v>
      </c>
      <c r="J555" s="1">
        <v>0</v>
      </c>
    </row>
    <row r="556" spans="1:10" ht="12.75">
      <c r="A556" s="1" t="s">
        <v>771</v>
      </c>
      <c r="C556" s="1">
        <v>1</v>
      </c>
      <c r="D556" s="3" t="s">
        <v>938</v>
      </c>
      <c r="F556" s="6">
        <v>2.75</v>
      </c>
      <c r="G556" s="1">
        <v>0</v>
      </c>
      <c r="H556" s="1">
        <v>0</v>
      </c>
      <c r="I556" s="1">
        <v>0</v>
      </c>
      <c r="J556" s="1">
        <v>0</v>
      </c>
    </row>
    <row r="557" spans="1:10" ht="12.75">
      <c r="A557" s="1" t="s">
        <v>771</v>
      </c>
      <c r="C557" s="1">
        <v>2</v>
      </c>
      <c r="D557" s="3" t="s">
        <v>939</v>
      </c>
      <c r="F557" s="6">
        <v>0.75</v>
      </c>
      <c r="G557" s="1">
        <v>0</v>
      </c>
      <c r="H557" s="1">
        <v>0</v>
      </c>
      <c r="I557" s="1">
        <v>0</v>
      </c>
      <c r="J557" s="1">
        <v>0</v>
      </c>
    </row>
    <row r="558" spans="1:10" ht="12.75">
      <c r="A558" s="1" t="s">
        <v>771</v>
      </c>
      <c r="C558" s="1">
        <v>3</v>
      </c>
      <c r="D558" s="3" t="s">
        <v>940</v>
      </c>
      <c r="F558" s="6">
        <v>1</v>
      </c>
      <c r="G558" s="1">
        <v>0</v>
      </c>
      <c r="H558" s="1">
        <v>0</v>
      </c>
      <c r="I558" s="1">
        <v>1</v>
      </c>
      <c r="J558" s="1">
        <v>0</v>
      </c>
    </row>
    <row r="559" spans="1:10" ht="12.75">
      <c r="A559" s="1" t="s">
        <v>771</v>
      </c>
      <c r="C559" s="1">
        <v>4</v>
      </c>
      <c r="D559" s="3" t="s">
        <v>941</v>
      </c>
      <c r="F559" s="6">
        <v>1.5</v>
      </c>
      <c r="G559" s="1">
        <v>0</v>
      </c>
      <c r="H559" s="1">
        <v>0</v>
      </c>
      <c r="I559" s="1">
        <v>1</v>
      </c>
      <c r="J559" s="1">
        <v>0</v>
      </c>
    </row>
    <row r="560" spans="1:10" ht="12.75">
      <c r="A560" s="1" t="s">
        <v>771</v>
      </c>
      <c r="C560" s="1">
        <v>5</v>
      </c>
      <c r="D560" s="3" t="s">
        <v>942</v>
      </c>
      <c r="F560" s="6">
        <v>1.5</v>
      </c>
      <c r="G560" s="1">
        <v>0</v>
      </c>
      <c r="H560" s="1">
        <v>0</v>
      </c>
      <c r="I560" s="1">
        <v>1</v>
      </c>
      <c r="J560" s="1">
        <v>0</v>
      </c>
    </row>
    <row r="561" spans="1:10" ht="12.75">
      <c r="A561" s="1" t="s">
        <v>771</v>
      </c>
      <c r="C561" s="1">
        <v>6</v>
      </c>
      <c r="D561" s="3" t="s">
        <v>943</v>
      </c>
      <c r="F561" s="6">
        <v>1.75</v>
      </c>
      <c r="G561" s="1">
        <v>0</v>
      </c>
      <c r="H561" s="1">
        <v>0</v>
      </c>
      <c r="I561" s="1">
        <v>1</v>
      </c>
      <c r="J561" s="1">
        <v>0</v>
      </c>
    </row>
    <row r="562" spans="1:10" ht="12.75">
      <c r="A562" s="1" t="s">
        <v>771</v>
      </c>
      <c r="C562" s="1">
        <v>7</v>
      </c>
      <c r="D562" s="3" t="s">
        <v>944</v>
      </c>
      <c r="F562" s="6">
        <v>2.5</v>
      </c>
      <c r="G562" s="1">
        <v>0</v>
      </c>
      <c r="H562" s="1">
        <v>0</v>
      </c>
      <c r="I562" s="1">
        <v>1</v>
      </c>
      <c r="J562" s="1">
        <v>1</v>
      </c>
    </row>
    <row r="563" spans="1:10" ht="12.75">
      <c r="A563" s="1" t="s">
        <v>771</v>
      </c>
      <c r="C563" s="1">
        <v>8</v>
      </c>
      <c r="D563" s="3" t="s">
        <v>945</v>
      </c>
      <c r="F563" s="6">
        <v>2.5</v>
      </c>
      <c r="G563" s="1">
        <v>0</v>
      </c>
      <c r="H563" s="1">
        <v>0</v>
      </c>
      <c r="I563" s="1">
        <v>0</v>
      </c>
      <c r="J563" s="1">
        <v>0</v>
      </c>
    </row>
    <row r="564" spans="1:10" ht="12.75">
      <c r="A564" s="1" t="s">
        <v>771</v>
      </c>
      <c r="C564" s="1">
        <v>9</v>
      </c>
      <c r="D564" s="3" t="s">
        <v>946</v>
      </c>
      <c r="F564" s="6">
        <v>1</v>
      </c>
      <c r="G564" s="1">
        <v>0</v>
      </c>
      <c r="H564" s="1">
        <v>0</v>
      </c>
      <c r="I564" s="1">
        <v>0</v>
      </c>
      <c r="J564" s="1">
        <v>0</v>
      </c>
    </row>
    <row r="565" spans="1:10" ht="12.75">
      <c r="A565" s="1" t="s">
        <v>771</v>
      </c>
      <c r="C565" s="1">
        <v>10</v>
      </c>
      <c r="D565" s="3" t="s">
        <v>947</v>
      </c>
      <c r="F565" s="6">
        <v>1.25</v>
      </c>
      <c r="G565" s="1">
        <v>0</v>
      </c>
      <c r="H565" s="1">
        <v>0</v>
      </c>
      <c r="I565" s="1">
        <v>0</v>
      </c>
      <c r="J565" s="1">
        <v>1</v>
      </c>
    </row>
    <row r="566" spans="1:10" ht="12.75">
      <c r="A566" s="1" t="s">
        <v>771</v>
      </c>
      <c r="C566" s="1">
        <v>11</v>
      </c>
      <c r="D566" s="3" t="s">
        <v>948</v>
      </c>
      <c r="F566" s="6">
        <v>3</v>
      </c>
      <c r="G566" s="1">
        <v>0</v>
      </c>
      <c r="H566" s="1">
        <v>0</v>
      </c>
      <c r="I566" s="1">
        <v>0</v>
      </c>
      <c r="J566" s="1">
        <v>0</v>
      </c>
    </row>
    <row r="567" spans="1:10" ht="12.75">
      <c r="A567" s="1" t="s">
        <v>771</v>
      </c>
      <c r="C567" s="1">
        <v>12</v>
      </c>
      <c r="D567" s="3" t="s">
        <v>949</v>
      </c>
      <c r="F567" s="6">
        <v>2.5</v>
      </c>
      <c r="G567" s="1">
        <v>0</v>
      </c>
      <c r="H567" s="1">
        <v>0</v>
      </c>
      <c r="I567" s="1">
        <v>0</v>
      </c>
      <c r="J567" s="1">
        <v>1</v>
      </c>
    </row>
    <row r="568" spans="1:10" ht="12.75">
      <c r="A568" s="1" t="s">
        <v>771</v>
      </c>
      <c r="C568" s="1">
        <v>13</v>
      </c>
      <c r="D568" s="3" t="s">
        <v>950</v>
      </c>
      <c r="F568" s="6">
        <v>2.75</v>
      </c>
      <c r="G568" s="1">
        <v>0</v>
      </c>
      <c r="H568" s="1">
        <v>0</v>
      </c>
      <c r="I568" s="1">
        <v>0</v>
      </c>
      <c r="J568" s="1">
        <v>1</v>
      </c>
    </row>
    <row r="569" spans="1:10" ht="12.75">
      <c r="A569" s="1" t="s">
        <v>771</v>
      </c>
      <c r="C569" s="1">
        <v>14</v>
      </c>
      <c r="D569" s="3" t="s">
        <v>951</v>
      </c>
      <c r="F569" s="6">
        <v>4.25</v>
      </c>
      <c r="G569" s="1">
        <v>0</v>
      </c>
      <c r="H569" s="1">
        <v>0</v>
      </c>
      <c r="I569" s="1">
        <v>0</v>
      </c>
      <c r="J569" s="1">
        <v>1</v>
      </c>
    </row>
    <row r="570" spans="1:10" ht="12.75">
      <c r="A570" s="1" t="s">
        <v>771</v>
      </c>
      <c r="C570" s="1">
        <v>15</v>
      </c>
      <c r="D570" s="3" t="s">
        <v>952</v>
      </c>
      <c r="F570" s="6">
        <v>1</v>
      </c>
      <c r="G570" s="1">
        <v>0</v>
      </c>
      <c r="H570" s="1">
        <v>0</v>
      </c>
      <c r="I570" s="1">
        <v>0</v>
      </c>
      <c r="J570" s="1">
        <v>1</v>
      </c>
    </row>
    <row r="571" spans="1:10" ht="12.75">
      <c r="A571" s="1" t="s">
        <v>771</v>
      </c>
      <c r="C571" s="1">
        <v>16</v>
      </c>
      <c r="D571" s="3" t="s">
        <v>953</v>
      </c>
      <c r="F571" s="6">
        <v>0.5</v>
      </c>
      <c r="G571" s="1">
        <v>0</v>
      </c>
      <c r="H571" s="1">
        <v>0</v>
      </c>
      <c r="I571" s="1">
        <v>0</v>
      </c>
      <c r="J571" s="1">
        <v>0</v>
      </c>
    </row>
    <row r="572" spans="1:10" ht="12.75">
      <c r="A572" s="1" t="s">
        <v>771</v>
      </c>
      <c r="C572" s="1">
        <v>17</v>
      </c>
      <c r="D572" s="3" t="s">
        <v>954</v>
      </c>
      <c r="F572" s="6">
        <v>1.5</v>
      </c>
      <c r="G572" s="1">
        <v>0</v>
      </c>
      <c r="H572" s="1">
        <v>0</v>
      </c>
      <c r="I572" s="1">
        <v>0</v>
      </c>
      <c r="J572" s="1">
        <v>1</v>
      </c>
    </row>
    <row r="573" spans="1:10" ht="12.75">
      <c r="A573" s="1" t="s">
        <v>771</v>
      </c>
      <c r="C573" s="1">
        <v>18</v>
      </c>
      <c r="D573" s="3" t="s">
        <v>955</v>
      </c>
      <c r="F573" s="6">
        <v>1.5</v>
      </c>
      <c r="G573" s="1">
        <v>0</v>
      </c>
      <c r="H573" s="1">
        <v>0</v>
      </c>
      <c r="I573" s="1">
        <v>0</v>
      </c>
      <c r="J573" s="1">
        <v>1</v>
      </c>
    </row>
    <row r="574" spans="1:10" ht="12.75">
      <c r="A574" s="1" t="s">
        <v>771</v>
      </c>
      <c r="C574" s="1">
        <v>19</v>
      </c>
      <c r="D574" s="3" t="s">
        <v>956</v>
      </c>
      <c r="F574" s="6">
        <v>2.75</v>
      </c>
      <c r="G574" s="1">
        <v>0</v>
      </c>
      <c r="H574" s="1">
        <v>0</v>
      </c>
      <c r="I574" s="1">
        <v>1</v>
      </c>
      <c r="J574" s="1">
        <v>0</v>
      </c>
    </row>
    <row r="575" spans="1:10" ht="12.75">
      <c r="A575" s="1" t="s">
        <v>771</v>
      </c>
      <c r="C575" s="1">
        <v>20</v>
      </c>
      <c r="D575" s="3" t="s">
        <v>957</v>
      </c>
      <c r="F575" s="6">
        <v>2</v>
      </c>
      <c r="G575" s="1">
        <v>0</v>
      </c>
      <c r="H575" s="1">
        <v>0</v>
      </c>
      <c r="I575" s="1">
        <v>0</v>
      </c>
      <c r="J575" s="1">
        <v>0</v>
      </c>
    </row>
    <row r="576" spans="1:10" ht="12.75">
      <c r="A576" s="1" t="s">
        <v>771</v>
      </c>
      <c r="C576" s="1">
        <v>21</v>
      </c>
      <c r="D576" s="3" t="s">
        <v>958</v>
      </c>
      <c r="F576" s="6">
        <v>1.5</v>
      </c>
      <c r="G576" s="1">
        <v>0</v>
      </c>
      <c r="H576" s="1">
        <v>0</v>
      </c>
      <c r="I576" s="1">
        <v>0</v>
      </c>
      <c r="J576" s="1">
        <v>1</v>
      </c>
    </row>
    <row r="577" spans="1:10" ht="12.75">
      <c r="A577" s="1" t="s">
        <v>771</v>
      </c>
      <c r="C577" s="1">
        <v>22</v>
      </c>
      <c r="D577" s="3" t="s">
        <v>959</v>
      </c>
      <c r="F577" s="6">
        <v>1</v>
      </c>
      <c r="G577" s="1">
        <v>0</v>
      </c>
      <c r="H577" s="1">
        <v>0</v>
      </c>
      <c r="I577" s="1">
        <v>0</v>
      </c>
      <c r="J577" s="1">
        <v>0</v>
      </c>
    </row>
    <row r="578" spans="1:10" ht="12.75">
      <c r="A578" s="1" t="s">
        <v>771</v>
      </c>
      <c r="C578" s="1">
        <v>23</v>
      </c>
      <c r="D578" s="3" t="s">
        <v>960</v>
      </c>
      <c r="F578" s="6">
        <v>2</v>
      </c>
      <c r="G578" s="1">
        <v>0</v>
      </c>
      <c r="H578" s="1">
        <v>0</v>
      </c>
      <c r="I578" s="1">
        <v>0</v>
      </c>
      <c r="J578" s="1">
        <v>0</v>
      </c>
    </row>
    <row r="579" spans="1:10" ht="12.75">
      <c r="A579" s="1" t="s">
        <v>771</v>
      </c>
      <c r="C579" s="1">
        <v>24</v>
      </c>
      <c r="D579" s="3" t="s">
        <v>961</v>
      </c>
      <c r="F579" s="6">
        <v>1.5</v>
      </c>
      <c r="G579" s="1">
        <v>0</v>
      </c>
      <c r="H579" s="1">
        <v>0</v>
      </c>
      <c r="I579" s="1">
        <v>0</v>
      </c>
      <c r="J579" s="1">
        <v>1</v>
      </c>
    </row>
    <row r="580" spans="1:10" ht="12.75">
      <c r="A580" s="1" t="s">
        <v>771</v>
      </c>
      <c r="C580" s="1">
        <v>25</v>
      </c>
      <c r="D580" s="3" t="s">
        <v>962</v>
      </c>
      <c r="F580" s="6">
        <v>1</v>
      </c>
      <c r="G580" s="1">
        <v>0</v>
      </c>
      <c r="H580" s="1">
        <v>0</v>
      </c>
      <c r="I580" s="1">
        <v>0</v>
      </c>
      <c r="J580" s="1">
        <v>0</v>
      </c>
    </row>
    <row r="581" spans="1:10" ht="12.75">
      <c r="A581" s="1" t="s">
        <v>771</v>
      </c>
      <c r="C581" s="1">
        <v>26</v>
      </c>
      <c r="D581" s="3" t="s">
        <v>963</v>
      </c>
      <c r="F581" s="6">
        <v>5</v>
      </c>
      <c r="G581" s="1">
        <v>0</v>
      </c>
      <c r="H581" s="1">
        <v>0</v>
      </c>
      <c r="I581" s="1">
        <v>0</v>
      </c>
      <c r="J581" s="1">
        <v>0</v>
      </c>
    </row>
    <row r="582" spans="1:10" ht="12.75">
      <c r="A582" s="1" t="s">
        <v>771</v>
      </c>
      <c r="C582" s="1">
        <v>27</v>
      </c>
      <c r="D582" s="3" t="s">
        <v>964</v>
      </c>
      <c r="F582" s="6">
        <v>1.25</v>
      </c>
      <c r="G582" s="1">
        <v>0</v>
      </c>
      <c r="H582" s="1">
        <v>0</v>
      </c>
      <c r="I582" s="1">
        <v>0</v>
      </c>
      <c r="J582" s="1">
        <v>1</v>
      </c>
    </row>
    <row r="583" spans="1:10" ht="12.75">
      <c r="A583" s="1" t="s">
        <v>771</v>
      </c>
      <c r="C583" s="1">
        <v>28</v>
      </c>
      <c r="D583" s="3" t="s">
        <v>965</v>
      </c>
      <c r="F583" s="6">
        <v>1.75</v>
      </c>
      <c r="G583" s="1">
        <v>0</v>
      </c>
      <c r="H583" s="1">
        <v>0</v>
      </c>
      <c r="I583" s="1">
        <v>1</v>
      </c>
      <c r="J583" s="1">
        <v>1</v>
      </c>
    </row>
    <row r="584" spans="1:10" ht="12.75">
      <c r="A584" s="1" t="s">
        <v>771</v>
      </c>
      <c r="C584" s="1">
        <v>29</v>
      </c>
      <c r="D584" s="3" t="s">
        <v>966</v>
      </c>
      <c r="F584" s="6">
        <v>2.25</v>
      </c>
      <c r="G584" s="1">
        <v>0</v>
      </c>
      <c r="H584" s="1">
        <v>0</v>
      </c>
      <c r="I584" s="1">
        <v>0</v>
      </c>
      <c r="J584" s="1">
        <v>1</v>
      </c>
    </row>
    <row r="585" spans="1:10" ht="12.75">
      <c r="A585" s="1" t="s">
        <v>771</v>
      </c>
      <c r="C585" s="1">
        <v>30</v>
      </c>
      <c r="D585" s="3" t="s">
        <v>967</v>
      </c>
      <c r="F585" s="6">
        <v>1.5</v>
      </c>
      <c r="G585" s="1">
        <v>0</v>
      </c>
      <c r="H585" s="1">
        <v>0</v>
      </c>
      <c r="I585" s="1">
        <v>0</v>
      </c>
      <c r="J585" s="1">
        <v>0</v>
      </c>
    </row>
    <row r="586" spans="1:10" ht="12.75">
      <c r="A586" s="1" t="s">
        <v>771</v>
      </c>
      <c r="C586" s="1">
        <v>31</v>
      </c>
      <c r="D586" s="3" t="s">
        <v>968</v>
      </c>
      <c r="F586" s="6">
        <v>2</v>
      </c>
      <c r="G586" s="1">
        <v>0</v>
      </c>
      <c r="H586" s="1">
        <v>0</v>
      </c>
      <c r="I586" s="1">
        <v>0</v>
      </c>
      <c r="J586" s="1">
        <v>0</v>
      </c>
    </row>
    <row r="587" spans="1:10" ht="12.75">
      <c r="A587" s="1" t="s">
        <v>771</v>
      </c>
      <c r="C587" s="1">
        <v>32</v>
      </c>
      <c r="D587" s="3" t="s">
        <v>969</v>
      </c>
      <c r="F587" s="6">
        <v>2.25</v>
      </c>
      <c r="G587" s="1">
        <v>0</v>
      </c>
      <c r="H587" s="1">
        <v>0</v>
      </c>
      <c r="I587" s="1">
        <v>0</v>
      </c>
      <c r="J587" s="1">
        <v>0</v>
      </c>
    </row>
    <row r="588" spans="1:10" ht="12.75">
      <c r="A588" s="1" t="s">
        <v>771</v>
      </c>
      <c r="C588" s="1">
        <v>33</v>
      </c>
      <c r="D588" s="3" t="s">
        <v>970</v>
      </c>
      <c r="F588" s="6">
        <v>1</v>
      </c>
      <c r="G588" s="1">
        <v>0</v>
      </c>
      <c r="H588" s="1">
        <v>0</v>
      </c>
      <c r="I588" s="1">
        <v>0</v>
      </c>
      <c r="J588" s="1">
        <v>0</v>
      </c>
    </row>
    <row r="589" spans="1:10" ht="12.75">
      <c r="A589" s="1" t="s">
        <v>771</v>
      </c>
      <c r="C589" s="1">
        <v>34</v>
      </c>
      <c r="D589" s="3" t="s">
        <v>971</v>
      </c>
      <c r="F589" s="6">
        <v>1</v>
      </c>
      <c r="G589" s="1">
        <v>0</v>
      </c>
      <c r="H589" s="1">
        <v>0</v>
      </c>
      <c r="I589" s="1">
        <v>0</v>
      </c>
      <c r="J589" s="1">
        <v>0</v>
      </c>
    </row>
    <row r="590" spans="1:10" ht="12.75">
      <c r="A590" s="1" t="s">
        <v>771</v>
      </c>
      <c r="C590" s="1">
        <v>35</v>
      </c>
      <c r="D590" s="3" t="s">
        <v>972</v>
      </c>
      <c r="F590" s="6">
        <v>2</v>
      </c>
      <c r="G590" s="1">
        <v>0</v>
      </c>
      <c r="H590" s="1">
        <v>0</v>
      </c>
      <c r="I590" s="1">
        <v>0</v>
      </c>
      <c r="J590" s="1">
        <v>1</v>
      </c>
    </row>
    <row r="591" spans="1:10" ht="12.75">
      <c r="A591" s="1" t="s">
        <v>771</v>
      </c>
      <c r="C591" s="1">
        <v>36</v>
      </c>
      <c r="D591" s="3" t="s">
        <v>973</v>
      </c>
      <c r="F591" s="6">
        <v>2.25</v>
      </c>
      <c r="G591" s="1">
        <v>0</v>
      </c>
      <c r="H591" s="1">
        <v>0</v>
      </c>
      <c r="I591" s="1">
        <v>0</v>
      </c>
      <c r="J591" s="1">
        <v>1</v>
      </c>
    </row>
    <row r="592" spans="1:10" ht="12.75">
      <c r="A592" s="1" t="s">
        <v>771</v>
      </c>
      <c r="C592" s="1">
        <v>37</v>
      </c>
      <c r="D592" s="3" t="s">
        <v>974</v>
      </c>
      <c r="F592" s="6">
        <v>3.5</v>
      </c>
      <c r="G592" s="1">
        <v>0</v>
      </c>
      <c r="H592" s="1">
        <v>0</v>
      </c>
      <c r="I592" s="1">
        <v>0</v>
      </c>
      <c r="J592" s="1">
        <v>1</v>
      </c>
    </row>
    <row r="593" spans="1:10" ht="12.75">
      <c r="A593" s="1" t="s">
        <v>771</v>
      </c>
      <c r="C593" s="1">
        <v>38</v>
      </c>
      <c r="D593" s="3" t="s">
        <v>975</v>
      </c>
      <c r="F593" s="6">
        <v>1</v>
      </c>
      <c r="G593" s="1">
        <v>0</v>
      </c>
      <c r="H593" s="1">
        <v>0</v>
      </c>
      <c r="I593" s="1">
        <v>0</v>
      </c>
      <c r="J593" s="1">
        <v>1</v>
      </c>
    </row>
    <row r="594" spans="1:10" ht="12.75">
      <c r="A594" s="1" t="s">
        <v>771</v>
      </c>
      <c r="C594" s="1">
        <v>39</v>
      </c>
      <c r="D594" s="3" t="s">
        <v>976</v>
      </c>
      <c r="F594" s="6">
        <v>1.25</v>
      </c>
      <c r="G594" s="1">
        <v>0</v>
      </c>
      <c r="H594" s="1">
        <v>0</v>
      </c>
      <c r="I594" s="1">
        <v>0</v>
      </c>
      <c r="J594" s="1">
        <v>1</v>
      </c>
    </row>
    <row r="595" spans="1:10" ht="12.75">
      <c r="A595" s="1" t="s">
        <v>771</v>
      </c>
      <c r="C595" s="1">
        <v>40</v>
      </c>
      <c r="D595" s="3" t="s">
        <v>977</v>
      </c>
      <c r="F595" s="6">
        <v>1.25</v>
      </c>
      <c r="G595" s="1">
        <v>0</v>
      </c>
      <c r="H595" s="1">
        <v>0</v>
      </c>
      <c r="I595" s="1">
        <v>0</v>
      </c>
      <c r="J595" s="1">
        <v>1</v>
      </c>
    </row>
    <row r="596" spans="1:10" ht="12.75">
      <c r="A596" s="1" t="s">
        <v>771</v>
      </c>
      <c r="C596" s="1">
        <v>41</v>
      </c>
      <c r="D596" s="3" t="s">
        <v>978</v>
      </c>
      <c r="F596" s="6">
        <v>2.25</v>
      </c>
      <c r="G596" s="1">
        <v>0</v>
      </c>
      <c r="H596" s="1">
        <v>0</v>
      </c>
      <c r="I596" s="1">
        <v>0</v>
      </c>
      <c r="J596" s="1">
        <v>0</v>
      </c>
    </row>
    <row r="597" spans="1:10" ht="12.75">
      <c r="A597" s="1" t="s">
        <v>771</v>
      </c>
      <c r="C597" s="1">
        <v>42</v>
      </c>
      <c r="D597" s="3" t="s">
        <v>979</v>
      </c>
      <c r="F597" s="6">
        <v>1.5</v>
      </c>
      <c r="G597" s="1">
        <v>0</v>
      </c>
      <c r="H597" s="1">
        <v>0</v>
      </c>
      <c r="I597" s="1">
        <v>0</v>
      </c>
      <c r="J597" s="1">
        <v>0</v>
      </c>
    </row>
    <row r="598" spans="1:10" ht="12.75">
      <c r="A598" s="1" t="s">
        <v>771</v>
      </c>
      <c r="C598" s="1">
        <v>43</v>
      </c>
      <c r="D598" s="3" t="s">
        <v>980</v>
      </c>
      <c r="F598" s="6">
        <v>1.5</v>
      </c>
      <c r="G598" s="1">
        <v>0</v>
      </c>
      <c r="H598" s="1">
        <v>0</v>
      </c>
      <c r="I598" s="1">
        <v>0</v>
      </c>
      <c r="J598" s="1">
        <v>0</v>
      </c>
    </row>
    <row r="599" spans="1:10" ht="12.75">
      <c r="A599" s="1" t="s">
        <v>771</v>
      </c>
      <c r="C599" s="1">
        <v>44</v>
      </c>
      <c r="D599" s="3" t="s">
        <v>981</v>
      </c>
      <c r="F599" s="6">
        <v>4</v>
      </c>
      <c r="G599" s="1">
        <v>0</v>
      </c>
      <c r="H599" s="1">
        <v>0</v>
      </c>
      <c r="I599" s="1">
        <v>0</v>
      </c>
      <c r="J599" s="1">
        <v>0</v>
      </c>
    </row>
    <row r="600" spans="1:10" ht="12.75">
      <c r="A600" s="1" t="s">
        <v>771</v>
      </c>
      <c r="C600" s="1">
        <v>45</v>
      </c>
      <c r="D600" s="3" t="s">
        <v>982</v>
      </c>
      <c r="F600" s="6">
        <v>1.75</v>
      </c>
      <c r="G600" s="1">
        <v>0</v>
      </c>
      <c r="H600" s="1">
        <v>0</v>
      </c>
      <c r="I600" s="1">
        <v>0</v>
      </c>
      <c r="J600" s="1">
        <v>0</v>
      </c>
    </row>
    <row r="601" spans="1:10" ht="12.75">
      <c r="A601" s="1" t="s">
        <v>771</v>
      </c>
      <c r="C601" s="1">
        <v>46</v>
      </c>
      <c r="D601" s="3" t="s">
        <v>983</v>
      </c>
      <c r="F601" s="6">
        <v>2.5</v>
      </c>
      <c r="G601" s="1">
        <v>0</v>
      </c>
      <c r="H601" s="1">
        <v>0</v>
      </c>
      <c r="I601" s="1">
        <v>0</v>
      </c>
      <c r="J601" s="1">
        <v>1</v>
      </c>
    </row>
    <row r="602" spans="1:10" ht="12.75">
      <c r="A602" s="1" t="s">
        <v>771</v>
      </c>
      <c r="C602" s="1">
        <v>47</v>
      </c>
      <c r="D602" s="3" t="s">
        <v>984</v>
      </c>
      <c r="F602" s="6">
        <v>3</v>
      </c>
      <c r="G602" s="1">
        <v>0</v>
      </c>
      <c r="H602" s="1">
        <v>0</v>
      </c>
      <c r="I602" s="1">
        <v>0</v>
      </c>
      <c r="J602" s="1">
        <v>0</v>
      </c>
    </row>
    <row r="603" spans="1:10" ht="12.75">
      <c r="A603" s="1" t="s">
        <v>771</v>
      </c>
      <c r="C603" s="1">
        <v>48</v>
      </c>
      <c r="D603" s="3" t="s">
        <v>985</v>
      </c>
      <c r="F603" s="6">
        <v>3.75</v>
      </c>
      <c r="G603" s="1">
        <v>0</v>
      </c>
      <c r="H603" s="1">
        <v>0</v>
      </c>
      <c r="I603" s="1">
        <v>0</v>
      </c>
      <c r="J603" s="1">
        <v>1</v>
      </c>
    </row>
    <row r="604" spans="1:10" ht="12.75">
      <c r="A604" s="1" t="s">
        <v>771</v>
      </c>
      <c r="C604" s="1">
        <v>49</v>
      </c>
      <c r="D604" s="3" t="s">
        <v>986</v>
      </c>
      <c r="F604" s="6">
        <v>2.5</v>
      </c>
      <c r="G604" s="1">
        <v>0</v>
      </c>
      <c r="H604" s="1">
        <v>0</v>
      </c>
      <c r="I604" s="1">
        <v>0</v>
      </c>
      <c r="J604" s="1">
        <v>1</v>
      </c>
    </row>
    <row r="605" spans="1:10" ht="12.75">
      <c r="A605" s="1" t="s">
        <v>771</v>
      </c>
      <c r="C605" s="1">
        <v>50</v>
      </c>
      <c r="D605" s="3" t="s">
        <v>987</v>
      </c>
      <c r="F605" s="6">
        <v>2</v>
      </c>
      <c r="G605" s="1">
        <v>0</v>
      </c>
      <c r="H605" s="1">
        <v>0</v>
      </c>
      <c r="I605" s="1">
        <v>0</v>
      </c>
      <c r="J605" s="1">
        <v>1</v>
      </c>
    </row>
    <row r="606" spans="1:10" ht="12.75">
      <c r="A606" s="1" t="s">
        <v>778</v>
      </c>
      <c r="C606" s="1">
        <v>1</v>
      </c>
      <c r="D606" s="3" t="s">
        <v>1000</v>
      </c>
      <c r="F606" s="6">
        <v>3</v>
      </c>
      <c r="G606" s="1">
        <v>0</v>
      </c>
      <c r="H606" s="1">
        <v>0</v>
      </c>
      <c r="I606" s="1">
        <v>1</v>
      </c>
      <c r="J606" s="1">
        <v>0</v>
      </c>
    </row>
    <row r="607" spans="1:10" ht="12.75">
      <c r="A607" s="1" t="s">
        <v>778</v>
      </c>
      <c r="C607" s="1">
        <v>2</v>
      </c>
      <c r="D607" s="3" t="s">
        <v>1001</v>
      </c>
      <c r="F607" s="6">
        <v>3.25</v>
      </c>
      <c r="G607" s="1">
        <v>0</v>
      </c>
      <c r="H607" s="1">
        <v>0</v>
      </c>
      <c r="I607" s="1">
        <v>1</v>
      </c>
      <c r="J607" s="1">
        <v>0</v>
      </c>
    </row>
    <row r="608" spans="1:10" ht="12.75">
      <c r="A608" s="1" t="s">
        <v>778</v>
      </c>
      <c r="C608" s="1">
        <v>3</v>
      </c>
      <c r="D608" s="3" t="s">
        <v>1002</v>
      </c>
      <c r="F608" s="6">
        <v>3</v>
      </c>
      <c r="G608" s="1">
        <v>0</v>
      </c>
      <c r="H608" s="1">
        <v>0</v>
      </c>
      <c r="I608" s="1">
        <v>1</v>
      </c>
      <c r="J608" s="1">
        <v>0</v>
      </c>
    </row>
    <row r="609" spans="1:10" ht="12.75">
      <c r="A609" s="1" t="s">
        <v>778</v>
      </c>
      <c r="C609" s="1">
        <v>4</v>
      </c>
      <c r="D609" s="3" t="s">
        <v>1003</v>
      </c>
      <c r="F609" s="6">
        <v>1.5</v>
      </c>
      <c r="G609" s="1">
        <v>0</v>
      </c>
      <c r="H609" s="1">
        <v>0</v>
      </c>
      <c r="I609" s="1">
        <v>1</v>
      </c>
      <c r="J609" s="1">
        <v>0</v>
      </c>
    </row>
    <row r="610" spans="1:10" ht="12.75">
      <c r="A610" s="1" t="s">
        <v>778</v>
      </c>
      <c r="C610" s="1">
        <v>5</v>
      </c>
      <c r="D610" s="3" t="s">
        <v>1004</v>
      </c>
      <c r="F610" s="6">
        <v>2</v>
      </c>
      <c r="G610" s="1">
        <v>0</v>
      </c>
      <c r="H610" s="1">
        <v>0</v>
      </c>
      <c r="I610" s="1">
        <v>1</v>
      </c>
      <c r="J610" s="1">
        <v>0</v>
      </c>
    </row>
    <row r="611" spans="1:10" ht="12.75">
      <c r="A611" s="1" t="s">
        <v>778</v>
      </c>
      <c r="C611" s="1">
        <v>6</v>
      </c>
      <c r="D611" s="3" t="s">
        <v>1005</v>
      </c>
      <c r="F611" s="6">
        <v>2</v>
      </c>
      <c r="G611" s="1">
        <v>0</v>
      </c>
      <c r="H611" s="1">
        <v>0</v>
      </c>
      <c r="I611" s="1">
        <v>1</v>
      </c>
      <c r="J611" s="1">
        <v>0</v>
      </c>
    </row>
    <row r="612" spans="1:10" ht="12.75">
      <c r="A612" s="1" t="s">
        <v>778</v>
      </c>
      <c r="C612" s="1">
        <v>7</v>
      </c>
      <c r="D612" s="3" t="s">
        <v>1006</v>
      </c>
      <c r="F612" s="6">
        <v>2.25</v>
      </c>
      <c r="G612" s="1">
        <v>0</v>
      </c>
      <c r="H612" s="1">
        <v>0</v>
      </c>
      <c r="I612" s="1">
        <v>1</v>
      </c>
      <c r="J612" s="1">
        <v>0</v>
      </c>
    </row>
    <row r="613" spans="1:10" ht="12.75">
      <c r="A613" s="1" t="s">
        <v>778</v>
      </c>
      <c r="C613" s="1">
        <v>8</v>
      </c>
      <c r="D613" s="3" t="s">
        <v>1007</v>
      </c>
      <c r="F613" s="6">
        <v>2.25</v>
      </c>
      <c r="G613" s="1">
        <v>0</v>
      </c>
      <c r="H613" s="1">
        <v>0</v>
      </c>
      <c r="I613" s="1">
        <v>1</v>
      </c>
      <c r="J613" s="1">
        <v>0</v>
      </c>
    </row>
    <row r="614" spans="1:10" ht="12.75">
      <c r="A614" s="1" t="s">
        <v>778</v>
      </c>
      <c r="C614" s="1">
        <v>9</v>
      </c>
      <c r="D614" s="3" t="s">
        <v>1008</v>
      </c>
      <c r="F614" s="6">
        <v>1.75</v>
      </c>
      <c r="G614" s="1">
        <v>0</v>
      </c>
      <c r="H614" s="1">
        <v>0</v>
      </c>
      <c r="I614" s="1">
        <v>1</v>
      </c>
      <c r="J614" s="1">
        <v>0</v>
      </c>
    </row>
    <row r="615" spans="1:10" ht="12.75">
      <c r="A615" s="1" t="s">
        <v>778</v>
      </c>
      <c r="C615" s="1">
        <v>10</v>
      </c>
      <c r="D615" s="3" t="s">
        <v>1009</v>
      </c>
      <c r="F615" s="6">
        <v>2</v>
      </c>
      <c r="G615" s="1">
        <v>0</v>
      </c>
      <c r="H615" s="1">
        <v>0</v>
      </c>
      <c r="I615" s="1">
        <v>1</v>
      </c>
      <c r="J615" s="1">
        <v>0</v>
      </c>
    </row>
    <row r="616" spans="1:10" ht="12.75">
      <c r="A616" s="1" t="s">
        <v>778</v>
      </c>
      <c r="C616" s="1">
        <v>11</v>
      </c>
      <c r="D616" s="3" t="s">
        <v>1010</v>
      </c>
      <c r="F616" s="6">
        <v>3.25</v>
      </c>
      <c r="G616" s="1">
        <v>0</v>
      </c>
      <c r="H616" s="1">
        <v>0</v>
      </c>
      <c r="I616" s="1">
        <v>1</v>
      </c>
      <c r="J616" s="1">
        <v>0</v>
      </c>
    </row>
    <row r="617" spans="1:10" ht="12.75">
      <c r="A617" s="1" t="s">
        <v>778</v>
      </c>
      <c r="C617" s="1">
        <v>12</v>
      </c>
      <c r="D617" s="3" t="s">
        <v>1011</v>
      </c>
      <c r="F617" s="6">
        <v>2.25</v>
      </c>
      <c r="G617" s="1">
        <v>0</v>
      </c>
      <c r="H617" s="1">
        <v>0</v>
      </c>
      <c r="I617" s="1">
        <v>1</v>
      </c>
      <c r="J617" s="1">
        <v>0</v>
      </c>
    </row>
    <row r="618" spans="1:10" ht="12.75">
      <c r="A618" s="1" t="s">
        <v>778</v>
      </c>
      <c r="C618" s="1">
        <v>13</v>
      </c>
      <c r="D618" s="3" t="s">
        <v>1012</v>
      </c>
      <c r="F618" s="6">
        <v>2.5</v>
      </c>
      <c r="G618" s="1">
        <v>0</v>
      </c>
      <c r="H618" s="1">
        <v>0</v>
      </c>
      <c r="I618" s="1">
        <v>1</v>
      </c>
      <c r="J618" s="1">
        <v>0</v>
      </c>
    </row>
    <row r="619" spans="1:10" ht="12.75">
      <c r="A619" s="1" t="s">
        <v>778</v>
      </c>
      <c r="C619" s="1">
        <v>14</v>
      </c>
      <c r="D619" s="3" t="s">
        <v>1013</v>
      </c>
      <c r="F619" s="6">
        <v>0.75</v>
      </c>
      <c r="G619" s="1">
        <v>0</v>
      </c>
      <c r="H619" s="1">
        <v>0</v>
      </c>
      <c r="I619" s="1">
        <v>0</v>
      </c>
      <c r="J619" s="1">
        <v>0</v>
      </c>
    </row>
    <row r="620" spans="1:10" ht="12.75">
      <c r="A620" s="1" t="s">
        <v>778</v>
      </c>
      <c r="C620" s="1">
        <v>15</v>
      </c>
      <c r="D620" s="3" t="s">
        <v>1014</v>
      </c>
      <c r="F620" s="6">
        <v>2.25</v>
      </c>
      <c r="G620" s="1">
        <v>0</v>
      </c>
      <c r="H620" s="1">
        <v>0</v>
      </c>
      <c r="I620" s="1">
        <v>1</v>
      </c>
      <c r="J620" s="1">
        <v>0</v>
      </c>
    </row>
    <row r="621" spans="1:10" ht="12.75">
      <c r="A621" s="1" t="s">
        <v>778</v>
      </c>
      <c r="C621" s="1">
        <v>16</v>
      </c>
      <c r="D621" s="3" t="s">
        <v>1015</v>
      </c>
      <c r="F621" s="6">
        <v>2.25</v>
      </c>
      <c r="G621" s="1">
        <v>0</v>
      </c>
      <c r="H621" s="1">
        <v>0</v>
      </c>
      <c r="I621" s="1">
        <v>1</v>
      </c>
      <c r="J621" s="1">
        <v>0</v>
      </c>
    </row>
    <row r="622" spans="1:10" ht="12.75">
      <c r="A622" s="1" t="s">
        <v>778</v>
      </c>
      <c r="C622" s="1">
        <v>17</v>
      </c>
      <c r="D622" s="3" t="s">
        <v>1016</v>
      </c>
      <c r="F622" s="6">
        <v>1</v>
      </c>
      <c r="G622" s="1">
        <v>0</v>
      </c>
      <c r="H622" s="1">
        <v>0</v>
      </c>
      <c r="I622" s="1">
        <v>1</v>
      </c>
      <c r="J622" s="1">
        <v>0</v>
      </c>
    </row>
    <row r="623" spans="1:10" ht="12.75">
      <c r="A623" s="1" t="s">
        <v>778</v>
      </c>
      <c r="C623" s="1">
        <v>18</v>
      </c>
      <c r="D623" s="3" t="s">
        <v>1017</v>
      </c>
      <c r="F623" s="6">
        <v>2.5</v>
      </c>
      <c r="G623" s="1">
        <v>0</v>
      </c>
      <c r="H623" s="1">
        <v>0</v>
      </c>
      <c r="I623" s="1">
        <v>1</v>
      </c>
      <c r="J623" s="1">
        <v>0</v>
      </c>
    </row>
    <row r="624" spans="1:10" ht="12.75">
      <c r="A624" s="1" t="s">
        <v>778</v>
      </c>
      <c r="C624" s="1">
        <v>19</v>
      </c>
      <c r="D624" s="3" t="s">
        <v>1018</v>
      </c>
      <c r="F624" s="6">
        <v>2.5</v>
      </c>
      <c r="G624" s="1">
        <v>0</v>
      </c>
      <c r="H624" s="1">
        <v>0</v>
      </c>
      <c r="I624" s="1">
        <v>1</v>
      </c>
      <c r="J624" s="1">
        <v>0</v>
      </c>
    </row>
    <row r="625" spans="1:10" ht="12.75">
      <c r="A625" s="1" t="s">
        <v>778</v>
      </c>
      <c r="C625" s="1">
        <v>20</v>
      </c>
      <c r="D625" s="3" t="s">
        <v>1019</v>
      </c>
      <c r="F625" s="6">
        <v>1.5</v>
      </c>
      <c r="G625" s="1">
        <v>0</v>
      </c>
      <c r="H625" s="1">
        <v>0</v>
      </c>
      <c r="I625" s="1">
        <v>1</v>
      </c>
      <c r="J625" s="1">
        <v>0</v>
      </c>
    </row>
    <row r="626" spans="1:10" ht="12.75">
      <c r="A626" s="1" t="s">
        <v>778</v>
      </c>
      <c r="C626" s="1">
        <v>21</v>
      </c>
      <c r="D626" s="3" t="s">
        <v>1020</v>
      </c>
      <c r="F626" s="6">
        <v>2.25</v>
      </c>
      <c r="G626" s="1">
        <v>0</v>
      </c>
      <c r="H626" s="1">
        <v>0</v>
      </c>
      <c r="I626" s="1">
        <v>1</v>
      </c>
      <c r="J626" s="1">
        <v>0</v>
      </c>
    </row>
    <row r="627" spans="1:10" ht="12.75">
      <c r="A627" s="1" t="s">
        <v>778</v>
      </c>
      <c r="C627" s="1">
        <v>22</v>
      </c>
      <c r="D627" s="3" t="s">
        <v>1021</v>
      </c>
      <c r="F627" s="6">
        <v>2</v>
      </c>
      <c r="G627" s="1">
        <v>0</v>
      </c>
      <c r="H627" s="1">
        <v>0</v>
      </c>
      <c r="I627" s="1">
        <v>1</v>
      </c>
      <c r="J627" s="1">
        <v>0</v>
      </c>
    </row>
    <row r="628" spans="1:10" ht="12.75">
      <c r="A628" s="1" t="s">
        <v>778</v>
      </c>
      <c r="C628" s="1">
        <v>23</v>
      </c>
      <c r="D628" s="3" t="s">
        <v>1022</v>
      </c>
      <c r="F628" s="6">
        <v>2.5</v>
      </c>
      <c r="G628" s="1">
        <v>0</v>
      </c>
      <c r="H628" s="1">
        <v>0</v>
      </c>
      <c r="I628" s="1">
        <v>1</v>
      </c>
      <c r="J628" s="1">
        <v>0</v>
      </c>
    </row>
    <row r="629" spans="1:10" ht="12.75">
      <c r="A629" s="1" t="s">
        <v>778</v>
      </c>
      <c r="C629" s="1">
        <v>24</v>
      </c>
      <c r="D629" s="3" t="s">
        <v>1023</v>
      </c>
      <c r="F629" s="6">
        <v>2</v>
      </c>
      <c r="G629" s="1">
        <v>0</v>
      </c>
      <c r="H629" s="1">
        <v>0</v>
      </c>
      <c r="I629" s="1">
        <v>1</v>
      </c>
      <c r="J629" s="1">
        <v>0</v>
      </c>
    </row>
    <row r="630" spans="1:10" ht="12.75">
      <c r="A630" s="1" t="s">
        <v>778</v>
      </c>
      <c r="C630" s="1">
        <v>25</v>
      </c>
      <c r="D630" s="3" t="s">
        <v>1024</v>
      </c>
      <c r="F630" s="6">
        <v>1</v>
      </c>
      <c r="G630" s="1">
        <v>0</v>
      </c>
      <c r="H630" s="1">
        <v>0</v>
      </c>
      <c r="I630" s="1">
        <v>1</v>
      </c>
      <c r="J630" s="1">
        <v>0</v>
      </c>
    </row>
    <row r="631" spans="1:10" ht="12.75">
      <c r="A631" s="1" t="s">
        <v>778</v>
      </c>
      <c r="C631" s="1">
        <v>26</v>
      </c>
      <c r="D631" s="3" t="s">
        <v>1025</v>
      </c>
      <c r="F631" s="6">
        <v>2</v>
      </c>
      <c r="G631" s="1">
        <v>0</v>
      </c>
      <c r="H631" s="1">
        <v>0</v>
      </c>
      <c r="I631" s="1">
        <v>1</v>
      </c>
      <c r="J631" s="1">
        <v>0</v>
      </c>
    </row>
    <row r="632" spans="1:10" ht="12.75">
      <c r="A632" s="1" t="s">
        <v>778</v>
      </c>
      <c r="C632" s="1">
        <v>27</v>
      </c>
      <c r="D632" s="3" t="s">
        <v>1026</v>
      </c>
      <c r="F632" s="6">
        <v>1.5</v>
      </c>
      <c r="G632" s="1">
        <v>0</v>
      </c>
      <c r="H632" s="1">
        <v>0</v>
      </c>
      <c r="I632" s="1">
        <v>1</v>
      </c>
      <c r="J632" s="1">
        <v>0</v>
      </c>
    </row>
    <row r="633" spans="1:10" ht="12.75">
      <c r="A633" s="1" t="s">
        <v>778</v>
      </c>
      <c r="C633" s="1">
        <v>28</v>
      </c>
      <c r="D633" s="3" t="s">
        <v>1027</v>
      </c>
      <c r="F633" s="6">
        <v>5</v>
      </c>
      <c r="G633" s="1">
        <v>0</v>
      </c>
      <c r="H633" s="1">
        <v>0</v>
      </c>
      <c r="I633" s="1">
        <v>0</v>
      </c>
      <c r="J633" s="1">
        <v>0</v>
      </c>
    </row>
    <row r="634" spans="1:10" ht="12.75">
      <c r="A634" s="1" t="s">
        <v>778</v>
      </c>
      <c r="C634" s="1">
        <v>29</v>
      </c>
      <c r="D634" s="3" t="s">
        <v>1028</v>
      </c>
      <c r="F634" s="6">
        <v>4.75</v>
      </c>
      <c r="G634" s="1">
        <v>0</v>
      </c>
      <c r="H634" s="1">
        <v>0</v>
      </c>
      <c r="I634" s="1">
        <v>1</v>
      </c>
      <c r="J634" s="1">
        <v>0</v>
      </c>
    </row>
    <row r="635" spans="1:10" ht="12.75">
      <c r="A635" s="1" t="s">
        <v>778</v>
      </c>
      <c r="C635" s="1">
        <v>30</v>
      </c>
      <c r="D635" s="3" t="s">
        <v>1029</v>
      </c>
      <c r="F635" s="6">
        <v>4.5</v>
      </c>
      <c r="G635" s="1">
        <v>0</v>
      </c>
      <c r="H635" s="1">
        <v>0</v>
      </c>
      <c r="I635" s="1">
        <v>1</v>
      </c>
      <c r="J635" s="1">
        <v>0</v>
      </c>
    </row>
    <row r="636" spans="1:10" ht="12.75">
      <c r="A636" s="1" t="s">
        <v>774</v>
      </c>
      <c r="C636" s="1">
        <v>1</v>
      </c>
      <c r="D636" s="3" t="s">
        <v>1041</v>
      </c>
      <c r="F636" s="6">
        <v>1.75</v>
      </c>
      <c r="G636" s="1">
        <v>0</v>
      </c>
      <c r="H636" s="1">
        <v>0</v>
      </c>
      <c r="I636" s="1">
        <v>0</v>
      </c>
      <c r="J636" s="1">
        <v>0</v>
      </c>
    </row>
    <row r="637" spans="1:10" ht="12.75">
      <c r="A637" s="1" t="s">
        <v>774</v>
      </c>
      <c r="C637" s="1">
        <v>2</v>
      </c>
      <c r="D637" s="3" t="s">
        <v>1042</v>
      </c>
      <c r="F637" s="6">
        <v>1.75</v>
      </c>
      <c r="G637" s="1">
        <v>0</v>
      </c>
      <c r="H637" s="1">
        <v>0</v>
      </c>
      <c r="I637" s="1">
        <v>1</v>
      </c>
      <c r="J637" s="1">
        <v>0</v>
      </c>
    </row>
    <row r="638" spans="1:10" ht="12.75">
      <c r="A638" s="1" t="s">
        <v>774</v>
      </c>
      <c r="C638" s="1">
        <v>3</v>
      </c>
      <c r="D638" s="3" t="s">
        <v>1043</v>
      </c>
      <c r="F638" s="6">
        <v>4.5</v>
      </c>
      <c r="G638" s="1">
        <v>0</v>
      </c>
      <c r="H638" s="1">
        <v>0</v>
      </c>
      <c r="I638" s="1">
        <v>1</v>
      </c>
      <c r="J638" s="1">
        <v>1</v>
      </c>
    </row>
    <row r="639" spans="1:10" ht="12.75">
      <c r="A639" s="1" t="s">
        <v>774</v>
      </c>
      <c r="C639" s="1">
        <v>4</v>
      </c>
      <c r="D639" s="3" t="s">
        <v>1044</v>
      </c>
      <c r="F639" s="6">
        <v>3</v>
      </c>
      <c r="G639" s="1">
        <v>0</v>
      </c>
      <c r="H639" s="1">
        <v>0</v>
      </c>
      <c r="I639" s="1">
        <v>0</v>
      </c>
      <c r="J639" s="1">
        <v>0</v>
      </c>
    </row>
    <row r="640" spans="1:10" ht="12.75">
      <c r="A640" s="1" t="s">
        <v>774</v>
      </c>
      <c r="C640" s="1">
        <v>5</v>
      </c>
      <c r="D640" s="3" t="s">
        <v>1045</v>
      </c>
      <c r="F640" s="6">
        <v>3.5</v>
      </c>
      <c r="G640" s="1">
        <v>0</v>
      </c>
      <c r="H640" s="1">
        <v>0</v>
      </c>
      <c r="I640" s="1">
        <v>0</v>
      </c>
      <c r="J640" s="1">
        <v>0</v>
      </c>
    </row>
    <row r="641" spans="1:10" ht="12.75">
      <c r="A641" s="1" t="s">
        <v>774</v>
      </c>
      <c r="C641" s="1">
        <v>6</v>
      </c>
      <c r="D641" s="3" t="s">
        <v>1046</v>
      </c>
      <c r="F641" s="6">
        <v>4</v>
      </c>
      <c r="G641" s="1">
        <v>0</v>
      </c>
      <c r="H641" s="1">
        <v>0</v>
      </c>
      <c r="I641" s="1">
        <v>0</v>
      </c>
      <c r="J641" s="1">
        <v>1</v>
      </c>
    </row>
    <row r="642" spans="1:10" ht="12.75">
      <c r="A642" s="1" t="s">
        <v>774</v>
      </c>
      <c r="C642" s="1">
        <v>7</v>
      </c>
      <c r="D642" s="3" t="s">
        <v>1047</v>
      </c>
      <c r="F642" s="6">
        <v>1</v>
      </c>
      <c r="G642" s="1">
        <v>0</v>
      </c>
      <c r="H642" s="1">
        <v>0</v>
      </c>
      <c r="I642" s="1">
        <v>0</v>
      </c>
      <c r="J642" s="1">
        <v>1</v>
      </c>
    </row>
    <row r="643" spans="1:10" ht="12.75">
      <c r="A643" s="1" t="s">
        <v>774</v>
      </c>
      <c r="C643" s="1">
        <v>8</v>
      </c>
      <c r="D643" s="3" t="s">
        <v>1048</v>
      </c>
      <c r="F643" s="6">
        <v>1.75</v>
      </c>
      <c r="G643" s="1">
        <v>0</v>
      </c>
      <c r="H643" s="1">
        <v>0</v>
      </c>
      <c r="I643" s="1">
        <v>0</v>
      </c>
      <c r="J643" s="1">
        <v>1</v>
      </c>
    </row>
    <row r="644" spans="1:10" ht="12.75">
      <c r="A644" s="1" t="s">
        <v>774</v>
      </c>
      <c r="C644" s="1">
        <v>9</v>
      </c>
      <c r="D644" s="3" t="s">
        <v>1049</v>
      </c>
      <c r="F644" s="6">
        <v>3</v>
      </c>
      <c r="G644" s="1">
        <v>0</v>
      </c>
      <c r="H644" s="1">
        <v>0</v>
      </c>
      <c r="I644" s="1">
        <v>1</v>
      </c>
      <c r="J644" s="1">
        <v>0</v>
      </c>
    </row>
    <row r="645" spans="1:10" ht="12.75">
      <c r="A645" s="1" t="s">
        <v>774</v>
      </c>
      <c r="C645" s="1">
        <v>10</v>
      </c>
      <c r="D645" s="3" t="s">
        <v>1050</v>
      </c>
      <c r="F645" s="6">
        <v>4</v>
      </c>
      <c r="G645" s="1">
        <v>0</v>
      </c>
      <c r="H645" s="1">
        <v>0</v>
      </c>
      <c r="I645" s="1">
        <v>0</v>
      </c>
      <c r="J645" s="1">
        <v>0</v>
      </c>
    </row>
    <row r="646" spans="1:10" ht="12.75">
      <c r="A646" s="1" t="s">
        <v>774</v>
      </c>
      <c r="C646" s="1">
        <v>11</v>
      </c>
      <c r="D646" s="3" t="s">
        <v>1051</v>
      </c>
      <c r="F646" s="6">
        <v>2</v>
      </c>
      <c r="G646" s="1">
        <v>0</v>
      </c>
      <c r="H646" s="1">
        <v>0</v>
      </c>
      <c r="I646" s="1">
        <v>0</v>
      </c>
      <c r="J646" s="1">
        <v>0</v>
      </c>
    </row>
    <row r="647" spans="1:10" ht="12.75">
      <c r="A647" s="1" t="s">
        <v>774</v>
      </c>
      <c r="C647" s="1">
        <v>12</v>
      </c>
      <c r="D647" s="3" t="s">
        <v>1052</v>
      </c>
      <c r="F647" s="6">
        <v>2.25</v>
      </c>
      <c r="G647" s="1">
        <v>0</v>
      </c>
      <c r="H647" s="1">
        <v>0</v>
      </c>
      <c r="I647" s="1">
        <v>0</v>
      </c>
      <c r="J647" s="1">
        <v>1</v>
      </c>
    </row>
    <row r="648" spans="1:10" ht="12.75">
      <c r="A648" s="1" t="s">
        <v>774</v>
      </c>
      <c r="C648" s="1">
        <v>13</v>
      </c>
      <c r="D648" s="3" t="s">
        <v>1053</v>
      </c>
      <c r="F648" s="6">
        <v>2.5</v>
      </c>
      <c r="G648" s="1">
        <v>0</v>
      </c>
      <c r="H648" s="1">
        <v>0</v>
      </c>
      <c r="I648" s="1">
        <v>0</v>
      </c>
      <c r="J648" s="1">
        <v>1</v>
      </c>
    </row>
    <row r="649" spans="1:10" ht="12.75">
      <c r="A649" s="1" t="s">
        <v>774</v>
      </c>
      <c r="C649" s="1">
        <v>14</v>
      </c>
      <c r="D649" s="3" t="s">
        <v>1054</v>
      </c>
      <c r="F649" s="6">
        <v>2</v>
      </c>
      <c r="G649" s="1">
        <v>0</v>
      </c>
      <c r="H649" s="1">
        <v>0</v>
      </c>
      <c r="I649" s="1">
        <v>0</v>
      </c>
      <c r="J649" s="1">
        <v>0</v>
      </c>
    </row>
    <row r="650" spans="1:10" ht="12.75">
      <c r="A650" s="1" t="s">
        <v>774</v>
      </c>
      <c r="C650" s="1">
        <v>15</v>
      </c>
      <c r="D650" s="3" t="s">
        <v>1055</v>
      </c>
      <c r="F650" s="6">
        <v>2.75</v>
      </c>
      <c r="G650" s="1">
        <v>0</v>
      </c>
      <c r="H650" s="1">
        <v>0</v>
      </c>
      <c r="I650" s="1">
        <v>0</v>
      </c>
      <c r="J650" s="1">
        <v>0</v>
      </c>
    </row>
    <row r="651" spans="1:10" ht="12.75">
      <c r="A651" s="1" t="s">
        <v>774</v>
      </c>
      <c r="C651" s="1">
        <v>16</v>
      </c>
      <c r="D651" s="3" t="s">
        <v>1056</v>
      </c>
      <c r="F651" s="6">
        <v>2</v>
      </c>
      <c r="G651" s="1">
        <v>0</v>
      </c>
      <c r="H651" s="1">
        <v>0</v>
      </c>
      <c r="I651" s="1">
        <v>0</v>
      </c>
      <c r="J651" s="1">
        <v>0</v>
      </c>
    </row>
    <row r="652" spans="1:10" ht="12.75">
      <c r="A652" s="1" t="s">
        <v>774</v>
      </c>
      <c r="C652" s="1">
        <v>17</v>
      </c>
      <c r="D652" s="3" t="s">
        <v>1057</v>
      </c>
      <c r="F652" s="6">
        <v>3</v>
      </c>
      <c r="G652" s="1">
        <v>0</v>
      </c>
      <c r="H652" s="1">
        <v>0</v>
      </c>
      <c r="I652" s="1">
        <v>1</v>
      </c>
      <c r="J652" s="1">
        <v>1</v>
      </c>
    </row>
    <row r="653" spans="1:10" ht="12.75">
      <c r="A653" s="1" t="s">
        <v>774</v>
      </c>
      <c r="C653" s="1">
        <v>18</v>
      </c>
      <c r="D653" s="3" t="s">
        <v>1058</v>
      </c>
      <c r="F653" s="6">
        <v>4</v>
      </c>
      <c r="G653" s="1">
        <v>0</v>
      </c>
      <c r="H653" s="1">
        <v>0</v>
      </c>
      <c r="I653" s="1">
        <v>0</v>
      </c>
      <c r="J653" s="1">
        <v>0</v>
      </c>
    </row>
    <row r="654" spans="1:10" ht="12.75">
      <c r="A654" s="1" t="s">
        <v>774</v>
      </c>
      <c r="C654" s="1">
        <v>19</v>
      </c>
      <c r="D654" s="3" t="s">
        <v>1059</v>
      </c>
      <c r="F654" s="6">
        <v>3.75</v>
      </c>
      <c r="G654" s="1">
        <v>0</v>
      </c>
      <c r="H654" s="1">
        <v>0</v>
      </c>
      <c r="I654" s="1">
        <v>0</v>
      </c>
      <c r="J654" s="1">
        <v>0</v>
      </c>
    </row>
    <row r="655" spans="1:10" ht="12.75">
      <c r="A655" s="1" t="s">
        <v>774</v>
      </c>
      <c r="C655" s="1">
        <v>20</v>
      </c>
      <c r="D655" s="3" t="s">
        <v>1060</v>
      </c>
      <c r="F655" s="6">
        <v>4.5</v>
      </c>
      <c r="G655" s="1">
        <v>0</v>
      </c>
      <c r="H655" s="1">
        <v>0</v>
      </c>
      <c r="I655" s="1">
        <v>0</v>
      </c>
      <c r="J655" s="1">
        <v>0</v>
      </c>
    </row>
    <row r="656" spans="1:10" ht="12.75">
      <c r="A656" s="1" t="s">
        <v>774</v>
      </c>
      <c r="C656" s="1">
        <v>21</v>
      </c>
      <c r="D656" s="3" t="s">
        <v>1061</v>
      </c>
      <c r="F656" s="6">
        <v>4</v>
      </c>
      <c r="G656" s="1">
        <v>0</v>
      </c>
      <c r="H656" s="1">
        <v>0</v>
      </c>
      <c r="I656" s="1">
        <v>1</v>
      </c>
      <c r="J656" s="1">
        <v>0</v>
      </c>
    </row>
    <row r="657" spans="1:10" ht="12.75">
      <c r="A657" s="1" t="s">
        <v>774</v>
      </c>
      <c r="C657" s="1">
        <v>22</v>
      </c>
      <c r="D657" s="3" t="s">
        <v>1062</v>
      </c>
      <c r="F657" s="6">
        <v>2.5</v>
      </c>
      <c r="G657" s="1">
        <v>0</v>
      </c>
      <c r="H657" s="1">
        <v>0</v>
      </c>
      <c r="I657" s="1">
        <v>0</v>
      </c>
      <c r="J657" s="1">
        <v>1</v>
      </c>
    </row>
    <row r="658" spans="1:10" ht="12.75">
      <c r="A658" s="1" t="s">
        <v>774</v>
      </c>
      <c r="C658" s="1">
        <v>23</v>
      </c>
      <c r="D658" s="3" t="s">
        <v>1063</v>
      </c>
      <c r="F658" s="6">
        <v>1.75</v>
      </c>
      <c r="G658" s="1">
        <v>0</v>
      </c>
      <c r="H658" s="1">
        <v>0</v>
      </c>
      <c r="I658" s="1">
        <v>0</v>
      </c>
      <c r="J658" s="1">
        <v>1</v>
      </c>
    </row>
    <row r="659" spans="1:10" ht="12.75">
      <c r="A659" s="1" t="s">
        <v>774</v>
      </c>
      <c r="C659" s="1">
        <v>24</v>
      </c>
      <c r="D659" s="3" t="s">
        <v>1064</v>
      </c>
      <c r="F659" s="6">
        <v>3.5</v>
      </c>
      <c r="G659" s="1">
        <v>0</v>
      </c>
      <c r="H659" s="1">
        <v>0</v>
      </c>
      <c r="I659" s="1">
        <v>0</v>
      </c>
      <c r="J659" s="1">
        <v>0</v>
      </c>
    </row>
    <row r="660" spans="1:10" ht="12.75">
      <c r="A660" s="1" t="s">
        <v>774</v>
      </c>
      <c r="C660" s="1">
        <v>25</v>
      </c>
      <c r="D660" s="3" t="s">
        <v>1065</v>
      </c>
      <c r="F660" s="6">
        <v>2.5</v>
      </c>
      <c r="G660" s="1">
        <v>0</v>
      </c>
      <c r="H660" s="1">
        <v>0</v>
      </c>
      <c r="I660" s="1">
        <v>1</v>
      </c>
      <c r="J660" s="1">
        <v>0</v>
      </c>
    </row>
    <row r="661" spans="1:10" ht="12.75">
      <c r="A661" s="1" t="s">
        <v>774</v>
      </c>
      <c r="C661" s="1">
        <v>26</v>
      </c>
      <c r="D661" s="3" t="s">
        <v>1066</v>
      </c>
      <c r="F661" s="6">
        <v>2.25</v>
      </c>
      <c r="G661" s="1">
        <v>0</v>
      </c>
      <c r="H661" s="1">
        <v>0</v>
      </c>
      <c r="I661" s="1">
        <v>0</v>
      </c>
      <c r="J661" s="1">
        <v>1</v>
      </c>
    </row>
    <row r="662" spans="1:10" ht="12.75">
      <c r="A662" s="1" t="s">
        <v>774</v>
      </c>
      <c r="C662" s="1">
        <v>27</v>
      </c>
      <c r="D662" s="3" t="s">
        <v>1067</v>
      </c>
      <c r="F662" s="6">
        <v>3</v>
      </c>
      <c r="G662" s="1">
        <v>0</v>
      </c>
      <c r="H662" s="1">
        <v>0</v>
      </c>
      <c r="I662" s="1">
        <v>0</v>
      </c>
      <c r="J662" s="1">
        <v>0</v>
      </c>
    </row>
    <row r="663" spans="1:10" ht="12.75">
      <c r="A663" s="1" t="s">
        <v>774</v>
      </c>
      <c r="C663" s="1">
        <v>28</v>
      </c>
      <c r="D663" s="3" t="s">
        <v>1068</v>
      </c>
      <c r="F663" s="6">
        <v>3</v>
      </c>
      <c r="G663" s="1">
        <v>0</v>
      </c>
      <c r="H663" s="1">
        <v>0</v>
      </c>
      <c r="I663" s="1">
        <v>0</v>
      </c>
      <c r="J663" s="1">
        <v>1</v>
      </c>
    </row>
    <row r="664" spans="1:10" ht="12.75">
      <c r="A664" s="1" t="s">
        <v>774</v>
      </c>
      <c r="C664" s="1">
        <v>29</v>
      </c>
      <c r="D664" s="3" t="s">
        <v>1069</v>
      </c>
      <c r="F664" s="6">
        <v>3.5</v>
      </c>
      <c r="G664" s="1">
        <v>0</v>
      </c>
      <c r="H664" s="1">
        <v>0</v>
      </c>
      <c r="I664" s="1">
        <v>0</v>
      </c>
      <c r="J664" s="1">
        <v>0</v>
      </c>
    </row>
    <row r="665" spans="1:10" ht="12.75">
      <c r="A665" s="1" t="s">
        <v>774</v>
      </c>
      <c r="C665" s="1">
        <v>30</v>
      </c>
      <c r="D665" s="3" t="s">
        <v>1070</v>
      </c>
      <c r="F665" s="6">
        <v>2</v>
      </c>
      <c r="G665" s="1">
        <v>0</v>
      </c>
      <c r="H665" s="1">
        <v>0</v>
      </c>
      <c r="I665" s="1">
        <v>0</v>
      </c>
      <c r="J665" s="1">
        <v>0</v>
      </c>
    </row>
    <row r="666" spans="1:10" ht="12.75">
      <c r="A666" s="1" t="s">
        <v>774</v>
      </c>
      <c r="C666" s="1">
        <v>31</v>
      </c>
      <c r="D666" s="3" t="s">
        <v>1071</v>
      </c>
      <c r="F666" s="6">
        <v>3</v>
      </c>
      <c r="G666" s="1">
        <v>0</v>
      </c>
      <c r="H666" s="1">
        <v>0</v>
      </c>
      <c r="I666" s="1">
        <v>1</v>
      </c>
      <c r="J666" s="1">
        <v>0</v>
      </c>
    </row>
    <row r="667" spans="1:10" ht="12.75">
      <c r="A667" s="1" t="s">
        <v>774</v>
      </c>
      <c r="C667" s="1">
        <v>32</v>
      </c>
      <c r="D667" s="3" t="s">
        <v>1072</v>
      </c>
      <c r="F667" s="6">
        <v>2.5</v>
      </c>
      <c r="G667" s="1">
        <v>0</v>
      </c>
      <c r="H667" s="1">
        <v>0</v>
      </c>
      <c r="I667" s="1">
        <v>0</v>
      </c>
      <c r="J667" s="1">
        <v>1</v>
      </c>
    </row>
    <row r="668" spans="1:10" ht="12.75">
      <c r="A668" s="1" t="s">
        <v>774</v>
      </c>
      <c r="C668" s="1">
        <v>33</v>
      </c>
      <c r="D668" s="3" t="s">
        <v>1073</v>
      </c>
      <c r="F668" s="6">
        <v>2</v>
      </c>
      <c r="G668" s="1">
        <v>0</v>
      </c>
      <c r="H668" s="1">
        <v>0</v>
      </c>
      <c r="I668" s="1">
        <v>0</v>
      </c>
      <c r="J668" s="1">
        <v>1</v>
      </c>
    </row>
    <row r="669" spans="1:10" ht="12.75">
      <c r="A669" s="1" t="s">
        <v>774</v>
      </c>
      <c r="C669" s="1">
        <v>34</v>
      </c>
      <c r="D669" s="3" t="s">
        <v>1074</v>
      </c>
      <c r="F669" s="6">
        <v>1.25</v>
      </c>
      <c r="G669" s="1">
        <v>0</v>
      </c>
      <c r="H669" s="1">
        <v>0</v>
      </c>
      <c r="I669" s="1">
        <v>1</v>
      </c>
      <c r="J669" s="1">
        <v>0</v>
      </c>
    </row>
    <row r="670" spans="1:10" ht="12.75">
      <c r="A670" s="1" t="s">
        <v>774</v>
      </c>
      <c r="C670" s="1">
        <v>35</v>
      </c>
      <c r="D670" s="3" t="s">
        <v>1075</v>
      </c>
      <c r="F670" s="6">
        <v>2</v>
      </c>
      <c r="G670" s="1">
        <v>0</v>
      </c>
      <c r="H670" s="1">
        <v>0</v>
      </c>
      <c r="I670" s="1">
        <v>0</v>
      </c>
      <c r="J670" s="1">
        <v>1</v>
      </c>
    </row>
    <row r="671" spans="1:10" ht="12.75">
      <c r="A671" s="1" t="s">
        <v>774</v>
      </c>
      <c r="C671" s="1">
        <v>36</v>
      </c>
      <c r="D671" s="3" t="s">
        <v>1076</v>
      </c>
      <c r="F671" s="6">
        <v>3</v>
      </c>
      <c r="G671" s="1">
        <v>0</v>
      </c>
      <c r="H671" s="1">
        <v>0</v>
      </c>
      <c r="I671" s="1">
        <v>0</v>
      </c>
      <c r="J671" s="1">
        <v>1</v>
      </c>
    </row>
    <row r="672" spans="1:10" ht="12.75">
      <c r="A672" s="1" t="s">
        <v>774</v>
      </c>
      <c r="C672" s="1">
        <v>37</v>
      </c>
      <c r="D672" s="3" t="s">
        <v>1077</v>
      </c>
      <c r="F672" s="6">
        <v>1.75</v>
      </c>
      <c r="G672" s="1">
        <v>0</v>
      </c>
      <c r="H672" s="1">
        <v>0</v>
      </c>
      <c r="I672" s="1">
        <v>0</v>
      </c>
      <c r="J672" s="1">
        <v>1</v>
      </c>
    </row>
    <row r="673" spans="1:10" ht="12.75">
      <c r="A673" s="1" t="s">
        <v>774</v>
      </c>
      <c r="C673" s="1">
        <v>38</v>
      </c>
      <c r="D673" s="3" t="s">
        <v>1078</v>
      </c>
      <c r="F673" s="6">
        <v>3.75</v>
      </c>
      <c r="G673" s="1">
        <v>0</v>
      </c>
      <c r="H673" s="1">
        <v>0</v>
      </c>
      <c r="I673" s="1">
        <v>0</v>
      </c>
      <c r="J673" s="1">
        <v>0</v>
      </c>
    </row>
    <row r="674" spans="1:10" ht="12.75">
      <c r="A674" s="1" t="s">
        <v>774</v>
      </c>
      <c r="C674" s="1">
        <v>39</v>
      </c>
      <c r="D674" s="3" t="s">
        <v>1079</v>
      </c>
      <c r="F674" s="6">
        <v>2.5</v>
      </c>
      <c r="G674" s="1">
        <v>0</v>
      </c>
      <c r="H674" s="1">
        <v>0</v>
      </c>
      <c r="I674" s="1">
        <v>0</v>
      </c>
      <c r="J674" s="1">
        <v>0</v>
      </c>
    </row>
    <row r="675" spans="1:10" ht="12.75">
      <c r="A675" s="1" t="s">
        <v>774</v>
      </c>
      <c r="C675" s="1">
        <v>40</v>
      </c>
      <c r="D675" s="3" t="s">
        <v>1080</v>
      </c>
      <c r="F675" s="6">
        <v>3.5</v>
      </c>
      <c r="G675" s="1">
        <v>0</v>
      </c>
      <c r="H675" s="1">
        <v>0</v>
      </c>
      <c r="I675" s="1">
        <v>0</v>
      </c>
      <c r="J675" s="1">
        <v>0</v>
      </c>
    </row>
    <row r="676" spans="1:10" ht="12.75">
      <c r="A676" s="1" t="s">
        <v>774</v>
      </c>
      <c r="C676" s="1">
        <v>41</v>
      </c>
      <c r="D676" s="3" t="s">
        <v>1081</v>
      </c>
      <c r="F676" s="6">
        <v>2.5</v>
      </c>
      <c r="G676" s="1">
        <v>0</v>
      </c>
      <c r="H676" s="1">
        <v>0</v>
      </c>
      <c r="I676" s="1">
        <v>1</v>
      </c>
      <c r="J676" s="1">
        <v>0</v>
      </c>
    </row>
    <row r="677" spans="1:10" ht="12.75">
      <c r="A677" s="1" t="s">
        <v>774</v>
      </c>
      <c r="C677" s="1">
        <v>42</v>
      </c>
      <c r="D677" s="3" t="s">
        <v>1082</v>
      </c>
      <c r="F677" s="6">
        <v>2.5</v>
      </c>
      <c r="G677" s="1">
        <v>0</v>
      </c>
      <c r="H677" s="1">
        <v>0</v>
      </c>
      <c r="I677" s="1">
        <v>0</v>
      </c>
      <c r="J677" s="1">
        <v>0</v>
      </c>
    </row>
    <row r="678" spans="1:10" ht="12.75">
      <c r="A678" s="1" t="s">
        <v>774</v>
      </c>
      <c r="C678" s="1">
        <v>43</v>
      </c>
      <c r="D678" s="3" t="s">
        <v>1083</v>
      </c>
      <c r="F678" s="6">
        <v>4</v>
      </c>
      <c r="G678" s="1">
        <v>0</v>
      </c>
      <c r="H678" s="1">
        <v>0</v>
      </c>
      <c r="I678" s="1">
        <v>0</v>
      </c>
      <c r="J678" s="1">
        <v>1</v>
      </c>
    </row>
    <row r="679" spans="1:10" ht="12.75">
      <c r="A679" s="1" t="s">
        <v>774</v>
      </c>
      <c r="C679" s="1">
        <v>44</v>
      </c>
      <c r="D679" s="3" t="s">
        <v>1084</v>
      </c>
      <c r="F679" s="6">
        <v>2</v>
      </c>
      <c r="G679" s="1">
        <v>0</v>
      </c>
      <c r="H679" s="1">
        <v>0</v>
      </c>
      <c r="I679" s="1">
        <v>1</v>
      </c>
      <c r="J679" s="1">
        <v>1</v>
      </c>
    </row>
    <row r="680" spans="1:10" ht="12.75">
      <c r="A680" s="1" t="s">
        <v>774</v>
      </c>
      <c r="C680" s="1">
        <v>45</v>
      </c>
      <c r="D680" s="3" t="s">
        <v>1085</v>
      </c>
      <c r="F680" s="6">
        <v>2.5</v>
      </c>
      <c r="G680" s="1">
        <v>0</v>
      </c>
      <c r="H680" s="1">
        <v>0</v>
      </c>
      <c r="I680" s="1">
        <v>1</v>
      </c>
      <c r="J680" s="1">
        <v>0</v>
      </c>
    </row>
    <row r="681" spans="1:10" ht="12.75">
      <c r="A681" s="1" t="s">
        <v>774</v>
      </c>
      <c r="C681" s="1">
        <v>46</v>
      </c>
      <c r="D681" s="3" t="s">
        <v>1086</v>
      </c>
      <c r="F681" s="6">
        <v>2</v>
      </c>
      <c r="G681" s="1">
        <v>0</v>
      </c>
      <c r="H681" s="1">
        <v>0</v>
      </c>
      <c r="I681" s="1">
        <v>1</v>
      </c>
      <c r="J681" s="1">
        <v>1</v>
      </c>
    </row>
    <row r="682" spans="1:10" ht="12.75">
      <c r="A682" s="1" t="s">
        <v>774</v>
      </c>
      <c r="C682" s="1">
        <v>47</v>
      </c>
      <c r="D682" s="3" t="s">
        <v>1087</v>
      </c>
      <c r="F682" s="6">
        <v>2</v>
      </c>
      <c r="G682" s="1">
        <v>0</v>
      </c>
      <c r="H682" s="1">
        <v>0</v>
      </c>
      <c r="I682" s="1">
        <v>1</v>
      </c>
      <c r="J682" s="1">
        <v>0</v>
      </c>
    </row>
    <row r="683" spans="1:10" ht="12.75">
      <c r="A683" s="1" t="s">
        <v>774</v>
      </c>
      <c r="C683" s="1">
        <v>48</v>
      </c>
      <c r="D683" s="3" t="s">
        <v>1088</v>
      </c>
      <c r="F683" s="6">
        <v>3</v>
      </c>
      <c r="G683" s="1">
        <v>0</v>
      </c>
      <c r="H683" s="1">
        <v>0</v>
      </c>
      <c r="I683" s="1">
        <v>1</v>
      </c>
      <c r="J683" s="1">
        <v>0</v>
      </c>
    </row>
    <row r="684" spans="1:10" ht="12.75">
      <c r="A684" s="1" t="s">
        <v>777</v>
      </c>
      <c r="C684" s="1">
        <v>1</v>
      </c>
      <c r="D684" s="3" t="s">
        <v>1105</v>
      </c>
      <c r="F684" s="6">
        <v>2</v>
      </c>
      <c r="G684" s="1">
        <v>0</v>
      </c>
      <c r="H684" s="1">
        <v>0</v>
      </c>
      <c r="I684" s="1">
        <v>1</v>
      </c>
      <c r="J684" s="1">
        <v>0</v>
      </c>
    </row>
    <row r="685" spans="1:10" ht="12.75">
      <c r="A685" s="1" t="s">
        <v>777</v>
      </c>
      <c r="C685" s="1">
        <v>2</v>
      </c>
      <c r="D685" s="3" t="s">
        <v>1106</v>
      </c>
      <c r="F685" s="6">
        <v>2.25</v>
      </c>
      <c r="G685" s="1">
        <v>0</v>
      </c>
      <c r="H685" s="1">
        <v>0</v>
      </c>
      <c r="I685" s="1">
        <v>1</v>
      </c>
      <c r="J685" s="1">
        <v>0</v>
      </c>
    </row>
    <row r="686" spans="1:10" ht="12.75">
      <c r="A686" s="1" t="s">
        <v>777</v>
      </c>
      <c r="C686" s="1">
        <v>3</v>
      </c>
      <c r="D686" s="3" t="s">
        <v>1107</v>
      </c>
      <c r="F686" s="6">
        <v>1.5</v>
      </c>
      <c r="G686" s="1">
        <v>0</v>
      </c>
      <c r="H686" s="1">
        <v>0</v>
      </c>
      <c r="I686" s="1">
        <v>1</v>
      </c>
      <c r="J686" s="1">
        <v>0</v>
      </c>
    </row>
    <row r="687" spans="1:10" ht="12.75">
      <c r="A687" s="1" t="s">
        <v>777</v>
      </c>
      <c r="C687" s="1">
        <v>4</v>
      </c>
      <c r="D687" s="3" t="s">
        <v>1108</v>
      </c>
      <c r="F687" s="6">
        <v>2</v>
      </c>
      <c r="G687" s="1">
        <v>1</v>
      </c>
      <c r="H687" s="1">
        <v>0</v>
      </c>
      <c r="I687" s="1">
        <v>1</v>
      </c>
      <c r="J687" s="1">
        <v>0</v>
      </c>
    </row>
    <row r="688" spans="1:10" ht="12.75">
      <c r="A688" s="1" t="s">
        <v>777</v>
      </c>
      <c r="C688" s="1">
        <v>5</v>
      </c>
      <c r="D688" s="3" t="s">
        <v>1109</v>
      </c>
      <c r="F688" s="6">
        <v>1.75</v>
      </c>
      <c r="G688" s="1">
        <v>0</v>
      </c>
      <c r="H688" s="1">
        <v>0</v>
      </c>
      <c r="I688" s="1">
        <v>1</v>
      </c>
      <c r="J688" s="1">
        <v>0</v>
      </c>
    </row>
    <row r="689" spans="1:10" ht="12.75">
      <c r="A689" s="1" t="s">
        <v>777</v>
      </c>
      <c r="C689" s="1">
        <v>6</v>
      </c>
      <c r="D689" s="3" t="s">
        <v>1110</v>
      </c>
      <c r="F689" s="6">
        <v>2.25</v>
      </c>
      <c r="G689" s="1">
        <v>1</v>
      </c>
      <c r="H689" s="1">
        <v>0</v>
      </c>
      <c r="I689" s="1">
        <v>1</v>
      </c>
      <c r="J689" s="1">
        <v>0</v>
      </c>
    </row>
    <row r="690" spans="1:10" ht="12.75">
      <c r="A690" s="1" t="s">
        <v>777</v>
      </c>
      <c r="C690" s="1">
        <v>7</v>
      </c>
      <c r="D690" s="3" t="s">
        <v>1111</v>
      </c>
      <c r="F690" s="6">
        <v>2</v>
      </c>
      <c r="G690" s="1">
        <v>0</v>
      </c>
      <c r="H690" s="1">
        <v>0</v>
      </c>
      <c r="I690" s="1">
        <v>1</v>
      </c>
      <c r="J690" s="1">
        <v>0</v>
      </c>
    </row>
    <row r="691" spans="1:10" ht="12.75">
      <c r="A691" s="1" t="s">
        <v>777</v>
      </c>
      <c r="C691" s="1">
        <v>8</v>
      </c>
      <c r="D691" s="3" t="s">
        <v>1112</v>
      </c>
      <c r="F691" s="6">
        <v>2.5</v>
      </c>
      <c r="G691" s="1">
        <v>0</v>
      </c>
      <c r="H691" s="1">
        <v>0</v>
      </c>
      <c r="I691" s="1">
        <v>1</v>
      </c>
      <c r="J691" s="1">
        <v>0</v>
      </c>
    </row>
    <row r="692" spans="1:10" ht="12.75">
      <c r="A692" s="1" t="s">
        <v>777</v>
      </c>
      <c r="C692" s="1">
        <v>9</v>
      </c>
      <c r="D692" s="3" t="s">
        <v>1113</v>
      </c>
      <c r="F692" s="6">
        <v>2</v>
      </c>
      <c r="G692" s="1">
        <v>0</v>
      </c>
      <c r="H692" s="1">
        <v>0</v>
      </c>
      <c r="I692" s="1">
        <v>1</v>
      </c>
      <c r="J692" s="1">
        <v>0</v>
      </c>
    </row>
    <row r="693" spans="1:10" ht="12.75">
      <c r="A693" s="1" t="s">
        <v>777</v>
      </c>
      <c r="C693" s="1">
        <v>10</v>
      </c>
      <c r="D693" s="3" t="s">
        <v>1114</v>
      </c>
      <c r="F693" s="6">
        <v>2</v>
      </c>
      <c r="G693" s="1">
        <v>0</v>
      </c>
      <c r="H693" s="1">
        <v>0</v>
      </c>
      <c r="I693" s="1">
        <v>1</v>
      </c>
      <c r="J693" s="1">
        <v>0</v>
      </c>
    </row>
    <row r="694" spans="1:10" ht="12.75">
      <c r="A694" s="1" t="s">
        <v>777</v>
      </c>
      <c r="C694" s="1">
        <v>11</v>
      </c>
      <c r="D694" s="3" t="s">
        <v>1115</v>
      </c>
      <c r="F694" s="6">
        <v>1.5</v>
      </c>
      <c r="G694" s="1">
        <v>0</v>
      </c>
      <c r="H694" s="1">
        <v>0</v>
      </c>
      <c r="I694" s="1">
        <v>1</v>
      </c>
      <c r="J694" s="1">
        <v>0</v>
      </c>
    </row>
    <row r="695" spans="1:10" ht="12.75">
      <c r="A695" s="1" t="s">
        <v>777</v>
      </c>
      <c r="C695" s="1">
        <v>12</v>
      </c>
      <c r="D695" s="3" t="s">
        <v>1116</v>
      </c>
      <c r="F695" s="6">
        <v>1.5</v>
      </c>
      <c r="G695" s="1">
        <v>0</v>
      </c>
      <c r="H695" s="1">
        <v>0</v>
      </c>
      <c r="I695" s="1">
        <v>1</v>
      </c>
      <c r="J695" s="1">
        <v>0</v>
      </c>
    </row>
    <row r="696" spans="1:10" ht="12.75">
      <c r="A696" s="1" t="s">
        <v>777</v>
      </c>
      <c r="C696" s="1">
        <v>13</v>
      </c>
      <c r="D696" s="3" t="s">
        <v>1117</v>
      </c>
      <c r="F696" s="6">
        <v>1.5</v>
      </c>
      <c r="G696" s="1">
        <v>1</v>
      </c>
      <c r="H696" s="1">
        <v>0</v>
      </c>
      <c r="I696" s="1">
        <v>1</v>
      </c>
      <c r="J696" s="1">
        <v>0</v>
      </c>
    </row>
    <row r="697" spans="1:10" ht="12.75">
      <c r="A697" s="1" t="s">
        <v>777</v>
      </c>
      <c r="C697" s="1">
        <v>14</v>
      </c>
      <c r="D697" s="3" t="s">
        <v>1118</v>
      </c>
      <c r="F697" s="6">
        <v>2</v>
      </c>
      <c r="G697" s="1">
        <v>1</v>
      </c>
      <c r="H697" s="1">
        <v>0</v>
      </c>
      <c r="I697" s="1">
        <v>1</v>
      </c>
      <c r="J697" s="1">
        <v>0</v>
      </c>
    </row>
    <row r="698" spans="1:10" ht="12.75">
      <c r="A698" s="1" t="s">
        <v>777</v>
      </c>
      <c r="C698" s="1">
        <v>15</v>
      </c>
      <c r="D698" s="3" t="s">
        <v>1119</v>
      </c>
      <c r="F698" s="6">
        <v>2.25</v>
      </c>
      <c r="G698" s="1">
        <v>0</v>
      </c>
      <c r="H698" s="1">
        <v>0</v>
      </c>
      <c r="I698" s="1">
        <v>1</v>
      </c>
      <c r="J698" s="1">
        <v>0</v>
      </c>
    </row>
    <row r="699" spans="1:10" ht="12.75">
      <c r="A699" s="1" t="s">
        <v>777</v>
      </c>
      <c r="C699" s="1">
        <v>16</v>
      </c>
      <c r="D699" s="3" t="s">
        <v>1120</v>
      </c>
      <c r="F699" s="6">
        <v>1.5</v>
      </c>
      <c r="G699" s="1">
        <v>1</v>
      </c>
      <c r="H699" s="1">
        <v>0</v>
      </c>
      <c r="I699" s="1">
        <v>1</v>
      </c>
      <c r="J699" s="1">
        <v>0</v>
      </c>
    </row>
    <row r="700" spans="1:10" ht="12.75">
      <c r="A700" s="1" t="s">
        <v>777</v>
      </c>
      <c r="C700" s="1">
        <v>17</v>
      </c>
      <c r="D700" s="3" t="s">
        <v>1121</v>
      </c>
      <c r="F700" s="6">
        <v>2</v>
      </c>
      <c r="G700" s="1">
        <v>0</v>
      </c>
      <c r="H700" s="1">
        <v>0</v>
      </c>
      <c r="I700" s="1">
        <v>1</v>
      </c>
      <c r="J700" s="1">
        <v>0</v>
      </c>
    </row>
    <row r="701" spans="1:10" ht="12.75">
      <c r="A701" s="1" t="s">
        <v>777</v>
      </c>
      <c r="C701" s="1">
        <v>18</v>
      </c>
      <c r="D701" s="3" t="s">
        <v>1122</v>
      </c>
      <c r="F701" s="6">
        <v>2</v>
      </c>
      <c r="G701" s="1">
        <v>0</v>
      </c>
      <c r="H701" s="1">
        <v>0</v>
      </c>
      <c r="I701" s="1">
        <v>1</v>
      </c>
      <c r="J701" s="1">
        <v>0</v>
      </c>
    </row>
    <row r="702" spans="1:10" ht="12.75">
      <c r="A702" s="1" t="s">
        <v>777</v>
      </c>
      <c r="C702" s="1">
        <v>19</v>
      </c>
      <c r="D702" s="3" t="s">
        <v>1123</v>
      </c>
      <c r="F702" s="6">
        <v>1.75</v>
      </c>
      <c r="G702" s="1">
        <v>1</v>
      </c>
      <c r="H702" s="1">
        <v>0</v>
      </c>
      <c r="I702" s="1">
        <v>1</v>
      </c>
      <c r="J702" s="1">
        <v>0</v>
      </c>
    </row>
    <row r="703" spans="1:10" ht="12.75">
      <c r="A703" s="1" t="s">
        <v>777</v>
      </c>
      <c r="C703" s="1">
        <v>20</v>
      </c>
      <c r="D703" s="3" t="s">
        <v>1124</v>
      </c>
      <c r="F703" s="6">
        <v>2.5</v>
      </c>
      <c r="G703" s="1">
        <v>1</v>
      </c>
      <c r="H703" s="1">
        <v>0</v>
      </c>
      <c r="I703" s="1">
        <v>1</v>
      </c>
      <c r="J703" s="1">
        <v>0</v>
      </c>
    </row>
    <row r="704" spans="1:10" ht="12.75">
      <c r="A704" s="1" t="s">
        <v>777</v>
      </c>
      <c r="C704" s="1">
        <v>21</v>
      </c>
      <c r="D704" s="3" t="s">
        <v>1125</v>
      </c>
      <c r="F704" s="6">
        <v>1.75</v>
      </c>
      <c r="G704" s="1">
        <v>0</v>
      </c>
      <c r="H704" s="1">
        <v>0</v>
      </c>
      <c r="I704" s="1">
        <v>1</v>
      </c>
      <c r="J704" s="1">
        <v>0</v>
      </c>
    </row>
    <row r="705" spans="1:10" ht="12.75">
      <c r="A705" s="1" t="s">
        <v>777</v>
      </c>
      <c r="C705" s="1">
        <v>22</v>
      </c>
      <c r="D705" s="3" t="s">
        <v>1126</v>
      </c>
      <c r="F705" s="6">
        <v>2</v>
      </c>
      <c r="G705" s="1">
        <v>0</v>
      </c>
      <c r="H705" s="1">
        <v>0</v>
      </c>
      <c r="I705" s="1">
        <v>1</v>
      </c>
      <c r="J705" s="1">
        <v>0</v>
      </c>
    </row>
    <row r="706" spans="1:10" ht="12.75">
      <c r="A706" s="1" t="s">
        <v>777</v>
      </c>
      <c r="C706" s="1">
        <v>23</v>
      </c>
      <c r="D706" s="3" t="s">
        <v>1127</v>
      </c>
      <c r="F706" s="6">
        <v>3</v>
      </c>
      <c r="G706" s="1">
        <v>0</v>
      </c>
      <c r="H706" s="1">
        <v>0</v>
      </c>
      <c r="I706" s="1">
        <v>1</v>
      </c>
      <c r="J706" s="1">
        <v>0</v>
      </c>
    </row>
    <row r="707" spans="1:10" ht="12.75">
      <c r="A707" s="1" t="s">
        <v>777</v>
      </c>
      <c r="C707" s="1">
        <v>24</v>
      </c>
      <c r="D707" s="3" t="s">
        <v>1128</v>
      </c>
      <c r="F707" s="6">
        <v>1.5</v>
      </c>
      <c r="G707" s="1">
        <v>0</v>
      </c>
      <c r="H707" s="1">
        <v>0</v>
      </c>
      <c r="I707" s="1">
        <v>1</v>
      </c>
      <c r="J707" s="1">
        <v>0</v>
      </c>
    </row>
    <row r="708" spans="1:10" ht="12.75">
      <c r="A708" s="1" t="s">
        <v>777</v>
      </c>
      <c r="C708" s="1">
        <v>25</v>
      </c>
      <c r="D708" s="3" t="s">
        <v>1129</v>
      </c>
      <c r="F708" s="6">
        <v>3</v>
      </c>
      <c r="G708" s="1">
        <v>0</v>
      </c>
      <c r="H708" s="1">
        <v>0</v>
      </c>
      <c r="I708" s="1">
        <v>1</v>
      </c>
      <c r="J708" s="1">
        <v>0</v>
      </c>
    </row>
    <row r="709" spans="1:10" ht="12.75">
      <c r="A709" s="1" t="s">
        <v>777</v>
      </c>
      <c r="C709" s="1">
        <v>26</v>
      </c>
      <c r="D709" s="3" t="s">
        <v>1130</v>
      </c>
      <c r="F709" s="6">
        <v>2.75</v>
      </c>
      <c r="G709" s="1">
        <v>0</v>
      </c>
      <c r="H709" s="1">
        <v>0</v>
      </c>
      <c r="I709" s="1">
        <v>1</v>
      </c>
      <c r="J709" s="1">
        <v>0</v>
      </c>
    </row>
    <row r="710" spans="1:10" ht="12.75">
      <c r="A710" s="1" t="s">
        <v>777</v>
      </c>
      <c r="C710" s="1">
        <v>27</v>
      </c>
      <c r="D710" s="3" t="s">
        <v>1131</v>
      </c>
      <c r="F710" s="6">
        <v>1.25</v>
      </c>
      <c r="G710" s="1">
        <v>0</v>
      </c>
      <c r="H710" s="1">
        <v>0</v>
      </c>
      <c r="I710" s="1">
        <v>1</v>
      </c>
      <c r="J710" s="1">
        <v>0</v>
      </c>
    </row>
    <row r="711" spans="1:10" ht="12.75">
      <c r="A711" s="1" t="s">
        <v>777</v>
      </c>
      <c r="C711" s="1">
        <v>28</v>
      </c>
      <c r="D711" s="3" t="s">
        <v>1132</v>
      </c>
      <c r="F711" s="6">
        <v>2.5</v>
      </c>
      <c r="G711" s="1">
        <v>0</v>
      </c>
      <c r="H711" s="1">
        <v>0</v>
      </c>
      <c r="I711" s="1">
        <v>1</v>
      </c>
      <c r="J711" s="1">
        <v>0</v>
      </c>
    </row>
    <row r="712" spans="1:10" ht="12.75">
      <c r="A712" s="1" t="s">
        <v>777</v>
      </c>
      <c r="C712" s="1">
        <v>29</v>
      </c>
      <c r="D712" s="3" t="s">
        <v>1133</v>
      </c>
      <c r="F712" s="6">
        <v>3.5</v>
      </c>
      <c r="G712" s="1">
        <v>0</v>
      </c>
      <c r="H712" s="1">
        <v>0</v>
      </c>
      <c r="I712" s="1">
        <v>1</v>
      </c>
      <c r="J712" s="1">
        <v>0</v>
      </c>
    </row>
    <row r="713" spans="1:10" ht="12.75">
      <c r="A713" s="1" t="s">
        <v>777</v>
      </c>
      <c r="C713" s="1">
        <v>30</v>
      </c>
      <c r="D713" s="3" t="s">
        <v>1134</v>
      </c>
      <c r="F713" s="6">
        <v>3.75</v>
      </c>
      <c r="G713" s="1">
        <v>0</v>
      </c>
      <c r="H713" s="1">
        <v>0</v>
      </c>
      <c r="I713" s="1">
        <v>1</v>
      </c>
      <c r="J713" s="1">
        <v>0</v>
      </c>
    </row>
    <row r="714" spans="1:10" ht="12.75">
      <c r="A714" s="1" t="s">
        <v>777</v>
      </c>
      <c r="C714" s="1">
        <v>31</v>
      </c>
      <c r="D714" s="3" t="s">
        <v>1135</v>
      </c>
      <c r="F714" s="6">
        <v>2.25</v>
      </c>
      <c r="G714" s="1">
        <v>0</v>
      </c>
      <c r="H714" s="1">
        <v>0</v>
      </c>
      <c r="I714" s="1">
        <v>1</v>
      </c>
      <c r="J714" s="1">
        <v>0</v>
      </c>
    </row>
    <row r="715" spans="1:10" ht="12.75">
      <c r="A715" s="1" t="s">
        <v>777</v>
      </c>
      <c r="C715" s="1">
        <v>32</v>
      </c>
      <c r="D715" s="3" t="s">
        <v>1136</v>
      </c>
      <c r="F715" s="6">
        <v>2</v>
      </c>
      <c r="G715" s="1">
        <v>0</v>
      </c>
      <c r="H715" s="1">
        <v>0</v>
      </c>
      <c r="I715" s="1">
        <v>1</v>
      </c>
      <c r="J715" s="1">
        <v>0</v>
      </c>
    </row>
    <row r="716" spans="1:10" ht="12.75">
      <c r="A716" s="1" t="s">
        <v>777</v>
      </c>
      <c r="C716" s="1">
        <v>33</v>
      </c>
      <c r="D716" s="3" t="s">
        <v>1137</v>
      </c>
      <c r="F716" s="6">
        <v>2</v>
      </c>
      <c r="G716" s="1">
        <v>0</v>
      </c>
      <c r="H716" s="1">
        <v>0</v>
      </c>
      <c r="I716" s="1">
        <v>1</v>
      </c>
      <c r="J716" s="1">
        <v>0</v>
      </c>
    </row>
    <row r="717" spans="1:10" ht="12.75">
      <c r="A717" s="1" t="s">
        <v>777</v>
      </c>
      <c r="C717" s="1">
        <v>34</v>
      </c>
      <c r="D717" s="3" t="s">
        <v>1138</v>
      </c>
      <c r="F717" s="6">
        <v>2</v>
      </c>
      <c r="G717" s="1">
        <v>0</v>
      </c>
      <c r="H717" s="1">
        <v>0</v>
      </c>
      <c r="I717" s="1">
        <v>1</v>
      </c>
      <c r="J717" s="1">
        <v>0</v>
      </c>
    </row>
    <row r="718" spans="1:10" ht="12.75">
      <c r="A718" s="1" t="s">
        <v>777</v>
      </c>
      <c r="C718" s="1">
        <v>35</v>
      </c>
      <c r="D718" s="3" t="s">
        <v>1139</v>
      </c>
      <c r="F718" s="6">
        <v>3</v>
      </c>
      <c r="G718" s="1">
        <v>1</v>
      </c>
      <c r="H718" s="1">
        <v>0</v>
      </c>
      <c r="I718" s="1">
        <v>1</v>
      </c>
      <c r="J718" s="1">
        <v>0</v>
      </c>
    </row>
    <row r="719" spans="1:10" ht="12.75">
      <c r="A719" s="1" t="s">
        <v>777</v>
      </c>
      <c r="C719" s="1">
        <v>36</v>
      </c>
      <c r="D719" s="3" t="s">
        <v>1140</v>
      </c>
      <c r="F719" s="6">
        <v>2.5</v>
      </c>
      <c r="G719" s="1">
        <v>0</v>
      </c>
      <c r="H719" s="1">
        <v>0</v>
      </c>
      <c r="I719" s="1">
        <v>1</v>
      </c>
      <c r="J719" s="1">
        <v>0</v>
      </c>
    </row>
    <row r="720" spans="1:10" ht="12.75">
      <c r="A720" s="1" t="s">
        <v>777</v>
      </c>
      <c r="C720" s="1">
        <v>37</v>
      </c>
      <c r="D720" s="3" t="s">
        <v>1141</v>
      </c>
      <c r="F720" s="6">
        <v>1.5</v>
      </c>
      <c r="G720" s="1">
        <v>1</v>
      </c>
      <c r="H720" s="1">
        <v>0</v>
      </c>
      <c r="I720" s="1">
        <v>1</v>
      </c>
      <c r="J720" s="1">
        <v>0</v>
      </c>
    </row>
    <row r="721" spans="1:10" ht="12.75">
      <c r="A721" s="1" t="s">
        <v>777</v>
      </c>
      <c r="C721" s="1">
        <v>38</v>
      </c>
      <c r="D721" s="3" t="s">
        <v>1142</v>
      </c>
      <c r="F721" s="6">
        <v>1.5</v>
      </c>
      <c r="G721" s="1">
        <v>1</v>
      </c>
      <c r="H721" s="1">
        <v>0</v>
      </c>
      <c r="I721" s="1">
        <v>1</v>
      </c>
      <c r="J721" s="1">
        <v>0</v>
      </c>
    </row>
    <row r="722" spans="1:10" ht="12.75">
      <c r="A722" s="1" t="s">
        <v>777</v>
      </c>
      <c r="C722" s="1">
        <v>39</v>
      </c>
      <c r="D722" s="3" t="s">
        <v>1143</v>
      </c>
      <c r="F722" s="6">
        <v>2</v>
      </c>
      <c r="G722" s="1">
        <v>0</v>
      </c>
      <c r="H722" s="1">
        <v>0</v>
      </c>
      <c r="I722" s="1">
        <v>1</v>
      </c>
      <c r="J722" s="1">
        <v>0</v>
      </c>
    </row>
    <row r="723" spans="1:10" ht="12.75">
      <c r="A723" s="1" t="s">
        <v>777</v>
      </c>
      <c r="C723" s="1">
        <v>40</v>
      </c>
      <c r="D723" s="3" t="s">
        <v>1144</v>
      </c>
      <c r="F723" s="6">
        <v>3.5</v>
      </c>
      <c r="G723" s="1">
        <v>0</v>
      </c>
      <c r="H723" s="1">
        <v>0</v>
      </c>
      <c r="I723" s="1">
        <v>1</v>
      </c>
      <c r="J723" s="1">
        <v>0</v>
      </c>
    </row>
    <row r="724" spans="1:10" ht="12.75">
      <c r="A724" s="1" t="s">
        <v>777</v>
      </c>
      <c r="C724" s="1">
        <v>41</v>
      </c>
      <c r="D724" s="3" t="s">
        <v>1145</v>
      </c>
      <c r="F724" s="6">
        <v>1.5</v>
      </c>
      <c r="G724" s="1">
        <v>0</v>
      </c>
      <c r="H724" s="1">
        <v>0</v>
      </c>
      <c r="I724" s="1">
        <v>1</v>
      </c>
      <c r="J724" s="1">
        <v>0</v>
      </c>
    </row>
    <row r="725" spans="1:10" ht="12.75">
      <c r="A725" s="1" t="s">
        <v>777</v>
      </c>
      <c r="C725" s="1">
        <v>42</v>
      </c>
      <c r="D725" s="3" t="s">
        <v>1146</v>
      </c>
      <c r="F725" s="6">
        <v>3</v>
      </c>
      <c r="G725" s="1">
        <v>0</v>
      </c>
      <c r="H725" s="1">
        <v>0</v>
      </c>
      <c r="I725" s="1">
        <v>1</v>
      </c>
      <c r="J725" s="1">
        <v>0</v>
      </c>
    </row>
    <row r="726" spans="1:10" ht="12.75">
      <c r="A726" s="1" t="s">
        <v>777</v>
      </c>
      <c r="C726" s="1">
        <v>43</v>
      </c>
      <c r="D726" s="3" t="s">
        <v>1147</v>
      </c>
      <c r="F726" s="6">
        <v>2.5</v>
      </c>
      <c r="G726" s="1">
        <v>0</v>
      </c>
      <c r="H726" s="1">
        <v>0</v>
      </c>
      <c r="I726" s="1">
        <v>1</v>
      </c>
      <c r="J726" s="1">
        <v>0</v>
      </c>
    </row>
    <row r="727" spans="1:10" ht="12.75">
      <c r="A727" s="1" t="s">
        <v>777</v>
      </c>
      <c r="C727" s="1">
        <v>44</v>
      </c>
      <c r="D727" s="3" t="s">
        <v>1148</v>
      </c>
      <c r="F727" s="6">
        <v>2</v>
      </c>
      <c r="G727" s="1">
        <v>1</v>
      </c>
      <c r="H727" s="1">
        <v>0</v>
      </c>
      <c r="I727" s="1">
        <v>1</v>
      </c>
      <c r="J727" s="1">
        <v>0</v>
      </c>
    </row>
    <row r="728" spans="1:10" ht="12.75">
      <c r="A728" s="1" t="s">
        <v>777</v>
      </c>
      <c r="C728" s="1">
        <v>45</v>
      </c>
      <c r="D728" s="3" t="s">
        <v>1149</v>
      </c>
      <c r="F728" s="6">
        <v>1.75</v>
      </c>
      <c r="G728" s="1">
        <v>0</v>
      </c>
      <c r="H728" s="1">
        <v>0</v>
      </c>
      <c r="I728" s="1">
        <v>1</v>
      </c>
      <c r="J728" s="1">
        <v>0</v>
      </c>
    </row>
    <row r="729" spans="1:10" ht="12.75">
      <c r="A729" s="1" t="s">
        <v>777</v>
      </c>
      <c r="C729" s="1">
        <v>46</v>
      </c>
      <c r="D729" s="3" t="s">
        <v>1150</v>
      </c>
      <c r="F729" s="6">
        <v>1.5</v>
      </c>
      <c r="G729" s="1">
        <v>1</v>
      </c>
      <c r="H729" s="1">
        <v>0</v>
      </c>
      <c r="I729" s="1">
        <v>1</v>
      </c>
      <c r="J729" s="1">
        <v>0</v>
      </c>
    </row>
    <row r="730" spans="1:10" ht="12.75">
      <c r="A730" s="1" t="s">
        <v>777</v>
      </c>
      <c r="C730" s="1">
        <v>47</v>
      </c>
      <c r="D730" s="3" t="s">
        <v>1151</v>
      </c>
      <c r="F730" s="6">
        <v>2</v>
      </c>
      <c r="G730" s="1">
        <v>0</v>
      </c>
      <c r="H730" s="1">
        <v>0</v>
      </c>
      <c r="I730" s="1">
        <v>1</v>
      </c>
      <c r="J730" s="1">
        <v>0</v>
      </c>
    </row>
    <row r="731" spans="1:10" ht="12.75">
      <c r="A731" s="1" t="s">
        <v>777</v>
      </c>
      <c r="C731" s="1">
        <v>48</v>
      </c>
      <c r="D731" s="3" t="s">
        <v>1152</v>
      </c>
      <c r="F731" s="6">
        <v>2.25</v>
      </c>
      <c r="G731" s="1">
        <v>0</v>
      </c>
      <c r="H731" s="1">
        <v>0</v>
      </c>
      <c r="I731" s="1">
        <v>1</v>
      </c>
      <c r="J731" s="1">
        <v>0</v>
      </c>
    </row>
    <row r="732" spans="1:10" ht="12.75">
      <c r="A732" s="1" t="s">
        <v>777</v>
      </c>
      <c r="C732" s="1">
        <v>49</v>
      </c>
      <c r="D732" s="3" t="s">
        <v>1153</v>
      </c>
      <c r="F732" s="6">
        <v>2</v>
      </c>
      <c r="G732" s="1">
        <v>0</v>
      </c>
      <c r="H732" s="1">
        <v>0</v>
      </c>
      <c r="I732" s="1">
        <v>1</v>
      </c>
      <c r="J732" s="1">
        <v>0</v>
      </c>
    </row>
    <row r="733" spans="1:10" ht="12.75">
      <c r="A733" s="1" t="s">
        <v>777</v>
      </c>
      <c r="C733" s="1">
        <v>50</v>
      </c>
      <c r="D733" s="3" t="s">
        <v>1154</v>
      </c>
      <c r="F733" s="6">
        <v>2</v>
      </c>
      <c r="G733" s="1">
        <v>0</v>
      </c>
      <c r="H733" s="1">
        <v>0</v>
      </c>
      <c r="I733" s="1">
        <v>1</v>
      </c>
      <c r="J733" s="1">
        <v>0</v>
      </c>
    </row>
    <row r="734" spans="1:10" ht="12.75">
      <c r="A734" s="1" t="s">
        <v>779</v>
      </c>
      <c r="C734" s="1">
        <v>1</v>
      </c>
      <c r="D734" s="3" t="s">
        <v>1169</v>
      </c>
      <c r="F734" s="6">
        <v>2.5</v>
      </c>
      <c r="G734" s="1">
        <v>0</v>
      </c>
      <c r="H734" s="1">
        <v>0</v>
      </c>
      <c r="I734" s="1">
        <v>0</v>
      </c>
      <c r="J734" s="1">
        <v>0</v>
      </c>
    </row>
    <row r="735" spans="1:10" ht="12.75">
      <c r="A735" s="1" t="s">
        <v>779</v>
      </c>
      <c r="C735" s="1">
        <v>2</v>
      </c>
      <c r="D735" s="3" t="s">
        <v>1170</v>
      </c>
      <c r="F735" s="6">
        <v>2.5</v>
      </c>
      <c r="G735" s="1">
        <v>0</v>
      </c>
      <c r="H735" s="1">
        <v>0</v>
      </c>
      <c r="I735" s="1">
        <v>0</v>
      </c>
      <c r="J735" s="1">
        <v>0</v>
      </c>
    </row>
    <row r="736" spans="1:10" ht="12.75">
      <c r="A736" s="1" t="s">
        <v>779</v>
      </c>
      <c r="C736" s="1">
        <v>3</v>
      </c>
      <c r="D736" s="3" t="s">
        <v>1171</v>
      </c>
      <c r="F736" s="6">
        <v>1.25</v>
      </c>
      <c r="G736" s="1">
        <v>0</v>
      </c>
      <c r="H736" s="1">
        <v>0</v>
      </c>
      <c r="I736" s="1">
        <v>1</v>
      </c>
      <c r="J736" s="1">
        <v>0</v>
      </c>
    </row>
    <row r="737" spans="1:10" ht="12.75">
      <c r="A737" s="1" t="s">
        <v>779</v>
      </c>
      <c r="C737" s="1">
        <v>4</v>
      </c>
      <c r="D737" s="3" t="s">
        <v>1172</v>
      </c>
      <c r="F737" s="6">
        <v>3</v>
      </c>
      <c r="G737" s="1">
        <v>0</v>
      </c>
      <c r="H737" s="1">
        <v>0</v>
      </c>
      <c r="I737" s="1">
        <v>0</v>
      </c>
      <c r="J737" s="1">
        <v>0</v>
      </c>
    </row>
    <row r="738" spans="1:10" ht="12.75">
      <c r="A738" s="1" t="s">
        <v>779</v>
      </c>
      <c r="C738" s="1">
        <v>5</v>
      </c>
      <c r="D738" s="3" t="s">
        <v>1173</v>
      </c>
      <c r="F738" s="6">
        <v>1.5</v>
      </c>
      <c r="G738" s="1">
        <v>0</v>
      </c>
      <c r="H738" s="1">
        <v>0</v>
      </c>
      <c r="I738" s="1">
        <v>0</v>
      </c>
      <c r="J738" s="1">
        <v>0</v>
      </c>
    </row>
    <row r="739" spans="1:10" ht="12.75">
      <c r="A739" s="1" t="s">
        <v>779</v>
      </c>
      <c r="C739" s="1">
        <v>6</v>
      </c>
      <c r="D739" s="3" t="s">
        <v>1174</v>
      </c>
      <c r="F739" s="6">
        <v>1.75</v>
      </c>
      <c r="G739" s="1">
        <v>0</v>
      </c>
      <c r="H739" s="1">
        <v>0</v>
      </c>
      <c r="I739" s="1">
        <v>0</v>
      </c>
      <c r="J739" s="1">
        <v>0</v>
      </c>
    </row>
    <row r="740" spans="1:10" ht="12.75">
      <c r="A740" s="1" t="s">
        <v>779</v>
      </c>
      <c r="C740" s="1">
        <v>7</v>
      </c>
      <c r="D740" s="3" t="s">
        <v>1175</v>
      </c>
      <c r="F740" s="6">
        <v>1.75</v>
      </c>
      <c r="G740" s="1">
        <v>0</v>
      </c>
      <c r="H740" s="1">
        <v>0</v>
      </c>
      <c r="I740" s="1">
        <v>1</v>
      </c>
      <c r="J740" s="1">
        <v>0</v>
      </c>
    </row>
    <row r="741" spans="1:10" ht="12.75">
      <c r="A741" s="1" t="s">
        <v>779</v>
      </c>
      <c r="C741" s="1">
        <v>8</v>
      </c>
      <c r="D741" s="3" t="s">
        <v>1176</v>
      </c>
      <c r="F741" s="6">
        <v>2.5</v>
      </c>
      <c r="G741" s="1">
        <v>0</v>
      </c>
      <c r="H741" s="1">
        <v>0</v>
      </c>
      <c r="I741" s="1">
        <v>0</v>
      </c>
      <c r="J741" s="1">
        <v>0</v>
      </c>
    </row>
    <row r="742" spans="1:10" ht="12.75">
      <c r="A742" s="1" t="s">
        <v>779</v>
      </c>
      <c r="C742" s="1">
        <v>9</v>
      </c>
      <c r="D742" s="3" t="s">
        <v>1177</v>
      </c>
      <c r="F742" s="6">
        <v>1.5</v>
      </c>
      <c r="G742" s="1">
        <v>0</v>
      </c>
      <c r="H742" s="1">
        <v>0</v>
      </c>
      <c r="I742" s="1">
        <v>0</v>
      </c>
      <c r="J742" s="1">
        <v>0</v>
      </c>
    </row>
    <row r="743" spans="1:10" ht="12.75">
      <c r="A743" s="1" t="s">
        <v>779</v>
      </c>
      <c r="C743" s="1">
        <v>10</v>
      </c>
      <c r="D743" s="3" t="s">
        <v>1178</v>
      </c>
      <c r="F743" s="6">
        <v>2.75</v>
      </c>
      <c r="G743" s="1">
        <v>0</v>
      </c>
      <c r="H743" s="1">
        <v>0</v>
      </c>
      <c r="I743" s="1">
        <v>1</v>
      </c>
      <c r="J743" s="1">
        <v>0</v>
      </c>
    </row>
    <row r="744" spans="1:10" ht="12.75">
      <c r="A744" s="1" t="s">
        <v>779</v>
      </c>
      <c r="C744" s="1">
        <v>11</v>
      </c>
      <c r="D744" s="3" t="s">
        <v>1179</v>
      </c>
      <c r="F744" s="6">
        <v>1</v>
      </c>
      <c r="G744" s="1">
        <v>0</v>
      </c>
      <c r="H744" s="1">
        <v>0</v>
      </c>
      <c r="I744" s="1">
        <v>1</v>
      </c>
      <c r="J744" s="1">
        <v>0</v>
      </c>
    </row>
    <row r="745" spans="1:10" ht="12.75">
      <c r="A745" s="1" t="s">
        <v>779</v>
      </c>
      <c r="C745" s="1">
        <v>12</v>
      </c>
      <c r="D745" s="3" t="s">
        <v>1180</v>
      </c>
      <c r="F745" s="6">
        <v>1.5</v>
      </c>
      <c r="G745" s="1">
        <v>0</v>
      </c>
      <c r="H745" s="1">
        <v>0</v>
      </c>
      <c r="I745" s="1">
        <v>0</v>
      </c>
      <c r="J745" s="1">
        <v>0</v>
      </c>
    </row>
    <row r="746" spans="1:10" ht="12.75">
      <c r="A746" s="1" t="s">
        <v>779</v>
      </c>
      <c r="C746" s="1">
        <v>13</v>
      </c>
      <c r="D746" s="3" t="s">
        <v>1181</v>
      </c>
      <c r="F746" s="6">
        <v>1.5</v>
      </c>
      <c r="G746" s="1">
        <v>0</v>
      </c>
      <c r="H746" s="1">
        <v>0</v>
      </c>
      <c r="I746" s="1">
        <v>0</v>
      </c>
      <c r="J746" s="1">
        <v>0</v>
      </c>
    </row>
    <row r="747" spans="1:10" ht="12.75">
      <c r="A747" s="1" t="s">
        <v>779</v>
      </c>
      <c r="C747" s="1">
        <v>14</v>
      </c>
      <c r="D747" s="3" t="s">
        <v>1182</v>
      </c>
      <c r="F747" s="6">
        <v>3.25</v>
      </c>
      <c r="G747" s="1">
        <v>0</v>
      </c>
      <c r="H747" s="1">
        <v>0</v>
      </c>
      <c r="I747" s="1">
        <v>0</v>
      </c>
      <c r="J747" s="1">
        <v>0</v>
      </c>
    </row>
    <row r="748" spans="1:10" ht="12.75">
      <c r="A748" s="1" t="s">
        <v>779</v>
      </c>
      <c r="C748" s="1">
        <v>15</v>
      </c>
      <c r="D748" s="3" t="s">
        <v>1183</v>
      </c>
      <c r="F748" s="6">
        <v>2.5</v>
      </c>
      <c r="G748" s="1">
        <v>0</v>
      </c>
      <c r="H748" s="1">
        <v>0</v>
      </c>
      <c r="I748" s="1">
        <v>0</v>
      </c>
      <c r="J748" s="1">
        <v>0</v>
      </c>
    </row>
    <row r="749" spans="1:10" ht="12.75">
      <c r="A749" s="1" t="s">
        <v>779</v>
      </c>
      <c r="C749" s="1">
        <v>16</v>
      </c>
      <c r="D749" s="3" t="s">
        <v>1184</v>
      </c>
      <c r="F749" s="6">
        <v>1.5</v>
      </c>
      <c r="G749" s="1">
        <v>0</v>
      </c>
      <c r="H749" s="1">
        <v>0</v>
      </c>
      <c r="I749" s="1">
        <v>0</v>
      </c>
      <c r="J749" s="1">
        <v>0</v>
      </c>
    </row>
    <row r="750" spans="1:10" ht="12.75">
      <c r="A750" s="1" t="s">
        <v>779</v>
      </c>
      <c r="C750" s="1">
        <v>17</v>
      </c>
      <c r="D750" s="3" t="s">
        <v>1185</v>
      </c>
      <c r="F750" s="6">
        <v>3.75</v>
      </c>
      <c r="G750" s="1">
        <v>0</v>
      </c>
      <c r="H750" s="1">
        <v>0</v>
      </c>
      <c r="I750" s="1">
        <v>0</v>
      </c>
      <c r="J750" s="1">
        <v>0</v>
      </c>
    </row>
    <row r="751" spans="1:10" ht="12.75">
      <c r="A751" s="1" t="s">
        <v>779</v>
      </c>
      <c r="C751" s="1">
        <v>18</v>
      </c>
      <c r="D751" s="3" t="s">
        <v>1186</v>
      </c>
      <c r="F751" s="6">
        <v>1</v>
      </c>
      <c r="G751" s="1">
        <v>0</v>
      </c>
      <c r="H751" s="1">
        <v>0</v>
      </c>
      <c r="I751" s="1">
        <v>1</v>
      </c>
      <c r="J751" s="1">
        <v>0</v>
      </c>
    </row>
    <row r="752" spans="1:10" ht="12.75">
      <c r="A752" s="1" t="s">
        <v>779</v>
      </c>
      <c r="C752" s="1">
        <v>19</v>
      </c>
      <c r="D752" s="3" t="s">
        <v>1187</v>
      </c>
      <c r="F752" s="6">
        <v>1.25</v>
      </c>
      <c r="G752" s="1">
        <v>0</v>
      </c>
      <c r="H752" s="1">
        <v>0</v>
      </c>
      <c r="I752" s="1">
        <v>0</v>
      </c>
      <c r="J752" s="1">
        <v>0</v>
      </c>
    </row>
    <row r="753" spans="1:10" ht="12.75">
      <c r="A753" s="1" t="s">
        <v>779</v>
      </c>
      <c r="C753" s="1">
        <v>20</v>
      </c>
      <c r="D753" s="3" t="s">
        <v>1188</v>
      </c>
      <c r="F753" s="6">
        <v>2</v>
      </c>
      <c r="G753" s="1">
        <v>0</v>
      </c>
      <c r="H753" s="1">
        <v>0</v>
      </c>
      <c r="I753" s="1">
        <v>0</v>
      </c>
      <c r="J753" s="1">
        <v>0</v>
      </c>
    </row>
    <row r="754" spans="1:10" ht="12.75">
      <c r="A754" s="1" t="s">
        <v>779</v>
      </c>
      <c r="C754" s="1">
        <v>21</v>
      </c>
      <c r="D754" s="3" t="s">
        <v>1189</v>
      </c>
      <c r="F754" s="6">
        <v>2</v>
      </c>
      <c r="G754" s="1">
        <v>0</v>
      </c>
      <c r="H754" s="1">
        <v>0</v>
      </c>
      <c r="I754" s="1">
        <v>0</v>
      </c>
      <c r="J754" s="1">
        <v>0</v>
      </c>
    </row>
    <row r="755" spans="1:10" ht="12.75">
      <c r="A755" s="1" t="s">
        <v>779</v>
      </c>
      <c r="C755" s="1">
        <v>22</v>
      </c>
      <c r="D755" s="3" t="s">
        <v>1191</v>
      </c>
      <c r="F755" s="6">
        <v>2.75</v>
      </c>
      <c r="G755" s="1">
        <v>0</v>
      </c>
      <c r="H755" s="1">
        <v>0</v>
      </c>
      <c r="I755" s="1">
        <v>0</v>
      </c>
      <c r="J755" s="1">
        <v>0</v>
      </c>
    </row>
    <row r="756" spans="1:10" ht="12.75">
      <c r="A756" s="1" t="s">
        <v>779</v>
      </c>
      <c r="C756" s="1">
        <v>23</v>
      </c>
      <c r="D756" s="3" t="s">
        <v>1192</v>
      </c>
      <c r="F756" s="6">
        <v>1.5</v>
      </c>
      <c r="G756" s="1">
        <v>0</v>
      </c>
      <c r="H756" s="1">
        <v>0</v>
      </c>
      <c r="I756" s="1">
        <v>0</v>
      </c>
      <c r="J756" s="1">
        <v>0</v>
      </c>
    </row>
    <row r="757" spans="1:10" ht="12.75">
      <c r="A757" s="1" t="s">
        <v>779</v>
      </c>
      <c r="C757" s="1">
        <v>24</v>
      </c>
      <c r="D757" s="3" t="s">
        <v>1193</v>
      </c>
      <c r="F757" s="6">
        <v>1.25</v>
      </c>
      <c r="G757" s="1">
        <v>0</v>
      </c>
      <c r="H757" s="1">
        <v>0</v>
      </c>
      <c r="I757" s="1">
        <v>0</v>
      </c>
      <c r="J757" s="1">
        <v>0</v>
      </c>
    </row>
    <row r="758" spans="1:10" ht="12.75">
      <c r="A758" s="1" t="s">
        <v>779</v>
      </c>
      <c r="C758" s="1">
        <v>25</v>
      </c>
      <c r="D758" s="3" t="s">
        <v>1194</v>
      </c>
      <c r="F758" s="6">
        <v>1.75</v>
      </c>
      <c r="G758" s="1">
        <v>0</v>
      </c>
      <c r="H758" s="1">
        <v>0</v>
      </c>
      <c r="I758" s="1">
        <v>0</v>
      </c>
      <c r="J758" s="1">
        <v>0</v>
      </c>
    </row>
    <row r="759" spans="1:10" ht="12.75">
      <c r="A759" s="1" t="s">
        <v>779</v>
      </c>
      <c r="C759" s="1">
        <v>26</v>
      </c>
      <c r="D759" s="3" t="s">
        <v>1196</v>
      </c>
      <c r="F759" s="6">
        <v>3.5</v>
      </c>
      <c r="G759" s="1">
        <v>0</v>
      </c>
      <c r="H759" s="1">
        <v>0</v>
      </c>
      <c r="I759" s="1">
        <v>0</v>
      </c>
      <c r="J759" s="1">
        <v>0</v>
      </c>
    </row>
    <row r="760" spans="1:10" ht="12.75">
      <c r="A760" s="1" t="s">
        <v>779</v>
      </c>
      <c r="C760" s="1">
        <v>27</v>
      </c>
      <c r="D760" s="3" t="s">
        <v>1197</v>
      </c>
      <c r="F760" s="6">
        <v>2.75</v>
      </c>
      <c r="G760" s="1">
        <v>0</v>
      </c>
      <c r="H760" s="1">
        <v>0</v>
      </c>
      <c r="I760" s="1">
        <v>0</v>
      </c>
      <c r="J760" s="1">
        <v>0</v>
      </c>
    </row>
    <row r="761" spans="1:10" ht="12.75">
      <c r="A761" s="1" t="s">
        <v>779</v>
      </c>
      <c r="C761" s="1">
        <v>28</v>
      </c>
      <c r="D761" s="3" t="s">
        <v>1198</v>
      </c>
      <c r="F761" s="6">
        <v>2</v>
      </c>
      <c r="G761" s="1">
        <v>0</v>
      </c>
      <c r="H761" s="1">
        <v>0</v>
      </c>
      <c r="I761" s="1">
        <v>0</v>
      </c>
      <c r="J761" s="1">
        <v>0</v>
      </c>
    </row>
    <row r="762" spans="1:10" ht="12.75">
      <c r="A762" s="1" t="s">
        <v>779</v>
      </c>
      <c r="C762" s="1">
        <v>29</v>
      </c>
      <c r="D762" s="3" t="s">
        <v>1199</v>
      </c>
      <c r="F762" s="6">
        <v>1.5</v>
      </c>
      <c r="G762" s="1">
        <v>0</v>
      </c>
      <c r="H762" s="1">
        <v>0</v>
      </c>
      <c r="I762" s="1">
        <v>0</v>
      </c>
      <c r="J762" s="1">
        <v>0</v>
      </c>
    </row>
    <row r="763" spans="1:10" ht="12.75">
      <c r="A763" s="1" t="s">
        <v>779</v>
      </c>
      <c r="C763" s="1">
        <v>30</v>
      </c>
      <c r="D763" s="3" t="s">
        <v>1200</v>
      </c>
      <c r="F763" s="6">
        <v>1.5</v>
      </c>
      <c r="G763" s="1">
        <v>0</v>
      </c>
      <c r="H763" s="1">
        <v>0</v>
      </c>
      <c r="I763" s="1">
        <v>1</v>
      </c>
      <c r="J763" s="1">
        <v>0</v>
      </c>
    </row>
    <row r="764" spans="1:10" ht="12.75">
      <c r="A764" s="1" t="s">
        <v>779</v>
      </c>
      <c r="C764" s="1">
        <v>31</v>
      </c>
      <c r="D764" s="3" t="s">
        <v>1201</v>
      </c>
      <c r="F764" s="6">
        <v>2.25</v>
      </c>
      <c r="G764" s="1">
        <v>0</v>
      </c>
      <c r="H764" s="1">
        <v>0</v>
      </c>
      <c r="I764" s="1">
        <v>0</v>
      </c>
      <c r="J764" s="1">
        <v>0</v>
      </c>
    </row>
    <row r="765" spans="1:10" ht="12.75">
      <c r="A765" s="1" t="s">
        <v>779</v>
      </c>
      <c r="C765" s="1">
        <v>32</v>
      </c>
      <c r="D765" s="3" t="s">
        <v>1202</v>
      </c>
      <c r="F765" s="6">
        <v>0.5</v>
      </c>
      <c r="G765" s="1">
        <v>0</v>
      </c>
      <c r="H765" s="1">
        <v>0</v>
      </c>
      <c r="I765" s="1">
        <v>1</v>
      </c>
      <c r="J765" s="1">
        <v>0</v>
      </c>
    </row>
    <row r="766" spans="1:10" ht="12.75">
      <c r="A766" s="1" t="s">
        <v>779</v>
      </c>
      <c r="C766" s="1">
        <v>33</v>
      </c>
      <c r="D766" s="3" t="s">
        <v>1203</v>
      </c>
      <c r="F766" s="6">
        <v>2</v>
      </c>
      <c r="G766" s="1">
        <v>0</v>
      </c>
      <c r="H766" s="1">
        <v>0</v>
      </c>
      <c r="I766" s="1">
        <v>0</v>
      </c>
      <c r="J766" s="1">
        <v>0</v>
      </c>
    </row>
    <row r="767" spans="1:10" ht="12.75">
      <c r="A767" s="1" t="s">
        <v>779</v>
      </c>
      <c r="C767" s="1">
        <v>34</v>
      </c>
      <c r="D767" s="3" t="s">
        <v>1204</v>
      </c>
      <c r="F767" s="6">
        <v>3.25</v>
      </c>
      <c r="G767" s="1">
        <v>0</v>
      </c>
      <c r="H767" s="1">
        <v>0</v>
      </c>
      <c r="I767" s="1">
        <v>0</v>
      </c>
      <c r="J767" s="1">
        <v>0</v>
      </c>
    </row>
    <row r="768" spans="1:10" ht="12.75">
      <c r="A768" s="1" t="s">
        <v>779</v>
      </c>
      <c r="C768" s="1">
        <v>35</v>
      </c>
      <c r="D768" s="3" t="s">
        <v>1205</v>
      </c>
      <c r="F768" s="6">
        <v>0.5</v>
      </c>
      <c r="G768" s="1">
        <v>0</v>
      </c>
      <c r="H768" s="1">
        <v>0</v>
      </c>
      <c r="I768" s="1">
        <v>1</v>
      </c>
      <c r="J768" s="1">
        <v>0</v>
      </c>
    </row>
    <row r="769" spans="1:10" ht="12.75">
      <c r="A769" s="1" t="s">
        <v>776</v>
      </c>
      <c r="C769" s="1">
        <v>1</v>
      </c>
      <c r="D769" s="3" t="s">
        <v>1217</v>
      </c>
      <c r="F769" s="6">
        <v>1</v>
      </c>
      <c r="G769" s="1">
        <v>0</v>
      </c>
      <c r="H769" s="1">
        <v>0</v>
      </c>
      <c r="I769" s="1">
        <v>1</v>
      </c>
      <c r="J769" s="1">
        <v>0</v>
      </c>
    </row>
    <row r="770" spans="1:10" ht="12.75">
      <c r="A770" s="1" t="s">
        <v>776</v>
      </c>
      <c r="C770" s="1">
        <v>2</v>
      </c>
      <c r="D770" s="3" t="s">
        <v>1218</v>
      </c>
      <c r="F770" s="6">
        <v>1.25</v>
      </c>
      <c r="G770" s="1">
        <v>0</v>
      </c>
      <c r="H770" s="1">
        <v>0</v>
      </c>
      <c r="I770" s="1">
        <v>1</v>
      </c>
      <c r="J770" s="1">
        <v>0</v>
      </c>
    </row>
    <row r="771" spans="1:10" ht="12.75">
      <c r="A771" s="1" t="s">
        <v>776</v>
      </c>
      <c r="C771" s="1">
        <v>3</v>
      </c>
      <c r="D771" s="3" t="s">
        <v>1219</v>
      </c>
      <c r="F771" s="6">
        <v>1.5</v>
      </c>
      <c r="G771" s="1">
        <v>0</v>
      </c>
      <c r="H771" s="1">
        <v>0</v>
      </c>
      <c r="I771" s="1">
        <v>1</v>
      </c>
      <c r="J771" s="1">
        <v>0</v>
      </c>
    </row>
    <row r="772" spans="1:10" ht="12.75">
      <c r="A772" s="1" t="s">
        <v>776</v>
      </c>
      <c r="C772" s="1">
        <v>4</v>
      </c>
      <c r="D772" s="3" t="s">
        <v>1220</v>
      </c>
      <c r="F772" s="6">
        <v>1.5</v>
      </c>
      <c r="G772" s="1">
        <v>0</v>
      </c>
      <c r="H772" s="1">
        <v>0</v>
      </c>
      <c r="I772" s="1">
        <v>1</v>
      </c>
      <c r="J772" s="1">
        <v>0</v>
      </c>
    </row>
    <row r="773" spans="1:10" ht="12.75">
      <c r="A773" s="1" t="s">
        <v>776</v>
      </c>
      <c r="C773" s="1">
        <v>5</v>
      </c>
      <c r="D773" s="3" t="s">
        <v>1221</v>
      </c>
      <c r="F773" s="6">
        <v>1.25</v>
      </c>
      <c r="G773" s="1">
        <v>0</v>
      </c>
      <c r="H773" s="1">
        <v>0</v>
      </c>
      <c r="I773" s="1">
        <v>1</v>
      </c>
      <c r="J773" s="1">
        <v>0</v>
      </c>
    </row>
    <row r="774" spans="1:10" ht="12.75">
      <c r="A774" s="1" t="s">
        <v>776</v>
      </c>
      <c r="C774" s="1">
        <v>6</v>
      </c>
      <c r="D774" s="3" t="s">
        <v>1222</v>
      </c>
      <c r="F774" s="6">
        <v>1.25</v>
      </c>
      <c r="G774" s="1">
        <v>0</v>
      </c>
      <c r="H774" s="1">
        <v>0</v>
      </c>
      <c r="I774" s="1">
        <v>1</v>
      </c>
      <c r="J774" s="1">
        <v>1</v>
      </c>
    </row>
    <row r="775" spans="1:10" ht="12.75">
      <c r="A775" s="1" t="s">
        <v>776</v>
      </c>
      <c r="C775" s="1">
        <v>7</v>
      </c>
      <c r="D775" s="3" t="s">
        <v>1223</v>
      </c>
      <c r="F775" s="6">
        <v>1.5</v>
      </c>
      <c r="G775" s="1">
        <v>0</v>
      </c>
      <c r="H775" s="1">
        <v>0</v>
      </c>
      <c r="I775" s="1">
        <v>1</v>
      </c>
      <c r="J775" s="1">
        <v>0</v>
      </c>
    </row>
    <row r="776" spans="1:10" ht="12.75">
      <c r="A776" s="1" t="s">
        <v>776</v>
      </c>
      <c r="C776" s="1">
        <v>8</v>
      </c>
      <c r="D776" s="3" t="s">
        <v>1224</v>
      </c>
      <c r="F776" s="6">
        <v>1.5</v>
      </c>
      <c r="G776" s="1">
        <v>0</v>
      </c>
      <c r="H776" s="1">
        <v>0</v>
      </c>
      <c r="I776" s="1">
        <v>0</v>
      </c>
      <c r="J776" s="1">
        <v>1</v>
      </c>
    </row>
    <row r="777" spans="1:10" ht="12.75">
      <c r="A777" s="1" t="s">
        <v>776</v>
      </c>
      <c r="C777" s="1">
        <v>9</v>
      </c>
      <c r="D777" s="3" t="s">
        <v>1225</v>
      </c>
      <c r="F777" s="6">
        <v>1</v>
      </c>
      <c r="G777" s="1">
        <v>0</v>
      </c>
      <c r="H777" s="1">
        <v>0</v>
      </c>
      <c r="I777" s="1">
        <v>0</v>
      </c>
      <c r="J777" s="1">
        <v>1</v>
      </c>
    </row>
    <row r="778" spans="1:10" ht="12.75">
      <c r="A778" s="1" t="s">
        <v>776</v>
      </c>
      <c r="C778" s="1">
        <v>10</v>
      </c>
      <c r="D778" s="3" t="s">
        <v>1226</v>
      </c>
      <c r="F778" s="6">
        <v>0.75</v>
      </c>
      <c r="G778" s="1">
        <v>0</v>
      </c>
      <c r="H778" s="1">
        <v>0</v>
      </c>
      <c r="I778" s="1">
        <v>0</v>
      </c>
      <c r="J778" s="1">
        <v>1</v>
      </c>
    </row>
    <row r="779" spans="1:10" ht="12.75">
      <c r="A779" s="1" t="s">
        <v>776</v>
      </c>
      <c r="C779" s="1">
        <v>11</v>
      </c>
      <c r="D779" s="3" t="s">
        <v>1227</v>
      </c>
      <c r="F779" s="6">
        <v>1.25</v>
      </c>
      <c r="G779" s="1">
        <v>0</v>
      </c>
      <c r="H779" s="1">
        <v>0</v>
      </c>
      <c r="I779" s="1">
        <v>1</v>
      </c>
      <c r="J779" s="1">
        <v>0</v>
      </c>
    </row>
    <row r="780" spans="1:10" ht="12.75">
      <c r="A780" s="1" t="s">
        <v>776</v>
      </c>
      <c r="C780" s="1">
        <v>12</v>
      </c>
      <c r="D780" s="3" t="s">
        <v>1228</v>
      </c>
      <c r="F780" s="6">
        <v>1.25</v>
      </c>
      <c r="G780" s="1">
        <v>0</v>
      </c>
      <c r="H780" s="1">
        <v>0</v>
      </c>
      <c r="I780" s="1">
        <v>1</v>
      </c>
      <c r="J780" s="1">
        <v>0</v>
      </c>
    </row>
    <row r="781" spans="1:10" ht="12.75">
      <c r="A781" s="1" t="s">
        <v>776</v>
      </c>
      <c r="C781" s="1">
        <v>13</v>
      </c>
      <c r="D781" s="3" t="s">
        <v>1229</v>
      </c>
      <c r="F781" s="6">
        <v>2.5</v>
      </c>
      <c r="G781" s="1">
        <v>0</v>
      </c>
      <c r="H781" s="1">
        <v>0</v>
      </c>
      <c r="I781" s="1">
        <v>1</v>
      </c>
      <c r="J781" s="1">
        <v>0</v>
      </c>
    </row>
    <row r="782" spans="1:10" ht="12.75">
      <c r="A782" s="1" t="s">
        <v>776</v>
      </c>
      <c r="C782" s="1">
        <v>14</v>
      </c>
      <c r="D782" s="3" t="s">
        <v>1230</v>
      </c>
      <c r="F782" s="6">
        <v>1.25</v>
      </c>
      <c r="G782" s="1">
        <v>0</v>
      </c>
      <c r="H782" s="1">
        <v>0</v>
      </c>
      <c r="I782" s="1">
        <v>1</v>
      </c>
      <c r="J782" s="1">
        <v>0</v>
      </c>
    </row>
    <row r="783" spans="1:10" ht="12.75">
      <c r="A783" s="1" t="s">
        <v>776</v>
      </c>
      <c r="C783" s="1">
        <v>15</v>
      </c>
      <c r="D783" s="3" t="s">
        <v>1231</v>
      </c>
      <c r="F783" s="6">
        <v>1.5</v>
      </c>
      <c r="G783" s="1">
        <v>0</v>
      </c>
      <c r="H783" s="1">
        <v>0</v>
      </c>
      <c r="I783" s="1">
        <v>0</v>
      </c>
      <c r="J783" s="1">
        <v>1</v>
      </c>
    </row>
    <row r="784" spans="1:10" ht="12.75">
      <c r="A784" s="1" t="s">
        <v>776</v>
      </c>
      <c r="C784" s="1">
        <v>16</v>
      </c>
      <c r="D784" s="3" t="s">
        <v>1232</v>
      </c>
      <c r="F784" s="6">
        <v>1</v>
      </c>
      <c r="G784" s="1">
        <v>0</v>
      </c>
      <c r="H784" s="1">
        <v>0</v>
      </c>
      <c r="I784" s="1">
        <v>0</v>
      </c>
      <c r="J784" s="1">
        <v>1</v>
      </c>
    </row>
    <row r="785" spans="1:10" ht="12.75">
      <c r="A785" s="1" t="s">
        <v>776</v>
      </c>
      <c r="C785" s="1">
        <v>17</v>
      </c>
      <c r="D785" s="3" t="s">
        <v>1233</v>
      </c>
      <c r="F785" s="6">
        <v>3.5</v>
      </c>
      <c r="G785" s="1">
        <v>0</v>
      </c>
      <c r="H785" s="1">
        <v>0</v>
      </c>
      <c r="I785" s="1">
        <v>0</v>
      </c>
      <c r="J785" s="1">
        <v>1</v>
      </c>
    </row>
    <row r="786" spans="1:10" ht="12.75">
      <c r="A786" s="1" t="s">
        <v>776</v>
      </c>
      <c r="C786" s="1">
        <v>18</v>
      </c>
      <c r="D786" s="3" t="s">
        <v>1234</v>
      </c>
      <c r="F786" s="6">
        <v>1.25</v>
      </c>
      <c r="G786" s="1">
        <v>0</v>
      </c>
      <c r="H786" s="1">
        <v>0</v>
      </c>
      <c r="I786" s="1">
        <v>0</v>
      </c>
      <c r="J786" s="1">
        <v>1</v>
      </c>
    </row>
    <row r="787" spans="1:10" ht="12.75">
      <c r="A787" s="1" t="s">
        <v>776</v>
      </c>
      <c r="C787" s="1">
        <v>19</v>
      </c>
      <c r="D787" s="3" t="s">
        <v>1235</v>
      </c>
      <c r="F787" s="6">
        <v>3</v>
      </c>
      <c r="G787" s="1">
        <v>0</v>
      </c>
      <c r="H787" s="1">
        <v>0</v>
      </c>
      <c r="I787" s="1">
        <v>0</v>
      </c>
      <c r="J787" s="1">
        <v>1</v>
      </c>
    </row>
    <row r="788" spans="1:10" ht="12.75">
      <c r="A788" s="1" t="s">
        <v>776</v>
      </c>
      <c r="C788" s="1">
        <v>20</v>
      </c>
      <c r="D788" s="3" t="s">
        <v>1236</v>
      </c>
      <c r="F788" s="6">
        <v>0.75</v>
      </c>
      <c r="G788" s="1">
        <v>0</v>
      </c>
      <c r="H788" s="1">
        <v>0</v>
      </c>
      <c r="I788" s="1">
        <v>0</v>
      </c>
      <c r="J788" s="1">
        <v>0</v>
      </c>
    </row>
    <row r="789" spans="1:10" ht="12.75">
      <c r="A789" s="1" t="s">
        <v>776</v>
      </c>
      <c r="C789" s="1">
        <v>21</v>
      </c>
      <c r="D789" s="3" t="s">
        <v>1237</v>
      </c>
      <c r="F789" s="6">
        <v>1</v>
      </c>
      <c r="G789" s="1">
        <v>0</v>
      </c>
      <c r="H789" s="1">
        <v>0</v>
      </c>
      <c r="I789" s="1">
        <v>1</v>
      </c>
      <c r="J789" s="1">
        <v>0</v>
      </c>
    </row>
    <row r="790" spans="1:10" ht="12.75">
      <c r="A790" s="1" t="s">
        <v>776</v>
      </c>
      <c r="C790" s="1">
        <v>22</v>
      </c>
      <c r="D790" s="3" t="s">
        <v>1238</v>
      </c>
      <c r="F790" s="6">
        <v>1</v>
      </c>
      <c r="G790" s="1">
        <v>0</v>
      </c>
      <c r="H790" s="1">
        <v>0</v>
      </c>
      <c r="I790" s="1">
        <v>1</v>
      </c>
      <c r="J790" s="1">
        <v>0</v>
      </c>
    </row>
    <row r="791" spans="1:10" ht="12.75">
      <c r="A791" s="1" t="s">
        <v>776</v>
      </c>
      <c r="C791" s="1">
        <v>23</v>
      </c>
      <c r="D791" s="3" t="s">
        <v>1239</v>
      </c>
      <c r="F791" s="6">
        <v>1</v>
      </c>
      <c r="G791" s="1">
        <v>0</v>
      </c>
      <c r="H791" s="1">
        <v>0</v>
      </c>
      <c r="I791" s="1">
        <v>1</v>
      </c>
      <c r="J791" s="1">
        <v>0</v>
      </c>
    </row>
    <row r="792" spans="1:10" ht="12.75">
      <c r="A792" s="1" t="s">
        <v>776</v>
      </c>
      <c r="C792" s="1">
        <v>24</v>
      </c>
      <c r="D792" s="3" t="s">
        <v>1240</v>
      </c>
      <c r="F792" s="6">
        <v>1.75</v>
      </c>
      <c r="G792" s="1">
        <v>0</v>
      </c>
      <c r="H792" s="1">
        <v>0</v>
      </c>
      <c r="I792" s="1">
        <v>1</v>
      </c>
      <c r="J792" s="1">
        <v>0</v>
      </c>
    </row>
    <row r="793" spans="1:10" ht="12.75">
      <c r="A793" s="1" t="s">
        <v>776</v>
      </c>
      <c r="C793" s="1">
        <v>25</v>
      </c>
      <c r="D793" s="3" t="s">
        <v>1241</v>
      </c>
      <c r="F793" s="6">
        <v>1.75</v>
      </c>
      <c r="G793" s="1">
        <v>0</v>
      </c>
      <c r="H793" s="1">
        <v>0</v>
      </c>
      <c r="I793" s="1">
        <v>1</v>
      </c>
      <c r="J793" s="1">
        <v>0</v>
      </c>
    </row>
    <row r="794" spans="1:10" ht="12.75">
      <c r="A794" s="1" t="s">
        <v>776</v>
      </c>
      <c r="C794" s="1">
        <v>26</v>
      </c>
      <c r="D794" s="3" t="s">
        <v>1242</v>
      </c>
      <c r="F794" s="6">
        <v>3.5</v>
      </c>
      <c r="G794" s="1">
        <v>0</v>
      </c>
      <c r="H794" s="1">
        <v>0</v>
      </c>
      <c r="I794" s="1">
        <v>1</v>
      </c>
      <c r="J794" s="1">
        <v>0</v>
      </c>
    </row>
    <row r="795" spans="1:10" ht="12.75">
      <c r="A795" s="1" t="s">
        <v>776</v>
      </c>
      <c r="C795" s="1">
        <v>27</v>
      </c>
      <c r="D795" s="3" t="s">
        <v>1243</v>
      </c>
      <c r="F795" s="6">
        <v>4.5</v>
      </c>
      <c r="G795" s="1">
        <v>0</v>
      </c>
      <c r="H795" s="1">
        <v>0</v>
      </c>
      <c r="I795" s="1">
        <v>0</v>
      </c>
      <c r="J795" s="1">
        <v>0</v>
      </c>
    </row>
    <row r="796" spans="1:10" ht="12.75">
      <c r="A796" s="1" t="s">
        <v>776</v>
      </c>
      <c r="C796" s="1">
        <v>28</v>
      </c>
      <c r="D796" s="3" t="s">
        <v>1244</v>
      </c>
      <c r="F796" s="6">
        <v>3</v>
      </c>
      <c r="G796" s="1">
        <v>0</v>
      </c>
      <c r="H796" s="1">
        <v>0</v>
      </c>
      <c r="I796" s="1">
        <v>1</v>
      </c>
      <c r="J796" s="1">
        <v>0</v>
      </c>
    </row>
    <row r="797" spans="1:10" ht="12.75">
      <c r="A797" s="1" t="s">
        <v>776</v>
      </c>
      <c r="C797" s="1">
        <v>29</v>
      </c>
      <c r="D797" s="3" t="s">
        <v>1245</v>
      </c>
      <c r="F797" s="6">
        <v>1.75</v>
      </c>
      <c r="G797" s="1">
        <v>0</v>
      </c>
      <c r="H797" s="1">
        <v>0</v>
      </c>
      <c r="I797" s="1">
        <v>1</v>
      </c>
      <c r="J797" s="1">
        <v>1</v>
      </c>
    </row>
    <row r="798" spans="1:10" ht="12.75">
      <c r="A798" s="1" t="s">
        <v>776</v>
      </c>
      <c r="C798" s="1">
        <v>30</v>
      </c>
      <c r="D798" s="3" t="s">
        <v>1246</v>
      </c>
      <c r="F798" s="6">
        <v>1</v>
      </c>
      <c r="G798" s="1">
        <v>0</v>
      </c>
      <c r="H798" s="1">
        <v>0</v>
      </c>
      <c r="I798" s="1">
        <v>1</v>
      </c>
      <c r="J798" s="1">
        <v>0</v>
      </c>
    </row>
    <row r="799" spans="1:10" ht="12.75">
      <c r="A799" s="1" t="s">
        <v>776</v>
      </c>
      <c r="C799" s="1">
        <v>31</v>
      </c>
      <c r="D799" s="3" t="s">
        <v>1247</v>
      </c>
      <c r="F799" s="6">
        <v>1</v>
      </c>
      <c r="G799" s="1">
        <v>0</v>
      </c>
      <c r="H799" s="1">
        <v>0</v>
      </c>
      <c r="I799" s="1">
        <v>0</v>
      </c>
      <c r="J799" s="1">
        <v>0</v>
      </c>
    </row>
    <row r="800" spans="1:10" ht="12.75">
      <c r="A800" s="1" t="s">
        <v>776</v>
      </c>
      <c r="C800" s="1">
        <v>32</v>
      </c>
      <c r="D800" s="3" t="s">
        <v>1248</v>
      </c>
      <c r="F800" s="6">
        <v>4</v>
      </c>
      <c r="G800" s="1">
        <v>0</v>
      </c>
      <c r="H800" s="1">
        <v>0</v>
      </c>
      <c r="I800" s="1">
        <v>0</v>
      </c>
      <c r="J800" s="1">
        <v>0</v>
      </c>
    </row>
    <row r="801" spans="1:10" ht="12.75">
      <c r="A801" s="1" t="s">
        <v>776</v>
      </c>
      <c r="C801" s="1">
        <v>33</v>
      </c>
      <c r="D801" s="3" t="s">
        <v>1249</v>
      </c>
      <c r="F801" s="6">
        <v>2.5</v>
      </c>
      <c r="G801" s="1">
        <v>0</v>
      </c>
      <c r="H801" s="1">
        <v>0</v>
      </c>
      <c r="I801" s="1">
        <v>1</v>
      </c>
      <c r="J801" s="1">
        <v>0</v>
      </c>
    </row>
    <row r="802" spans="1:10" ht="12.75">
      <c r="A802" s="1" t="s">
        <v>776</v>
      </c>
      <c r="C802" s="1">
        <v>34</v>
      </c>
      <c r="D802" s="3" t="s">
        <v>1250</v>
      </c>
      <c r="F802" s="6">
        <v>1.75</v>
      </c>
      <c r="G802" s="1">
        <v>0</v>
      </c>
      <c r="H802" s="1">
        <v>0</v>
      </c>
      <c r="I802" s="1">
        <v>1</v>
      </c>
      <c r="J802" s="1">
        <v>0</v>
      </c>
    </row>
    <row r="803" spans="1:10" ht="12.75">
      <c r="A803" s="1" t="s">
        <v>776</v>
      </c>
      <c r="C803" s="1">
        <v>35</v>
      </c>
      <c r="D803" s="3" t="s">
        <v>1251</v>
      </c>
      <c r="F803" s="6">
        <v>1.5</v>
      </c>
      <c r="G803" s="1">
        <v>0</v>
      </c>
      <c r="H803" s="1">
        <v>0</v>
      </c>
      <c r="I803" s="1">
        <v>1</v>
      </c>
      <c r="J803" s="1">
        <v>0</v>
      </c>
    </row>
    <row r="804" spans="1:10" ht="12.75">
      <c r="A804" s="1" t="s">
        <v>776</v>
      </c>
      <c r="C804" s="1">
        <v>36</v>
      </c>
      <c r="D804" s="3" t="s">
        <v>1252</v>
      </c>
      <c r="F804" s="6">
        <v>2.5</v>
      </c>
      <c r="G804" s="1">
        <v>0</v>
      </c>
      <c r="H804" s="1">
        <v>0</v>
      </c>
      <c r="I804" s="1">
        <v>1</v>
      </c>
      <c r="J804" s="1">
        <v>0</v>
      </c>
    </row>
    <row r="805" spans="1:10" ht="12.75">
      <c r="A805" s="1" t="s">
        <v>776</v>
      </c>
      <c r="C805" s="1">
        <v>37</v>
      </c>
      <c r="D805" s="3" t="s">
        <v>1253</v>
      </c>
      <c r="F805" s="6">
        <v>1</v>
      </c>
      <c r="G805" s="1">
        <v>0</v>
      </c>
      <c r="H805" s="1">
        <v>0</v>
      </c>
      <c r="I805" s="1">
        <v>0</v>
      </c>
      <c r="J805" s="1">
        <v>0</v>
      </c>
    </row>
    <row r="806" spans="1:10" ht="12.75">
      <c r="A806" s="1" t="s">
        <v>776</v>
      </c>
      <c r="C806" s="1">
        <v>38</v>
      </c>
      <c r="D806" s="3" t="s">
        <v>1254</v>
      </c>
      <c r="F806" s="6">
        <v>1.5</v>
      </c>
      <c r="G806" s="1">
        <v>0</v>
      </c>
      <c r="H806" s="1">
        <v>0</v>
      </c>
      <c r="I806" s="1">
        <v>1</v>
      </c>
      <c r="J806" s="1">
        <v>1</v>
      </c>
    </row>
    <row r="807" spans="1:10" ht="12.75">
      <c r="A807" s="1" t="s">
        <v>776</v>
      </c>
      <c r="C807" s="1">
        <v>39</v>
      </c>
      <c r="D807" s="3" t="s">
        <v>1255</v>
      </c>
      <c r="F807" s="6">
        <v>1.5</v>
      </c>
      <c r="G807" s="1">
        <v>0</v>
      </c>
      <c r="H807" s="1">
        <v>0</v>
      </c>
      <c r="I807" s="1">
        <v>1</v>
      </c>
      <c r="J807" s="1">
        <v>1</v>
      </c>
    </row>
    <row r="808" spans="1:10" ht="12.75">
      <c r="A808" s="1" t="s">
        <v>776</v>
      </c>
      <c r="C808" s="1">
        <v>40</v>
      </c>
      <c r="D808" s="3" t="s">
        <v>1256</v>
      </c>
      <c r="F808" s="6">
        <v>4.5</v>
      </c>
      <c r="G808" s="1">
        <v>0</v>
      </c>
      <c r="H808" s="1">
        <v>0</v>
      </c>
      <c r="I808" s="1">
        <v>0</v>
      </c>
      <c r="J808" s="1">
        <v>0</v>
      </c>
    </row>
    <row r="809" spans="1:10" ht="12.75">
      <c r="A809" s="1" t="s">
        <v>776</v>
      </c>
      <c r="C809" s="1">
        <v>41</v>
      </c>
      <c r="D809" s="3" t="s">
        <v>1257</v>
      </c>
      <c r="F809" s="6">
        <v>4.5</v>
      </c>
      <c r="G809" s="1">
        <v>0</v>
      </c>
      <c r="H809" s="1">
        <v>0</v>
      </c>
      <c r="I809" s="1">
        <v>0</v>
      </c>
      <c r="J809" s="1">
        <v>0</v>
      </c>
    </row>
    <row r="810" spans="1:10" ht="12.75">
      <c r="A810" s="1" t="s">
        <v>776</v>
      </c>
      <c r="C810" s="1">
        <v>42</v>
      </c>
      <c r="D810" s="3" t="s">
        <v>1258</v>
      </c>
      <c r="F810" s="6">
        <v>2</v>
      </c>
      <c r="G810" s="1">
        <v>0</v>
      </c>
      <c r="H810" s="1">
        <v>0</v>
      </c>
      <c r="I810" s="1">
        <v>1</v>
      </c>
      <c r="J810" s="1">
        <v>0</v>
      </c>
    </row>
    <row r="811" spans="1:10" ht="12.75">
      <c r="A811" s="1" t="s">
        <v>776</v>
      </c>
      <c r="C811" s="1">
        <v>43</v>
      </c>
      <c r="D811" s="3" t="s">
        <v>1259</v>
      </c>
      <c r="F811" s="6">
        <v>1.5</v>
      </c>
      <c r="G811" s="1">
        <v>0</v>
      </c>
      <c r="H811" s="1">
        <v>0</v>
      </c>
      <c r="I811" s="1">
        <v>1</v>
      </c>
      <c r="J811" s="1">
        <v>0</v>
      </c>
    </row>
    <row r="812" spans="1:10" ht="12.75">
      <c r="A812" s="1" t="s">
        <v>776</v>
      </c>
      <c r="C812" s="1">
        <v>44</v>
      </c>
      <c r="D812" s="3" t="s">
        <v>1260</v>
      </c>
      <c r="F812" s="6">
        <v>2</v>
      </c>
      <c r="G812" s="1">
        <v>0</v>
      </c>
      <c r="H812" s="1">
        <v>0</v>
      </c>
      <c r="I812" s="1">
        <v>1</v>
      </c>
      <c r="J812" s="1">
        <v>0</v>
      </c>
    </row>
    <row r="813" spans="1:10" ht="12.75">
      <c r="A813" s="1" t="s">
        <v>776</v>
      </c>
      <c r="C813" s="1">
        <v>45</v>
      </c>
      <c r="D813" s="3" t="s">
        <v>1261</v>
      </c>
      <c r="F813" s="6">
        <v>3.5</v>
      </c>
      <c r="G813" s="1">
        <v>0</v>
      </c>
      <c r="H813" s="1">
        <v>0</v>
      </c>
      <c r="I813" s="1">
        <v>0</v>
      </c>
      <c r="J813" s="1">
        <v>0</v>
      </c>
    </row>
    <row r="814" spans="1:10" ht="12.75">
      <c r="A814" s="1" t="s">
        <v>776</v>
      </c>
      <c r="C814" s="1">
        <v>46</v>
      </c>
      <c r="D814" s="3" t="s">
        <v>1262</v>
      </c>
      <c r="F814" s="6">
        <v>2.5</v>
      </c>
      <c r="G814" s="1">
        <v>0</v>
      </c>
      <c r="H814" s="1">
        <v>0</v>
      </c>
      <c r="I814" s="1">
        <v>1</v>
      </c>
      <c r="J814" s="1">
        <v>0</v>
      </c>
    </row>
    <row r="815" spans="1:10" ht="12.75">
      <c r="A815" s="1" t="s">
        <v>776</v>
      </c>
      <c r="C815" s="1">
        <v>47</v>
      </c>
      <c r="D815" s="3" t="s">
        <v>1263</v>
      </c>
      <c r="F815" s="6">
        <v>1</v>
      </c>
      <c r="G815" s="1">
        <v>0</v>
      </c>
      <c r="H815" s="1">
        <v>0</v>
      </c>
      <c r="I815" s="1">
        <v>1</v>
      </c>
      <c r="J815" s="1">
        <v>0</v>
      </c>
    </row>
    <row r="816" spans="1:10" ht="12.75">
      <c r="A816" s="1" t="s">
        <v>776</v>
      </c>
      <c r="C816" s="1">
        <v>48</v>
      </c>
      <c r="D816" s="3" t="s">
        <v>1264</v>
      </c>
      <c r="F816" s="6">
        <v>3</v>
      </c>
      <c r="G816" s="1">
        <v>0</v>
      </c>
      <c r="H816" s="1">
        <v>0</v>
      </c>
      <c r="I816" s="1">
        <v>1</v>
      </c>
      <c r="J816" s="1">
        <v>0</v>
      </c>
    </row>
    <row r="817" spans="1:10" ht="12.75">
      <c r="A817" s="1" t="s">
        <v>776</v>
      </c>
      <c r="C817" s="1">
        <v>49</v>
      </c>
      <c r="D817" s="3" t="s">
        <v>1265</v>
      </c>
      <c r="F817" s="6">
        <v>1</v>
      </c>
      <c r="G817" s="1">
        <v>0</v>
      </c>
      <c r="H817" s="1">
        <v>0</v>
      </c>
      <c r="I817" s="1">
        <v>1</v>
      </c>
      <c r="J817" s="1">
        <v>0</v>
      </c>
    </row>
    <row r="818" spans="1:10" ht="12.75">
      <c r="A818" s="1" t="s">
        <v>776</v>
      </c>
      <c r="C818" s="1">
        <v>50</v>
      </c>
      <c r="D818" s="3" t="s">
        <v>1266</v>
      </c>
      <c r="F818" s="6">
        <v>1.25</v>
      </c>
      <c r="G818" s="1">
        <v>0</v>
      </c>
      <c r="H818" s="1">
        <v>0</v>
      </c>
      <c r="I818" s="1">
        <v>1</v>
      </c>
      <c r="J818" s="1">
        <v>0</v>
      </c>
    </row>
    <row r="819" spans="1:10" ht="12.75">
      <c r="A819" s="1" t="s">
        <v>781</v>
      </c>
      <c r="C819" s="1">
        <v>1</v>
      </c>
      <c r="D819" s="3" t="s">
        <v>1278</v>
      </c>
      <c r="F819" s="6">
        <v>1.25</v>
      </c>
      <c r="G819" s="1">
        <v>0</v>
      </c>
      <c r="H819" s="1">
        <v>0</v>
      </c>
      <c r="I819" s="1">
        <v>0</v>
      </c>
      <c r="J819" s="1">
        <v>0</v>
      </c>
    </row>
    <row r="820" spans="1:10" ht="12.75">
      <c r="A820" s="1" t="s">
        <v>781</v>
      </c>
      <c r="C820" s="1">
        <v>2</v>
      </c>
      <c r="D820" s="3" t="s">
        <v>1279</v>
      </c>
      <c r="F820" s="6">
        <v>1.5</v>
      </c>
      <c r="G820" s="1">
        <v>0</v>
      </c>
      <c r="H820" s="1">
        <v>0</v>
      </c>
      <c r="I820" s="1">
        <v>0</v>
      </c>
      <c r="J820" s="1">
        <v>0</v>
      </c>
    </row>
    <row r="821" spans="1:10" ht="12.75">
      <c r="A821" s="1" t="s">
        <v>781</v>
      </c>
      <c r="C821" s="1">
        <v>3</v>
      </c>
      <c r="D821" s="3" t="s">
        <v>1280</v>
      </c>
      <c r="F821" s="6">
        <v>1.75</v>
      </c>
      <c r="G821" s="1">
        <v>0</v>
      </c>
      <c r="H821" s="1">
        <v>0</v>
      </c>
      <c r="I821" s="1">
        <v>1</v>
      </c>
      <c r="J821" s="1">
        <v>0</v>
      </c>
    </row>
    <row r="822" spans="1:10" ht="12.75">
      <c r="A822" s="1" t="s">
        <v>781</v>
      </c>
      <c r="C822" s="1">
        <v>4</v>
      </c>
      <c r="D822" s="3" t="s">
        <v>1281</v>
      </c>
      <c r="F822" s="6">
        <v>1.25</v>
      </c>
      <c r="G822" s="1">
        <v>0</v>
      </c>
      <c r="H822" s="1">
        <v>0</v>
      </c>
      <c r="I822" s="1">
        <v>0</v>
      </c>
      <c r="J822" s="1">
        <v>0</v>
      </c>
    </row>
    <row r="823" spans="1:10" ht="12.75">
      <c r="A823" s="1" t="s">
        <v>781</v>
      </c>
      <c r="C823" s="1">
        <v>5</v>
      </c>
      <c r="D823" s="3" t="s">
        <v>1282</v>
      </c>
      <c r="F823" s="6">
        <v>1.75</v>
      </c>
      <c r="G823" s="1">
        <v>0</v>
      </c>
      <c r="H823" s="1">
        <v>0</v>
      </c>
      <c r="I823" s="1">
        <v>0</v>
      </c>
      <c r="J823" s="1">
        <v>0</v>
      </c>
    </row>
    <row r="824" spans="1:10" ht="12.75">
      <c r="A824" s="1" t="s">
        <v>781</v>
      </c>
      <c r="C824" s="1">
        <v>6</v>
      </c>
      <c r="D824" s="3" t="s">
        <v>1283</v>
      </c>
      <c r="F824" s="6">
        <v>1.5</v>
      </c>
      <c r="G824" s="1">
        <v>0</v>
      </c>
      <c r="H824" s="1">
        <v>0</v>
      </c>
      <c r="I824" s="1">
        <v>0</v>
      </c>
      <c r="J824" s="1">
        <v>0</v>
      </c>
    </row>
    <row r="825" spans="1:10" ht="12.75">
      <c r="A825" s="1" t="s">
        <v>781</v>
      </c>
      <c r="C825" s="1">
        <v>7</v>
      </c>
      <c r="D825" s="3" t="s">
        <v>1284</v>
      </c>
      <c r="F825" s="6">
        <v>1.25</v>
      </c>
      <c r="G825" s="1">
        <v>0</v>
      </c>
      <c r="H825" s="1">
        <v>0</v>
      </c>
      <c r="I825" s="1">
        <v>1</v>
      </c>
      <c r="J825" s="1">
        <v>0</v>
      </c>
    </row>
    <row r="826" spans="1:10" ht="12.75">
      <c r="A826" s="1" t="s">
        <v>781</v>
      </c>
      <c r="C826" s="1">
        <v>8</v>
      </c>
      <c r="D826" s="3" t="s">
        <v>1285</v>
      </c>
      <c r="F826" s="6">
        <v>1.75</v>
      </c>
      <c r="G826" s="1">
        <v>0</v>
      </c>
      <c r="H826" s="1">
        <v>0</v>
      </c>
      <c r="I826" s="1">
        <v>0</v>
      </c>
      <c r="J826" s="1">
        <v>0</v>
      </c>
    </row>
    <row r="827" spans="1:10" ht="12.75">
      <c r="A827" s="1" t="s">
        <v>781</v>
      </c>
      <c r="C827" s="1">
        <v>9</v>
      </c>
      <c r="D827" s="3" t="s">
        <v>1286</v>
      </c>
      <c r="F827" s="6">
        <v>1.75</v>
      </c>
      <c r="G827" s="1">
        <v>0</v>
      </c>
      <c r="H827" s="1">
        <v>0</v>
      </c>
      <c r="I827" s="1">
        <v>0</v>
      </c>
      <c r="J827" s="1">
        <v>0</v>
      </c>
    </row>
    <row r="828" spans="1:10" ht="12.75">
      <c r="A828" s="1" t="s">
        <v>781</v>
      </c>
      <c r="C828" s="1">
        <v>10</v>
      </c>
      <c r="D828" s="3" t="s">
        <v>1287</v>
      </c>
      <c r="F828" s="6">
        <v>1.5</v>
      </c>
      <c r="G828" s="1">
        <v>0</v>
      </c>
      <c r="H828" s="1">
        <v>0</v>
      </c>
      <c r="I828" s="1">
        <v>1</v>
      </c>
      <c r="J828" s="1">
        <v>0</v>
      </c>
    </row>
    <row r="829" spans="1:10" ht="12.75">
      <c r="A829" s="1" t="s">
        <v>781</v>
      </c>
      <c r="C829" s="1">
        <v>11</v>
      </c>
      <c r="D829" s="3" t="s">
        <v>1288</v>
      </c>
      <c r="F829" s="6">
        <v>1.75</v>
      </c>
      <c r="G829" s="1">
        <v>0</v>
      </c>
      <c r="H829" s="1">
        <v>0</v>
      </c>
      <c r="I829" s="1">
        <v>0</v>
      </c>
      <c r="J829" s="1">
        <v>0</v>
      </c>
    </row>
    <row r="830" spans="1:10" ht="12.75">
      <c r="A830" s="1" t="s">
        <v>781</v>
      </c>
      <c r="C830" s="1">
        <v>12</v>
      </c>
      <c r="D830" s="3" t="s">
        <v>1289</v>
      </c>
      <c r="F830" s="6">
        <v>2.25</v>
      </c>
      <c r="G830" s="1">
        <v>0</v>
      </c>
      <c r="H830" s="1">
        <v>0</v>
      </c>
      <c r="I830" s="1">
        <v>1</v>
      </c>
      <c r="J830" s="1">
        <v>0</v>
      </c>
    </row>
    <row r="831" spans="1:10" ht="12.75">
      <c r="A831" s="1" t="s">
        <v>781</v>
      </c>
      <c r="C831" s="1">
        <v>13</v>
      </c>
      <c r="D831" s="3" t="s">
        <v>1290</v>
      </c>
      <c r="F831" s="6">
        <v>2</v>
      </c>
      <c r="G831" s="1">
        <v>0</v>
      </c>
      <c r="H831" s="1">
        <v>0</v>
      </c>
      <c r="I831" s="1">
        <v>0</v>
      </c>
      <c r="J831" s="1">
        <v>0</v>
      </c>
    </row>
    <row r="832" spans="1:10" ht="12.75">
      <c r="A832" s="1" t="s">
        <v>781</v>
      </c>
      <c r="C832" s="1">
        <v>14</v>
      </c>
      <c r="D832" s="3" t="s">
        <v>1291</v>
      </c>
      <c r="F832" s="6">
        <v>1.25</v>
      </c>
      <c r="G832" s="1">
        <v>0</v>
      </c>
      <c r="H832" s="1">
        <v>0</v>
      </c>
      <c r="I832" s="1">
        <v>1</v>
      </c>
      <c r="J832" s="1">
        <v>0</v>
      </c>
    </row>
    <row r="833" spans="1:10" ht="12.75">
      <c r="A833" s="1" t="s">
        <v>781</v>
      </c>
      <c r="C833" s="1">
        <v>15</v>
      </c>
      <c r="D833" s="3" t="s">
        <v>1292</v>
      </c>
      <c r="F833" s="6">
        <v>1.75</v>
      </c>
      <c r="G833" s="1">
        <v>0</v>
      </c>
      <c r="H833" s="1">
        <v>0</v>
      </c>
      <c r="I833" s="1">
        <v>1</v>
      </c>
      <c r="J833" s="1">
        <v>0</v>
      </c>
    </row>
    <row r="834" spans="1:10" ht="12.75">
      <c r="A834" s="1" t="s">
        <v>781</v>
      </c>
      <c r="C834" s="1">
        <v>16</v>
      </c>
      <c r="D834" s="3" t="s">
        <v>1293</v>
      </c>
      <c r="F834" s="6">
        <v>2</v>
      </c>
      <c r="G834" s="1">
        <v>0</v>
      </c>
      <c r="H834" s="1">
        <v>0</v>
      </c>
      <c r="I834" s="1">
        <v>0</v>
      </c>
      <c r="J834" s="1">
        <v>0</v>
      </c>
    </row>
    <row r="835" spans="1:10" ht="12.75">
      <c r="A835" s="1" t="s">
        <v>781</v>
      </c>
      <c r="C835" s="1">
        <v>17</v>
      </c>
      <c r="D835" s="3" t="s">
        <v>1294</v>
      </c>
      <c r="F835" s="6">
        <v>1.25</v>
      </c>
      <c r="G835" s="1">
        <v>0</v>
      </c>
      <c r="H835" s="1">
        <v>0</v>
      </c>
      <c r="I835" s="1">
        <v>1</v>
      </c>
      <c r="J835" s="1">
        <v>0</v>
      </c>
    </row>
    <row r="836" spans="1:10" ht="12.75">
      <c r="A836" s="1" t="s">
        <v>781</v>
      </c>
      <c r="C836" s="1">
        <v>18</v>
      </c>
      <c r="D836" s="3" t="s">
        <v>1295</v>
      </c>
      <c r="F836" s="6">
        <v>1.25</v>
      </c>
      <c r="G836" s="1">
        <v>0</v>
      </c>
      <c r="H836" s="1">
        <v>0</v>
      </c>
      <c r="I836" s="1">
        <v>0</v>
      </c>
      <c r="J836" s="1">
        <v>0</v>
      </c>
    </row>
    <row r="837" spans="1:10" ht="12.75">
      <c r="A837" s="1" t="s">
        <v>781</v>
      </c>
      <c r="C837" s="1">
        <v>19</v>
      </c>
      <c r="D837" s="3" t="s">
        <v>1296</v>
      </c>
      <c r="F837" s="6">
        <v>1.75</v>
      </c>
      <c r="G837" s="1">
        <v>0</v>
      </c>
      <c r="H837" s="1">
        <v>0</v>
      </c>
      <c r="I837" s="1">
        <v>0</v>
      </c>
      <c r="J837" s="1">
        <v>0</v>
      </c>
    </row>
    <row r="838" spans="1:10" ht="12.75">
      <c r="A838" s="1" t="s">
        <v>781</v>
      </c>
      <c r="C838" s="1">
        <v>20</v>
      </c>
      <c r="D838" s="3" t="s">
        <v>1297</v>
      </c>
      <c r="F838" s="6">
        <v>2</v>
      </c>
      <c r="G838" s="1">
        <v>0</v>
      </c>
      <c r="H838" s="1">
        <v>0</v>
      </c>
      <c r="I838" s="1">
        <v>0</v>
      </c>
      <c r="J838" s="1">
        <v>0</v>
      </c>
    </row>
    <row r="839" spans="1:10" ht="12.75">
      <c r="A839" s="1" t="s">
        <v>781</v>
      </c>
      <c r="C839" s="1">
        <v>21</v>
      </c>
      <c r="D839" s="3" t="s">
        <v>1298</v>
      </c>
      <c r="F839" s="6">
        <v>2.5</v>
      </c>
      <c r="G839" s="1">
        <v>0</v>
      </c>
      <c r="H839" s="1">
        <v>0</v>
      </c>
      <c r="I839" s="1">
        <v>0</v>
      </c>
      <c r="J839" s="1">
        <v>0</v>
      </c>
    </row>
    <row r="840" spans="1:10" ht="12.75">
      <c r="A840" s="1" t="s">
        <v>781</v>
      </c>
      <c r="C840" s="1">
        <v>22</v>
      </c>
      <c r="D840" s="3" t="s">
        <v>1299</v>
      </c>
      <c r="F840" s="6">
        <v>2.25</v>
      </c>
      <c r="G840" s="1">
        <v>0</v>
      </c>
      <c r="H840" s="1">
        <v>0</v>
      </c>
      <c r="I840" s="1">
        <v>1</v>
      </c>
      <c r="J840" s="1">
        <v>0</v>
      </c>
    </row>
    <row r="841" spans="1:10" ht="12.75">
      <c r="A841" s="1" t="s">
        <v>781</v>
      </c>
      <c r="C841" s="1">
        <v>23</v>
      </c>
      <c r="D841" s="3" t="s">
        <v>1300</v>
      </c>
      <c r="F841" s="6">
        <v>1.5</v>
      </c>
      <c r="G841" s="1">
        <v>0</v>
      </c>
      <c r="H841" s="1">
        <v>0</v>
      </c>
      <c r="I841" s="1">
        <v>0</v>
      </c>
      <c r="J841" s="1">
        <v>0</v>
      </c>
    </row>
    <row r="842" spans="1:10" ht="12.75">
      <c r="A842" s="1" t="s">
        <v>781</v>
      </c>
      <c r="C842" s="1">
        <v>24</v>
      </c>
      <c r="D842" s="3" t="s">
        <v>1301</v>
      </c>
      <c r="F842" s="6">
        <v>1.25</v>
      </c>
      <c r="G842" s="1">
        <v>0</v>
      </c>
      <c r="H842" s="1">
        <v>0</v>
      </c>
      <c r="I842" s="1">
        <v>1</v>
      </c>
      <c r="J842" s="1">
        <v>0</v>
      </c>
    </row>
    <row r="843" spans="1:10" ht="12.75">
      <c r="A843" s="1" t="s">
        <v>781</v>
      </c>
      <c r="C843" s="1">
        <v>25</v>
      </c>
      <c r="D843" s="3" t="s">
        <v>1302</v>
      </c>
      <c r="F843" s="6">
        <v>1.5</v>
      </c>
      <c r="G843" s="1">
        <v>0</v>
      </c>
      <c r="H843" s="1">
        <v>0</v>
      </c>
      <c r="I843" s="1">
        <v>0</v>
      </c>
      <c r="J843" s="1">
        <v>0</v>
      </c>
    </row>
    <row r="844" spans="1:10" ht="12.75">
      <c r="A844" s="1" t="s">
        <v>781</v>
      </c>
      <c r="C844" s="1">
        <v>26</v>
      </c>
      <c r="D844" s="3" t="s">
        <v>1303</v>
      </c>
      <c r="F844" s="6">
        <v>2</v>
      </c>
      <c r="G844" s="1">
        <v>0</v>
      </c>
      <c r="H844" s="1">
        <v>0</v>
      </c>
      <c r="I844" s="1">
        <v>0</v>
      </c>
      <c r="J844" s="1">
        <v>0</v>
      </c>
    </row>
    <row r="845" spans="1:10" ht="12.75">
      <c r="A845" s="1" t="s">
        <v>781</v>
      </c>
      <c r="C845" s="1">
        <v>27</v>
      </c>
      <c r="D845" s="3" t="s">
        <v>1304</v>
      </c>
      <c r="F845" s="6">
        <v>1.75</v>
      </c>
      <c r="G845" s="1">
        <v>0</v>
      </c>
      <c r="H845" s="1">
        <v>0</v>
      </c>
      <c r="I845" s="1">
        <v>0</v>
      </c>
      <c r="J845" s="1">
        <v>0</v>
      </c>
    </row>
    <row r="846" spans="1:10" ht="12.75">
      <c r="A846" s="1" t="s">
        <v>781</v>
      </c>
      <c r="C846" s="1">
        <v>28</v>
      </c>
      <c r="D846" s="3" t="s">
        <v>1305</v>
      </c>
      <c r="F846" s="6">
        <v>1</v>
      </c>
      <c r="G846" s="1">
        <v>0</v>
      </c>
      <c r="H846" s="1">
        <v>0</v>
      </c>
      <c r="I846" s="1">
        <v>1</v>
      </c>
      <c r="J846" s="1">
        <v>0</v>
      </c>
    </row>
    <row r="847" spans="1:10" ht="12.75">
      <c r="A847" s="1" t="s">
        <v>781</v>
      </c>
      <c r="C847" s="1">
        <v>29</v>
      </c>
      <c r="D847" s="3" t="s">
        <v>1306</v>
      </c>
      <c r="F847" s="6">
        <v>1.5</v>
      </c>
      <c r="G847" s="1">
        <v>0</v>
      </c>
      <c r="H847" s="1">
        <v>0</v>
      </c>
      <c r="I847" s="1">
        <v>0</v>
      </c>
      <c r="J847" s="1">
        <v>0</v>
      </c>
    </row>
    <row r="848" spans="1:10" ht="12.75">
      <c r="A848" s="1" t="s">
        <v>781</v>
      </c>
      <c r="C848" s="1">
        <v>30</v>
      </c>
      <c r="D848" s="3" t="s">
        <v>1307</v>
      </c>
      <c r="F848" s="6">
        <v>1.75</v>
      </c>
      <c r="G848" s="1">
        <v>0</v>
      </c>
      <c r="H848" s="1">
        <v>0</v>
      </c>
      <c r="I848" s="1">
        <v>0</v>
      </c>
      <c r="J848" s="1">
        <v>0</v>
      </c>
    </row>
    <row r="849" spans="1:10" ht="12.75">
      <c r="A849" s="1" t="s">
        <v>781</v>
      </c>
      <c r="C849" s="1">
        <v>31</v>
      </c>
      <c r="D849" s="3" t="s">
        <v>1308</v>
      </c>
      <c r="F849" s="6">
        <v>1.25</v>
      </c>
      <c r="G849" s="1">
        <v>0</v>
      </c>
      <c r="H849" s="1">
        <v>0</v>
      </c>
      <c r="I849" s="1">
        <v>0</v>
      </c>
      <c r="J849" s="1">
        <v>0</v>
      </c>
    </row>
    <row r="850" spans="1:10" ht="12.75">
      <c r="A850" s="1" t="s">
        <v>781</v>
      </c>
      <c r="C850" s="1">
        <v>32</v>
      </c>
      <c r="D850" s="3" t="s">
        <v>1309</v>
      </c>
      <c r="F850" s="6">
        <v>1.25</v>
      </c>
      <c r="G850" s="1">
        <v>0</v>
      </c>
      <c r="H850" s="1">
        <v>0</v>
      </c>
      <c r="I850" s="1">
        <v>0</v>
      </c>
      <c r="J850" s="1">
        <v>0</v>
      </c>
    </row>
    <row r="851" spans="1:10" ht="12.75">
      <c r="A851" s="1" t="s">
        <v>781</v>
      </c>
      <c r="C851" s="1">
        <v>33</v>
      </c>
      <c r="D851" s="3" t="s">
        <v>1310</v>
      </c>
      <c r="F851" s="6">
        <v>1.5</v>
      </c>
      <c r="G851" s="1">
        <v>0</v>
      </c>
      <c r="H851" s="1">
        <v>0</v>
      </c>
      <c r="I851" s="1">
        <v>0</v>
      </c>
      <c r="J851" s="1">
        <v>0</v>
      </c>
    </row>
    <row r="852" spans="1:10" ht="12.75">
      <c r="A852" s="1" t="s">
        <v>781</v>
      </c>
      <c r="C852" s="1">
        <v>34</v>
      </c>
      <c r="D852" s="3" t="s">
        <v>1311</v>
      </c>
      <c r="F852" s="6">
        <v>1.25</v>
      </c>
      <c r="G852" s="1">
        <v>0</v>
      </c>
      <c r="H852" s="1">
        <v>0</v>
      </c>
      <c r="I852" s="1">
        <v>0</v>
      </c>
      <c r="J852" s="1">
        <v>0</v>
      </c>
    </row>
    <row r="853" spans="1:10" ht="12.75">
      <c r="A853" s="1" t="s">
        <v>781</v>
      </c>
      <c r="C853" s="1">
        <v>35</v>
      </c>
      <c r="D853" s="3" t="s">
        <v>1312</v>
      </c>
      <c r="F853" s="6">
        <v>0.5</v>
      </c>
      <c r="G853" s="1">
        <v>0</v>
      </c>
      <c r="H853" s="1">
        <v>0</v>
      </c>
      <c r="I853" s="1">
        <v>1</v>
      </c>
      <c r="J853" s="1">
        <v>0</v>
      </c>
    </row>
    <row r="854" spans="1:10" ht="12.75">
      <c r="A854" s="1" t="s">
        <v>781</v>
      </c>
      <c r="C854" s="1">
        <v>36</v>
      </c>
      <c r="D854" s="3" t="s">
        <v>1313</v>
      </c>
      <c r="F854" s="6">
        <v>1</v>
      </c>
      <c r="G854" s="1">
        <v>0</v>
      </c>
      <c r="H854" s="1">
        <v>0</v>
      </c>
      <c r="I854" s="1">
        <v>0</v>
      </c>
      <c r="J854" s="1">
        <v>0</v>
      </c>
    </row>
    <row r="855" spans="1:10" ht="12.75">
      <c r="A855" s="1" t="s">
        <v>781</v>
      </c>
      <c r="C855" s="1">
        <v>37</v>
      </c>
      <c r="D855" s="3" t="s">
        <v>1314</v>
      </c>
      <c r="F855" s="6">
        <v>0.75</v>
      </c>
      <c r="G855" s="1">
        <v>0</v>
      </c>
      <c r="H855" s="1">
        <v>0</v>
      </c>
      <c r="I855" s="1">
        <v>0</v>
      </c>
      <c r="J855" s="1">
        <v>0</v>
      </c>
    </row>
    <row r="856" spans="1:10" ht="12.75">
      <c r="A856" s="1" t="s">
        <v>781</v>
      </c>
      <c r="C856" s="1">
        <v>38</v>
      </c>
      <c r="D856" s="3" t="s">
        <v>1315</v>
      </c>
      <c r="F856" s="6">
        <v>1.25</v>
      </c>
      <c r="G856" s="1">
        <v>0</v>
      </c>
      <c r="H856" s="1">
        <v>0</v>
      </c>
      <c r="I856" s="1">
        <v>0</v>
      </c>
      <c r="J856" s="1">
        <v>0</v>
      </c>
    </row>
    <row r="857" spans="1:10" ht="12.75">
      <c r="A857" s="1" t="s">
        <v>781</v>
      </c>
      <c r="C857" s="1">
        <v>39</v>
      </c>
      <c r="D857" s="3" t="s">
        <v>1316</v>
      </c>
      <c r="F857" s="6">
        <v>1</v>
      </c>
      <c r="G857" s="1">
        <v>0</v>
      </c>
      <c r="H857" s="1">
        <v>0</v>
      </c>
      <c r="I857" s="1">
        <v>0</v>
      </c>
      <c r="J857" s="1">
        <v>0</v>
      </c>
    </row>
    <row r="858" spans="1:10" ht="12.75">
      <c r="A858" s="1" t="s">
        <v>781</v>
      </c>
      <c r="C858" s="1">
        <v>40</v>
      </c>
      <c r="D858" s="3" t="s">
        <v>1317</v>
      </c>
      <c r="F858" s="6">
        <v>1</v>
      </c>
      <c r="G858" s="1">
        <v>0</v>
      </c>
      <c r="H858" s="1">
        <v>0</v>
      </c>
      <c r="I858" s="1">
        <v>0</v>
      </c>
      <c r="J858" s="1">
        <v>0</v>
      </c>
    </row>
    <row r="859" spans="1:10" ht="12.75">
      <c r="A859" s="1" t="s">
        <v>781</v>
      </c>
      <c r="C859" s="1">
        <v>41</v>
      </c>
      <c r="D859" s="3" t="s">
        <v>1318</v>
      </c>
      <c r="F859" s="6">
        <v>1.25</v>
      </c>
      <c r="G859" s="1">
        <v>0</v>
      </c>
      <c r="H859" s="1">
        <v>0</v>
      </c>
      <c r="I859" s="1">
        <v>0</v>
      </c>
      <c r="J859" s="1">
        <v>0</v>
      </c>
    </row>
    <row r="860" spans="1:10" ht="12.75">
      <c r="A860" s="1" t="s">
        <v>781</v>
      </c>
      <c r="C860" s="1">
        <v>42</v>
      </c>
      <c r="D860" s="3" t="s">
        <v>1319</v>
      </c>
      <c r="F860" s="6">
        <v>1.75</v>
      </c>
      <c r="G860" s="1">
        <v>0</v>
      </c>
      <c r="H860" s="1">
        <v>0</v>
      </c>
      <c r="I860" s="1">
        <v>0</v>
      </c>
      <c r="J860" s="1">
        <v>0</v>
      </c>
    </row>
    <row r="861" spans="1:10" ht="12.75">
      <c r="A861" s="1" t="s">
        <v>781</v>
      </c>
      <c r="C861" s="1">
        <v>43</v>
      </c>
      <c r="D861" s="3" t="s">
        <v>1320</v>
      </c>
      <c r="F861" s="6">
        <v>1.75</v>
      </c>
      <c r="G861" s="1">
        <v>0</v>
      </c>
      <c r="H861" s="1">
        <v>0</v>
      </c>
      <c r="I861" s="1">
        <v>0</v>
      </c>
      <c r="J861" s="1">
        <v>0</v>
      </c>
    </row>
    <row r="862" spans="1:11" ht="12.75">
      <c r="A862" s="1" t="s">
        <v>783</v>
      </c>
      <c r="C862" s="1">
        <v>1</v>
      </c>
      <c r="D862" s="3" t="s">
        <v>1339</v>
      </c>
      <c r="F862" s="6">
        <v>1.5</v>
      </c>
      <c r="G862" s="1">
        <v>0</v>
      </c>
      <c r="H862" s="1">
        <v>0</v>
      </c>
      <c r="I862" s="1">
        <v>1</v>
      </c>
      <c r="J862" s="1">
        <v>0</v>
      </c>
      <c r="K862" s="1" t="s">
        <v>1351</v>
      </c>
    </row>
    <row r="863" spans="1:10" ht="12.75">
      <c r="A863" s="1" t="s">
        <v>783</v>
      </c>
      <c r="C863" s="1">
        <v>2</v>
      </c>
      <c r="D863" s="3" t="s">
        <v>1340</v>
      </c>
      <c r="F863" s="6">
        <v>2.25</v>
      </c>
      <c r="G863" s="1">
        <v>0</v>
      </c>
      <c r="H863" s="1">
        <v>0</v>
      </c>
      <c r="I863" s="1">
        <v>1</v>
      </c>
      <c r="J863" s="1">
        <v>0</v>
      </c>
    </row>
    <row r="864" spans="1:10" ht="12.75">
      <c r="A864" s="1" t="s">
        <v>783</v>
      </c>
      <c r="C864" s="1">
        <v>3</v>
      </c>
      <c r="D864" s="3" t="s">
        <v>1341</v>
      </c>
      <c r="F864" s="6">
        <v>1.75</v>
      </c>
      <c r="G864" s="1">
        <v>0</v>
      </c>
      <c r="H864" s="1">
        <v>0</v>
      </c>
      <c r="I864" s="1">
        <v>1</v>
      </c>
      <c r="J864" s="1">
        <v>0</v>
      </c>
    </row>
    <row r="865" spans="1:10" ht="12.75">
      <c r="A865" s="1" t="s">
        <v>783</v>
      </c>
      <c r="C865" s="1">
        <v>4</v>
      </c>
      <c r="D865" s="3" t="s">
        <v>85</v>
      </c>
      <c r="F865" s="6">
        <v>2</v>
      </c>
      <c r="G865" s="1">
        <v>0</v>
      </c>
      <c r="H865" s="1">
        <v>0</v>
      </c>
      <c r="I865" s="1">
        <v>1</v>
      </c>
      <c r="J865" s="1">
        <v>0</v>
      </c>
    </row>
    <row r="866" spans="1:10" ht="12.75">
      <c r="A866" s="1" t="s">
        <v>783</v>
      </c>
      <c r="C866" s="1">
        <v>5</v>
      </c>
      <c r="D866" s="3" t="s">
        <v>86</v>
      </c>
      <c r="F866" s="6">
        <v>2</v>
      </c>
      <c r="G866" s="1">
        <v>0</v>
      </c>
      <c r="H866" s="1">
        <v>0</v>
      </c>
      <c r="I866" s="1">
        <v>1</v>
      </c>
      <c r="J866" s="1">
        <v>0</v>
      </c>
    </row>
    <row r="867" spans="1:10" ht="12.75">
      <c r="A867" s="1" t="s">
        <v>783</v>
      </c>
      <c r="C867" s="1">
        <v>6</v>
      </c>
      <c r="D867" s="3" t="s">
        <v>87</v>
      </c>
      <c r="F867" s="6">
        <v>2.25</v>
      </c>
      <c r="G867" s="1">
        <v>0</v>
      </c>
      <c r="H867" s="1">
        <v>0</v>
      </c>
      <c r="I867" s="1">
        <v>1</v>
      </c>
      <c r="J867" s="1">
        <v>0</v>
      </c>
    </row>
    <row r="868" spans="1:10" ht="12.75">
      <c r="A868" s="1" t="s">
        <v>783</v>
      </c>
      <c r="C868" s="1">
        <v>7</v>
      </c>
      <c r="D868" s="3" t="s">
        <v>88</v>
      </c>
      <c r="F868" s="6">
        <v>2.25</v>
      </c>
      <c r="G868" s="1">
        <v>0</v>
      </c>
      <c r="H868" s="1">
        <v>0</v>
      </c>
      <c r="I868" s="1">
        <v>1</v>
      </c>
      <c r="J868" s="1">
        <v>0</v>
      </c>
    </row>
    <row r="869" spans="1:10" ht="12.75">
      <c r="A869" s="1" t="s">
        <v>783</v>
      </c>
      <c r="C869" s="1">
        <v>8</v>
      </c>
      <c r="D869" s="3" t="s">
        <v>89</v>
      </c>
      <c r="F869" s="6">
        <v>1.5</v>
      </c>
      <c r="G869" s="1">
        <v>0</v>
      </c>
      <c r="H869" s="1">
        <v>0</v>
      </c>
      <c r="I869" s="1">
        <v>1</v>
      </c>
      <c r="J869" s="1">
        <v>0</v>
      </c>
    </row>
    <row r="870" spans="1:10" ht="12.75">
      <c r="A870" s="1" t="s">
        <v>783</v>
      </c>
      <c r="C870" s="1">
        <v>9</v>
      </c>
      <c r="D870" s="3" t="s">
        <v>90</v>
      </c>
      <c r="F870" s="6">
        <v>2</v>
      </c>
      <c r="G870" s="1">
        <v>0</v>
      </c>
      <c r="H870" s="1">
        <v>0</v>
      </c>
      <c r="I870" s="1">
        <v>1</v>
      </c>
      <c r="J870" s="1">
        <v>0</v>
      </c>
    </row>
    <row r="871" spans="1:10" ht="12.75">
      <c r="A871" s="1" t="s">
        <v>783</v>
      </c>
      <c r="C871" s="1">
        <v>10</v>
      </c>
      <c r="D871" s="3" t="s">
        <v>91</v>
      </c>
      <c r="F871" s="6">
        <v>2.25</v>
      </c>
      <c r="G871" s="1">
        <v>0</v>
      </c>
      <c r="H871" s="1">
        <v>0</v>
      </c>
      <c r="I871" s="1">
        <v>1</v>
      </c>
      <c r="J871" s="1">
        <v>0</v>
      </c>
    </row>
    <row r="872" spans="1:10" ht="12.75">
      <c r="A872" s="1" t="s">
        <v>783</v>
      </c>
      <c r="C872" s="1">
        <v>11</v>
      </c>
      <c r="D872" s="3" t="s">
        <v>1342</v>
      </c>
      <c r="F872" s="6">
        <v>2.25</v>
      </c>
      <c r="G872" s="1">
        <v>0</v>
      </c>
      <c r="H872" s="1">
        <v>0</v>
      </c>
      <c r="I872" s="1">
        <v>1</v>
      </c>
      <c r="J872" s="1">
        <v>0</v>
      </c>
    </row>
    <row r="873" spans="1:10" ht="12.75">
      <c r="A873" s="1" t="s">
        <v>783</v>
      </c>
      <c r="C873" s="1">
        <v>12</v>
      </c>
      <c r="D873" s="3" t="s">
        <v>92</v>
      </c>
      <c r="F873" s="6">
        <v>1</v>
      </c>
      <c r="G873" s="1">
        <v>0</v>
      </c>
      <c r="H873" s="1">
        <v>0</v>
      </c>
      <c r="I873" s="1">
        <v>1</v>
      </c>
      <c r="J873" s="1">
        <v>0</v>
      </c>
    </row>
    <row r="874" spans="1:10" ht="12.75">
      <c r="A874" s="1" t="s">
        <v>783</v>
      </c>
      <c r="C874" s="1">
        <v>13</v>
      </c>
      <c r="D874" s="3" t="s">
        <v>93</v>
      </c>
      <c r="F874" s="6">
        <v>1</v>
      </c>
      <c r="G874" s="1">
        <v>0</v>
      </c>
      <c r="H874" s="1">
        <v>0</v>
      </c>
      <c r="I874" s="1">
        <v>1</v>
      </c>
      <c r="J874" s="1">
        <v>0</v>
      </c>
    </row>
    <row r="875" spans="1:10" ht="12.75">
      <c r="A875" s="1" t="s">
        <v>783</v>
      </c>
      <c r="C875" s="1">
        <v>14</v>
      </c>
      <c r="D875" s="3" t="s">
        <v>94</v>
      </c>
      <c r="F875" s="6">
        <v>1.25</v>
      </c>
      <c r="G875" s="1">
        <v>0</v>
      </c>
      <c r="H875" s="1">
        <v>0</v>
      </c>
      <c r="I875" s="1">
        <v>1</v>
      </c>
      <c r="J875" s="1">
        <v>0</v>
      </c>
    </row>
    <row r="876" spans="1:10" ht="12.75">
      <c r="A876" s="1" t="s">
        <v>783</v>
      </c>
      <c r="C876" s="1">
        <v>15</v>
      </c>
      <c r="D876" s="3" t="s">
        <v>95</v>
      </c>
      <c r="F876" s="6">
        <v>1</v>
      </c>
      <c r="G876" s="1">
        <v>0</v>
      </c>
      <c r="H876" s="1">
        <v>0</v>
      </c>
      <c r="I876" s="1">
        <v>1</v>
      </c>
      <c r="J876" s="1">
        <v>0</v>
      </c>
    </row>
    <row r="877" spans="1:10" ht="12.75">
      <c r="A877" s="1" t="s">
        <v>783</v>
      </c>
      <c r="C877" s="1">
        <v>16</v>
      </c>
      <c r="D877" s="3" t="s">
        <v>96</v>
      </c>
      <c r="F877" s="6">
        <v>3.5</v>
      </c>
      <c r="G877" s="1">
        <v>0</v>
      </c>
      <c r="H877" s="1">
        <v>0</v>
      </c>
      <c r="I877" s="1">
        <v>1</v>
      </c>
      <c r="J877" s="1">
        <v>0</v>
      </c>
    </row>
    <row r="878" spans="1:10" ht="12.75">
      <c r="A878" s="1" t="s">
        <v>783</v>
      </c>
      <c r="C878" s="1">
        <v>17</v>
      </c>
      <c r="D878" s="3" t="s">
        <v>97</v>
      </c>
      <c r="F878" s="6">
        <v>2.5</v>
      </c>
      <c r="G878" s="1">
        <v>0</v>
      </c>
      <c r="H878" s="1">
        <v>0</v>
      </c>
      <c r="I878" s="1">
        <v>0</v>
      </c>
      <c r="J878" s="1">
        <v>1</v>
      </c>
    </row>
    <row r="879" spans="1:10" ht="12.75">
      <c r="A879" s="1" t="s">
        <v>783</v>
      </c>
      <c r="C879" s="1">
        <v>18</v>
      </c>
      <c r="D879" s="3" t="s">
        <v>98</v>
      </c>
      <c r="F879" s="6">
        <v>1.5</v>
      </c>
      <c r="G879" s="1">
        <v>0</v>
      </c>
      <c r="H879" s="1">
        <v>0</v>
      </c>
      <c r="I879" s="1">
        <v>0</v>
      </c>
      <c r="J879" s="1">
        <v>1</v>
      </c>
    </row>
    <row r="880" spans="1:10" ht="12.75">
      <c r="A880" s="1" t="s">
        <v>783</v>
      </c>
      <c r="C880" s="1">
        <v>19</v>
      </c>
      <c r="D880" s="3" t="s">
        <v>99</v>
      </c>
      <c r="F880" s="6">
        <v>1.25</v>
      </c>
      <c r="G880" s="1">
        <v>0</v>
      </c>
      <c r="H880" s="1">
        <v>0</v>
      </c>
      <c r="I880" s="1">
        <v>1</v>
      </c>
      <c r="J880" s="1">
        <v>0</v>
      </c>
    </row>
    <row r="881" spans="1:10" ht="12.75">
      <c r="A881" s="1" t="s">
        <v>783</v>
      </c>
      <c r="C881" s="1">
        <v>20</v>
      </c>
      <c r="D881" s="3" t="s">
        <v>100</v>
      </c>
      <c r="F881" s="6">
        <v>1</v>
      </c>
      <c r="G881" s="1">
        <v>0</v>
      </c>
      <c r="H881" s="1">
        <v>0</v>
      </c>
      <c r="I881" s="1">
        <v>1</v>
      </c>
      <c r="J881" s="1">
        <v>0</v>
      </c>
    </row>
    <row r="882" spans="1:10" ht="12.75">
      <c r="A882" s="1" t="s">
        <v>783</v>
      </c>
      <c r="C882" s="1">
        <v>21</v>
      </c>
      <c r="D882" s="3" t="s">
        <v>101</v>
      </c>
      <c r="F882" s="6">
        <v>2</v>
      </c>
      <c r="G882" s="1">
        <v>0</v>
      </c>
      <c r="H882" s="1">
        <v>0</v>
      </c>
      <c r="I882" s="1">
        <v>1</v>
      </c>
      <c r="J882" s="1">
        <v>0</v>
      </c>
    </row>
    <row r="883" spans="1:10" ht="12.75">
      <c r="A883" s="1" t="s">
        <v>783</v>
      </c>
      <c r="C883" s="1">
        <v>22</v>
      </c>
      <c r="D883" s="3" t="s">
        <v>102</v>
      </c>
      <c r="F883" s="6">
        <v>2.25</v>
      </c>
      <c r="G883" s="1">
        <v>0</v>
      </c>
      <c r="H883" s="1">
        <v>0</v>
      </c>
      <c r="I883" s="1">
        <v>1</v>
      </c>
      <c r="J883" s="1">
        <v>0</v>
      </c>
    </row>
    <row r="884" spans="1:10" ht="12.75">
      <c r="A884" s="1" t="s">
        <v>783</v>
      </c>
      <c r="C884" s="1">
        <v>23</v>
      </c>
      <c r="D884" s="3" t="s">
        <v>104</v>
      </c>
      <c r="F884" s="6">
        <v>1.25</v>
      </c>
      <c r="G884" s="1">
        <v>0</v>
      </c>
      <c r="H884" s="1">
        <v>0</v>
      </c>
      <c r="I884" s="1">
        <v>1</v>
      </c>
      <c r="J884" s="1">
        <v>0</v>
      </c>
    </row>
    <row r="885" spans="1:10" ht="12.75">
      <c r="A885" s="1" t="s">
        <v>783</v>
      </c>
      <c r="C885" s="1">
        <v>24</v>
      </c>
      <c r="D885" s="3" t="s">
        <v>105</v>
      </c>
      <c r="F885" s="6">
        <v>2</v>
      </c>
      <c r="G885" s="1">
        <v>0</v>
      </c>
      <c r="H885" s="1">
        <v>0</v>
      </c>
      <c r="I885" s="1">
        <v>1</v>
      </c>
      <c r="J885" s="1">
        <v>0</v>
      </c>
    </row>
    <row r="886" spans="1:10" ht="12.75">
      <c r="A886" s="1" t="s">
        <v>783</v>
      </c>
      <c r="C886" s="1">
        <v>25</v>
      </c>
      <c r="D886" s="3" t="s">
        <v>106</v>
      </c>
      <c r="F886" s="6">
        <v>2.5</v>
      </c>
      <c r="G886" s="1">
        <v>0</v>
      </c>
      <c r="H886" s="1">
        <v>0</v>
      </c>
      <c r="I886" s="1">
        <v>1</v>
      </c>
      <c r="J886" s="1">
        <v>0</v>
      </c>
    </row>
    <row r="887" spans="1:10" ht="12.75">
      <c r="A887" s="1" t="s">
        <v>783</v>
      </c>
      <c r="C887" s="1">
        <v>26</v>
      </c>
      <c r="D887" s="3" t="s">
        <v>107</v>
      </c>
      <c r="F887" s="6">
        <v>3.5</v>
      </c>
      <c r="G887" s="1">
        <v>0</v>
      </c>
      <c r="H887" s="1">
        <v>0</v>
      </c>
      <c r="I887" s="1">
        <v>0</v>
      </c>
      <c r="J887" s="1">
        <v>0</v>
      </c>
    </row>
    <row r="888" spans="1:10" ht="12.75">
      <c r="A888" s="1" t="s">
        <v>783</v>
      </c>
      <c r="C888" s="1">
        <v>27</v>
      </c>
      <c r="D888" s="3" t="s">
        <v>108</v>
      </c>
      <c r="F888" s="6">
        <v>4.75</v>
      </c>
      <c r="G888" s="1">
        <v>0</v>
      </c>
      <c r="H888" s="1">
        <v>0</v>
      </c>
      <c r="I888" s="1">
        <v>0</v>
      </c>
      <c r="J888" s="1">
        <v>0</v>
      </c>
    </row>
    <row r="889" spans="1:10" ht="12.75">
      <c r="A889" s="1" t="s">
        <v>783</v>
      </c>
      <c r="C889" s="1">
        <v>28</v>
      </c>
      <c r="D889" s="3" t="s">
        <v>109</v>
      </c>
      <c r="F889" s="6">
        <v>2.75</v>
      </c>
      <c r="G889" s="1">
        <v>0</v>
      </c>
      <c r="H889" s="1">
        <v>0</v>
      </c>
      <c r="I889" s="1">
        <v>1</v>
      </c>
      <c r="J889" s="1">
        <v>0</v>
      </c>
    </row>
    <row r="890" spans="1:10" ht="12.75">
      <c r="A890" s="1" t="s">
        <v>783</v>
      </c>
      <c r="C890" s="1">
        <v>29</v>
      </c>
      <c r="D890" s="3" t="s">
        <v>110</v>
      </c>
      <c r="F890" s="6">
        <v>1.5</v>
      </c>
      <c r="G890" s="1">
        <v>0</v>
      </c>
      <c r="H890" s="1">
        <v>0</v>
      </c>
      <c r="I890" s="1">
        <v>1</v>
      </c>
      <c r="J890" s="1">
        <v>0</v>
      </c>
    </row>
    <row r="891" spans="1:10" ht="12.75">
      <c r="A891" s="1" t="s">
        <v>783</v>
      </c>
      <c r="C891" s="1">
        <v>30</v>
      </c>
      <c r="D891" s="3" t="s">
        <v>111</v>
      </c>
      <c r="F891" s="6">
        <v>1.75</v>
      </c>
      <c r="G891" s="1">
        <v>0</v>
      </c>
      <c r="H891" s="1">
        <v>0</v>
      </c>
      <c r="I891" s="1">
        <v>1</v>
      </c>
      <c r="J891" s="1">
        <v>0</v>
      </c>
    </row>
    <row r="892" spans="1:10" ht="12.75">
      <c r="A892" s="1" t="s">
        <v>783</v>
      </c>
      <c r="C892" s="1">
        <v>31</v>
      </c>
      <c r="D892" s="3" t="s">
        <v>112</v>
      </c>
      <c r="F892" s="6">
        <v>1.5</v>
      </c>
      <c r="G892" s="1">
        <v>0</v>
      </c>
      <c r="H892" s="1">
        <v>0</v>
      </c>
      <c r="I892" s="1">
        <v>1</v>
      </c>
      <c r="J892" s="1">
        <v>0</v>
      </c>
    </row>
    <row r="893" spans="1:10" ht="12.75">
      <c r="A893" s="1" t="s">
        <v>783</v>
      </c>
      <c r="C893" s="1">
        <v>32</v>
      </c>
      <c r="D893" s="3" t="s">
        <v>113</v>
      </c>
      <c r="F893" s="6">
        <v>2.25</v>
      </c>
      <c r="G893" s="1">
        <v>0</v>
      </c>
      <c r="H893" s="1">
        <v>0</v>
      </c>
      <c r="I893" s="1">
        <v>1</v>
      </c>
      <c r="J893" s="1">
        <v>0</v>
      </c>
    </row>
    <row r="894" spans="1:10" ht="12.75">
      <c r="A894" s="1" t="s">
        <v>783</v>
      </c>
      <c r="C894" s="1">
        <v>33</v>
      </c>
      <c r="D894" s="3" t="s">
        <v>114</v>
      </c>
      <c r="F894" s="6">
        <v>4.75</v>
      </c>
      <c r="G894" s="1">
        <v>0</v>
      </c>
      <c r="H894" s="1">
        <v>0</v>
      </c>
      <c r="I894" s="1">
        <v>0</v>
      </c>
      <c r="J894" s="1">
        <v>0</v>
      </c>
    </row>
    <row r="895" spans="1:10" ht="12.75">
      <c r="A895" s="1" t="s">
        <v>783</v>
      </c>
      <c r="C895" s="1">
        <v>34</v>
      </c>
      <c r="D895" s="3" t="s">
        <v>115</v>
      </c>
      <c r="F895" s="6">
        <v>1.5</v>
      </c>
      <c r="G895" s="1">
        <v>0</v>
      </c>
      <c r="H895" s="1">
        <v>0</v>
      </c>
      <c r="I895" s="1">
        <v>0</v>
      </c>
      <c r="J895" s="1">
        <v>0</v>
      </c>
    </row>
    <row r="896" spans="1:10" ht="12.75">
      <c r="A896" s="1" t="s">
        <v>783</v>
      </c>
      <c r="C896" s="1">
        <v>35</v>
      </c>
      <c r="D896" s="3" t="s">
        <v>116</v>
      </c>
      <c r="F896" s="6">
        <v>1.75</v>
      </c>
      <c r="G896" s="1">
        <v>0</v>
      </c>
      <c r="H896" s="1">
        <v>0</v>
      </c>
      <c r="I896" s="1">
        <v>1</v>
      </c>
      <c r="J896" s="1">
        <v>0</v>
      </c>
    </row>
    <row r="897" spans="1:10" ht="12.75">
      <c r="A897" s="1" t="s">
        <v>783</v>
      </c>
      <c r="C897" s="1">
        <v>36</v>
      </c>
      <c r="D897" s="3" t="s">
        <v>117</v>
      </c>
      <c r="F897" s="6">
        <v>1.5</v>
      </c>
      <c r="G897" s="1">
        <v>0</v>
      </c>
      <c r="H897" s="1">
        <v>0</v>
      </c>
      <c r="I897" s="1">
        <v>1</v>
      </c>
      <c r="J897" s="1">
        <v>0</v>
      </c>
    </row>
    <row r="898" spans="1:10" ht="12.75">
      <c r="A898" s="1" t="s">
        <v>783</v>
      </c>
      <c r="C898" s="1">
        <v>37</v>
      </c>
      <c r="D898" s="3" t="s">
        <v>118</v>
      </c>
      <c r="F898" s="6">
        <v>1.5</v>
      </c>
      <c r="G898" s="1">
        <v>0</v>
      </c>
      <c r="H898" s="1">
        <v>0</v>
      </c>
      <c r="I898" s="1">
        <v>1</v>
      </c>
      <c r="J898" s="1">
        <v>0</v>
      </c>
    </row>
    <row r="899" spans="1:10" ht="12.75">
      <c r="A899" s="1" t="s">
        <v>783</v>
      </c>
      <c r="C899" s="1">
        <v>38</v>
      </c>
      <c r="D899" s="3" t="s">
        <v>119</v>
      </c>
      <c r="F899" s="6">
        <v>0.5</v>
      </c>
      <c r="G899" s="1">
        <v>0</v>
      </c>
      <c r="H899" s="1">
        <v>0</v>
      </c>
      <c r="I899" s="1">
        <v>1</v>
      </c>
      <c r="J899" s="1">
        <v>0</v>
      </c>
    </row>
    <row r="900" spans="1:10" ht="12.75">
      <c r="A900" s="1" t="s">
        <v>783</v>
      </c>
      <c r="C900" s="1">
        <v>39</v>
      </c>
      <c r="D900" s="3" t="s">
        <v>120</v>
      </c>
      <c r="F900" s="6">
        <v>0.5</v>
      </c>
      <c r="G900" s="1">
        <v>0</v>
      </c>
      <c r="H900" s="1">
        <v>0</v>
      </c>
      <c r="I900" s="1">
        <v>1</v>
      </c>
      <c r="J900" s="1">
        <v>1</v>
      </c>
    </row>
    <row r="901" spans="1:10" ht="12.75">
      <c r="A901" s="1" t="s">
        <v>783</v>
      </c>
      <c r="C901" s="1">
        <v>40</v>
      </c>
      <c r="D901" s="3" t="s">
        <v>121</v>
      </c>
      <c r="F901" s="6">
        <v>1.25</v>
      </c>
      <c r="G901" s="1">
        <v>0</v>
      </c>
      <c r="H901" s="1">
        <v>0</v>
      </c>
      <c r="I901" s="1">
        <v>1</v>
      </c>
      <c r="J901" s="1">
        <v>0</v>
      </c>
    </row>
    <row r="902" spans="1:10" ht="12.75">
      <c r="A902" s="1" t="s">
        <v>783</v>
      </c>
      <c r="C902" s="1">
        <v>41</v>
      </c>
      <c r="D902" s="3" t="s">
        <v>122</v>
      </c>
      <c r="F902" s="6">
        <v>1.5</v>
      </c>
      <c r="G902" s="1">
        <v>0</v>
      </c>
      <c r="H902" s="1">
        <v>0</v>
      </c>
      <c r="I902" s="1">
        <v>1</v>
      </c>
      <c r="J902" s="1">
        <v>0</v>
      </c>
    </row>
    <row r="903" spans="1:10" ht="12.75">
      <c r="A903" s="1" t="s">
        <v>783</v>
      </c>
      <c r="C903" s="1">
        <v>42</v>
      </c>
      <c r="D903" s="3" t="s">
        <v>123</v>
      </c>
      <c r="F903" s="6">
        <v>1.25</v>
      </c>
      <c r="G903" s="1">
        <v>0</v>
      </c>
      <c r="H903" s="1">
        <v>0</v>
      </c>
      <c r="I903" s="1">
        <v>1</v>
      </c>
      <c r="J903" s="1">
        <v>0</v>
      </c>
    </row>
    <row r="904" spans="1:10" ht="12.75">
      <c r="A904" s="1" t="s">
        <v>783</v>
      </c>
      <c r="C904" s="1">
        <v>43</v>
      </c>
      <c r="D904" s="3" t="s">
        <v>124</v>
      </c>
      <c r="F904" s="6">
        <v>1.75</v>
      </c>
      <c r="G904" s="1">
        <v>0</v>
      </c>
      <c r="H904" s="1">
        <v>0</v>
      </c>
      <c r="I904" s="1">
        <v>1</v>
      </c>
      <c r="J904" s="1">
        <v>0</v>
      </c>
    </row>
    <row r="905" spans="1:10" ht="12.75">
      <c r="A905" s="1" t="s">
        <v>783</v>
      </c>
      <c r="C905" s="1">
        <v>44</v>
      </c>
      <c r="D905" s="3" t="s">
        <v>125</v>
      </c>
      <c r="F905" s="6">
        <v>1.5</v>
      </c>
      <c r="G905" s="1">
        <v>0</v>
      </c>
      <c r="H905" s="1">
        <v>0</v>
      </c>
      <c r="I905" s="1">
        <v>1</v>
      </c>
      <c r="J905" s="1">
        <v>0</v>
      </c>
    </row>
    <row r="906" spans="1:10" ht="12.75">
      <c r="A906" s="1" t="s">
        <v>783</v>
      </c>
      <c r="C906" s="1">
        <v>45</v>
      </c>
      <c r="D906" s="3" t="s">
        <v>126</v>
      </c>
      <c r="F906" s="6">
        <v>3.5</v>
      </c>
      <c r="G906" s="1">
        <v>0</v>
      </c>
      <c r="H906" s="1">
        <v>0</v>
      </c>
      <c r="I906" s="1">
        <v>0</v>
      </c>
      <c r="J906" s="1">
        <v>0</v>
      </c>
    </row>
    <row r="907" spans="1:10" ht="12.75">
      <c r="A907" s="1" t="s">
        <v>783</v>
      </c>
      <c r="C907" s="1">
        <v>46</v>
      </c>
      <c r="D907" s="3" t="s">
        <v>127</v>
      </c>
      <c r="F907" s="6">
        <v>2.75</v>
      </c>
      <c r="G907" s="1">
        <v>0</v>
      </c>
      <c r="H907" s="1">
        <v>0</v>
      </c>
      <c r="I907" s="1">
        <v>1</v>
      </c>
      <c r="J907" s="1">
        <v>0</v>
      </c>
    </row>
    <row r="908" spans="1:10" ht="12.75">
      <c r="A908" s="1" t="s">
        <v>783</v>
      </c>
      <c r="C908" s="1">
        <v>47</v>
      </c>
      <c r="D908" s="3" t="s">
        <v>128</v>
      </c>
      <c r="F908" s="6">
        <v>3.25</v>
      </c>
      <c r="G908" s="1">
        <v>0</v>
      </c>
      <c r="H908" s="1">
        <v>0</v>
      </c>
      <c r="I908" s="1">
        <v>0</v>
      </c>
      <c r="J908" s="1">
        <v>1</v>
      </c>
    </row>
    <row r="909" spans="1:10" ht="12.75">
      <c r="A909" s="1" t="s">
        <v>783</v>
      </c>
      <c r="C909" s="1">
        <v>48</v>
      </c>
      <c r="D909" s="3" t="s">
        <v>129</v>
      </c>
      <c r="F909" s="6">
        <v>1</v>
      </c>
      <c r="G909" s="1">
        <v>0</v>
      </c>
      <c r="H909" s="1">
        <v>0</v>
      </c>
      <c r="I909" s="1">
        <v>0</v>
      </c>
      <c r="J909" s="1">
        <v>1</v>
      </c>
    </row>
    <row r="910" spans="1:10" ht="12.75">
      <c r="A910" s="1" t="s">
        <v>783</v>
      </c>
      <c r="C910" s="1">
        <v>49</v>
      </c>
      <c r="D910" s="3" t="s">
        <v>130</v>
      </c>
      <c r="F910" s="6">
        <v>1</v>
      </c>
      <c r="G910" s="1">
        <v>0</v>
      </c>
      <c r="H910" s="1">
        <v>0</v>
      </c>
      <c r="I910" s="1">
        <v>0</v>
      </c>
      <c r="J910" s="1">
        <v>0</v>
      </c>
    </row>
    <row r="911" spans="1:10" ht="12.75">
      <c r="A911" s="1" t="s">
        <v>783</v>
      </c>
      <c r="C911" s="1">
        <v>50</v>
      </c>
      <c r="D911" s="3" t="s">
        <v>131</v>
      </c>
      <c r="F911" s="6">
        <v>1</v>
      </c>
      <c r="G911" s="1">
        <v>0</v>
      </c>
      <c r="H911" s="1">
        <v>0</v>
      </c>
      <c r="I911" s="1">
        <v>0</v>
      </c>
      <c r="J911" s="1">
        <v>0</v>
      </c>
    </row>
    <row r="912" spans="1:10" ht="12.75">
      <c r="A912" s="1" t="s">
        <v>784</v>
      </c>
      <c r="C912" s="1">
        <v>1</v>
      </c>
      <c r="D912" s="3" t="s">
        <v>183</v>
      </c>
      <c r="F912" s="6">
        <v>1.25</v>
      </c>
      <c r="G912" s="1">
        <v>0</v>
      </c>
      <c r="H912" s="1">
        <v>0</v>
      </c>
      <c r="I912" s="1">
        <v>0</v>
      </c>
      <c r="J912" s="1">
        <v>0</v>
      </c>
    </row>
    <row r="913" spans="1:10" ht="12.75">
      <c r="A913" s="1" t="s">
        <v>784</v>
      </c>
      <c r="C913" s="1">
        <v>2</v>
      </c>
      <c r="D913" s="3" t="s">
        <v>184</v>
      </c>
      <c r="F913" s="6">
        <v>1</v>
      </c>
      <c r="G913" s="1">
        <v>0</v>
      </c>
      <c r="H913" s="1">
        <v>0</v>
      </c>
      <c r="I913" s="1">
        <v>0</v>
      </c>
      <c r="J913" s="1">
        <v>1</v>
      </c>
    </row>
    <row r="914" spans="1:10" ht="12.75">
      <c r="A914" s="1" t="s">
        <v>784</v>
      </c>
      <c r="C914" s="1">
        <v>3</v>
      </c>
      <c r="D914" s="3" t="s">
        <v>185</v>
      </c>
      <c r="F914" s="6">
        <v>0.75</v>
      </c>
      <c r="G914" s="1">
        <v>0</v>
      </c>
      <c r="H914" s="1">
        <v>0</v>
      </c>
      <c r="I914" s="1">
        <v>1</v>
      </c>
      <c r="J914" s="1">
        <v>0</v>
      </c>
    </row>
    <row r="915" spans="1:10" ht="12.75">
      <c r="A915" s="1" t="s">
        <v>784</v>
      </c>
      <c r="C915" s="1">
        <v>4</v>
      </c>
      <c r="D915" s="3" t="s">
        <v>186</v>
      </c>
      <c r="F915" s="6">
        <v>1.25</v>
      </c>
      <c r="G915" s="1">
        <v>0</v>
      </c>
      <c r="H915" s="1">
        <v>0</v>
      </c>
      <c r="I915" s="1">
        <v>1</v>
      </c>
      <c r="J915" s="1">
        <v>0</v>
      </c>
    </row>
    <row r="916" spans="1:10" ht="12.75">
      <c r="A916" s="1" t="s">
        <v>784</v>
      </c>
      <c r="C916" s="1">
        <v>5</v>
      </c>
      <c r="D916" s="3" t="s">
        <v>187</v>
      </c>
      <c r="F916" s="6">
        <v>2.5</v>
      </c>
      <c r="G916" s="1">
        <v>0</v>
      </c>
      <c r="H916" s="1">
        <v>0</v>
      </c>
      <c r="I916" s="1">
        <v>0</v>
      </c>
      <c r="J916" s="1">
        <v>0</v>
      </c>
    </row>
    <row r="917" spans="1:10" ht="12.75">
      <c r="A917" s="1" t="s">
        <v>784</v>
      </c>
      <c r="C917" s="1">
        <v>6</v>
      </c>
      <c r="D917" s="3" t="s">
        <v>188</v>
      </c>
      <c r="F917" s="6">
        <v>2</v>
      </c>
      <c r="G917" s="1">
        <v>0</v>
      </c>
      <c r="H917" s="1">
        <v>0</v>
      </c>
      <c r="I917" s="1">
        <v>0</v>
      </c>
      <c r="J917" s="1">
        <v>0</v>
      </c>
    </row>
    <row r="918" spans="1:10" ht="12.75">
      <c r="A918" s="1" t="s">
        <v>784</v>
      </c>
      <c r="C918" s="1">
        <v>7</v>
      </c>
      <c r="D918" s="3" t="s">
        <v>189</v>
      </c>
      <c r="F918" s="6">
        <v>1.5</v>
      </c>
      <c r="G918" s="1">
        <v>0</v>
      </c>
      <c r="H918" s="1">
        <v>0</v>
      </c>
      <c r="I918" s="1">
        <v>0</v>
      </c>
      <c r="J918" s="1">
        <v>1</v>
      </c>
    </row>
    <row r="919" spans="1:10" ht="12.75">
      <c r="A919" s="1" t="s">
        <v>784</v>
      </c>
      <c r="C919" s="1">
        <v>8</v>
      </c>
      <c r="D919" s="3" t="s">
        <v>190</v>
      </c>
      <c r="F919" s="6">
        <v>1.25</v>
      </c>
      <c r="G919" s="1">
        <v>0</v>
      </c>
      <c r="H919" s="1">
        <v>0</v>
      </c>
      <c r="I919" s="1">
        <v>0</v>
      </c>
      <c r="J919" s="1">
        <v>1</v>
      </c>
    </row>
    <row r="920" spans="1:10" ht="12.75">
      <c r="A920" s="1" t="s">
        <v>784</v>
      </c>
      <c r="C920" s="1">
        <v>9</v>
      </c>
      <c r="D920" s="3" t="s">
        <v>191</v>
      </c>
      <c r="F920" s="6">
        <v>1.25</v>
      </c>
      <c r="G920" s="1">
        <v>0</v>
      </c>
      <c r="H920" s="1">
        <v>0</v>
      </c>
      <c r="I920" s="1">
        <v>0</v>
      </c>
      <c r="J920" s="1">
        <v>0</v>
      </c>
    </row>
    <row r="921" spans="1:10" ht="12.75">
      <c r="A921" s="1" t="s">
        <v>784</v>
      </c>
      <c r="C921" s="1">
        <v>10</v>
      </c>
      <c r="D921" s="3" t="s">
        <v>192</v>
      </c>
      <c r="F921" s="6">
        <v>3</v>
      </c>
      <c r="G921" s="1">
        <v>0</v>
      </c>
      <c r="H921" s="1">
        <v>0</v>
      </c>
      <c r="I921" s="1">
        <v>0</v>
      </c>
      <c r="J921" s="1">
        <v>0</v>
      </c>
    </row>
    <row r="922" spans="1:10" ht="12.75">
      <c r="A922" s="1" t="s">
        <v>784</v>
      </c>
      <c r="C922" s="1">
        <v>11</v>
      </c>
      <c r="D922" s="3" t="s">
        <v>193</v>
      </c>
      <c r="F922" s="6">
        <v>1.25</v>
      </c>
      <c r="G922" s="1">
        <v>0</v>
      </c>
      <c r="H922" s="1">
        <v>0</v>
      </c>
      <c r="I922" s="1">
        <v>1</v>
      </c>
      <c r="J922" s="1">
        <v>1</v>
      </c>
    </row>
    <row r="923" spans="1:10" ht="12.75">
      <c r="A923" s="1" t="s">
        <v>784</v>
      </c>
      <c r="C923" s="1">
        <v>12</v>
      </c>
      <c r="D923" s="3" t="s">
        <v>194</v>
      </c>
      <c r="F923" s="6">
        <v>2.5</v>
      </c>
      <c r="G923" s="1">
        <v>0</v>
      </c>
      <c r="H923" s="1">
        <v>0</v>
      </c>
      <c r="I923" s="1">
        <v>0</v>
      </c>
      <c r="J923" s="1">
        <v>0</v>
      </c>
    </row>
    <row r="924" spans="1:10" ht="12.75">
      <c r="A924" s="1" t="s">
        <v>784</v>
      </c>
      <c r="C924" s="1">
        <v>13</v>
      </c>
      <c r="D924" s="3" t="s">
        <v>195</v>
      </c>
      <c r="F924" s="6">
        <v>2</v>
      </c>
      <c r="G924" s="1">
        <v>0</v>
      </c>
      <c r="H924" s="1">
        <v>0</v>
      </c>
      <c r="I924" s="1">
        <v>0</v>
      </c>
      <c r="J924" s="1">
        <v>1</v>
      </c>
    </row>
    <row r="925" spans="1:10" ht="12.75">
      <c r="A925" s="1" t="s">
        <v>784</v>
      </c>
      <c r="C925" s="1">
        <v>14</v>
      </c>
      <c r="D925" s="3" t="s">
        <v>241</v>
      </c>
      <c r="F925" s="6">
        <v>1.25</v>
      </c>
      <c r="G925" s="1">
        <v>0</v>
      </c>
      <c r="H925" s="1">
        <v>0</v>
      </c>
      <c r="I925" s="1">
        <v>0</v>
      </c>
      <c r="J925" s="1">
        <v>1</v>
      </c>
    </row>
    <row r="926" spans="1:10" ht="12.75">
      <c r="A926" s="1" t="s">
        <v>784</v>
      </c>
      <c r="C926" s="1">
        <v>15</v>
      </c>
      <c r="D926" s="3" t="s">
        <v>196</v>
      </c>
      <c r="F926" s="6">
        <v>0.75</v>
      </c>
      <c r="G926" s="1">
        <v>0</v>
      </c>
      <c r="H926" s="1">
        <v>0</v>
      </c>
      <c r="I926" s="1">
        <v>0</v>
      </c>
      <c r="J926" s="1">
        <v>0</v>
      </c>
    </row>
    <row r="927" spans="1:10" ht="12.75">
      <c r="A927" s="1" t="s">
        <v>784</v>
      </c>
      <c r="C927" s="1">
        <v>16</v>
      </c>
      <c r="D927" s="3" t="s">
        <v>197</v>
      </c>
      <c r="F927" s="6">
        <v>3.75</v>
      </c>
      <c r="G927" s="1">
        <v>0</v>
      </c>
      <c r="H927" s="1">
        <v>0</v>
      </c>
      <c r="I927" s="1">
        <v>1</v>
      </c>
      <c r="J927" s="1">
        <v>0</v>
      </c>
    </row>
    <row r="928" spans="1:10" ht="12.75">
      <c r="A928" s="1" t="s">
        <v>784</v>
      </c>
      <c r="C928" s="1">
        <v>17</v>
      </c>
      <c r="D928" s="3" t="s">
        <v>198</v>
      </c>
      <c r="F928" s="6">
        <v>2.5</v>
      </c>
      <c r="G928" s="1">
        <v>0</v>
      </c>
      <c r="H928" s="1">
        <v>0</v>
      </c>
      <c r="I928" s="1">
        <v>0</v>
      </c>
      <c r="J928" s="1">
        <v>0</v>
      </c>
    </row>
    <row r="929" spans="1:10" ht="12.75">
      <c r="A929" s="1" t="s">
        <v>784</v>
      </c>
      <c r="C929" s="1">
        <v>18</v>
      </c>
      <c r="D929" s="3" t="s">
        <v>199</v>
      </c>
      <c r="F929" s="6">
        <v>0.75</v>
      </c>
      <c r="G929" s="1">
        <v>0</v>
      </c>
      <c r="H929" s="1">
        <v>0</v>
      </c>
      <c r="I929" s="1">
        <v>0</v>
      </c>
      <c r="J929" s="1">
        <v>1</v>
      </c>
    </row>
    <row r="930" spans="1:10" ht="12.75">
      <c r="A930" s="1" t="s">
        <v>784</v>
      </c>
      <c r="C930" s="1">
        <v>19</v>
      </c>
      <c r="D930" s="3" t="s">
        <v>200</v>
      </c>
      <c r="F930" s="6">
        <v>1.5</v>
      </c>
      <c r="G930" s="1">
        <v>0</v>
      </c>
      <c r="H930" s="1">
        <v>0</v>
      </c>
      <c r="I930" s="1">
        <v>0</v>
      </c>
      <c r="J930" s="1">
        <v>0</v>
      </c>
    </row>
    <row r="931" spans="1:10" ht="12.75">
      <c r="A931" s="1" t="s">
        <v>784</v>
      </c>
      <c r="C931" s="1">
        <v>20</v>
      </c>
      <c r="D931" s="3" t="s">
        <v>201</v>
      </c>
      <c r="F931" s="6">
        <v>1.75</v>
      </c>
      <c r="G931" s="1">
        <v>0</v>
      </c>
      <c r="H931" s="1">
        <v>0</v>
      </c>
      <c r="I931" s="1">
        <v>0</v>
      </c>
      <c r="J931" s="1">
        <v>0</v>
      </c>
    </row>
    <row r="932" spans="1:10" ht="12.75">
      <c r="A932" s="1" t="s">
        <v>784</v>
      </c>
      <c r="C932" s="1">
        <v>21</v>
      </c>
      <c r="D932" s="3" t="s">
        <v>202</v>
      </c>
      <c r="F932" s="6">
        <v>3.25</v>
      </c>
      <c r="G932" s="1">
        <v>0</v>
      </c>
      <c r="H932" s="1">
        <v>0</v>
      </c>
      <c r="I932" s="1">
        <v>0</v>
      </c>
      <c r="J932" s="1">
        <v>0</v>
      </c>
    </row>
    <row r="933" spans="1:10" ht="12.75">
      <c r="A933" s="1" t="s">
        <v>784</v>
      </c>
      <c r="C933" s="1">
        <v>22</v>
      </c>
      <c r="D933" s="3" t="s">
        <v>203</v>
      </c>
      <c r="F933" s="6">
        <v>1</v>
      </c>
      <c r="G933" s="1">
        <v>0</v>
      </c>
      <c r="H933" s="1">
        <v>0</v>
      </c>
      <c r="I933" s="1">
        <v>0</v>
      </c>
      <c r="J933" s="1">
        <v>0</v>
      </c>
    </row>
    <row r="934" spans="1:10" ht="12.75">
      <c r="A934" s="1" t="s">
        <v>784</v>
      </c>
      <c r="C934" s="1">
        <v>23</v>
      </c>
      <c r="D934" s="3" t="s">
        <v>204</v>
      </c>
      <c r="F934" s="6">
        <v>1.75</v>
      </c>
      <c r="G934" s="1">
        <v>0</v>
      </c>
      <c r="H934" s="1">
        <v>0</v>
      </c>
      <c r="I934" s="1">
        <v>0</v>
      </c>
      <c r="J934" s="1">
        <v>0</v>
      </c>
    </row>
    <row r="935" spans="1:10" ht="12.75">
      <c r="A935" s="1" t="s">
        <v>784</v>
      </c>
      <c r="C935" s="1">
        <v>24</v>
      </c>
      <c r="D935" s="3" t="s">
        <v>205</v>
      </c>
      <c r="F935" s="6">
        <v>2</v>
      </c>
      <c r="G935" s="1">
        <v>0</v>
      </c>
      <c r="H935" s="1">
        <v>0</v>
      </c>
      <c r="I935" s="1">
        <v>1</v>
      </c>
      <c r="J935" s="1">
        <v>0</v>
      </c>
    </row>
    <row r="936" spans="1:10" ht="12.75">
      <c r="A936" s="1" t="s">
        <v>784</v>
      </c>
      <c r="C936" s="1">
        <v>25</v>
      </c>
      <c r="D936" s="3" t="s">
        <v>206</v>
      </c>
      <c r="F936" s="6">
        <v>1.25</v>
      </c>
      <c r="G936" s="1">
        <v>0</v>
      </c>
      <c r="H936" s="1">
        <v>0</v>
      </c>
      <c r="I936" s="1">
        <v>0</v>
      </c>
      <c r="J936" s="1">
        <v>0</v>
      </c>
    </row>
    <row r="937" spans="1:10" ht="12.75">
      <c r="A937" s="1" t="s">
        <v>784</v>
      </c>
      <c r="C937" s="1">
        <v>26</v>
      </c>
      <c r="D937" s="3" t="s">
        <v>207</v>
      </c>
      <c r="F937" s="6">
        <v>1</v>
      </c>
      <c r="G937" s="1">
        <v>0</v>
      </c>
      <c r="H937" s="1">
        <v>0</v>
      </c>
      <c r="I937" s="1">
        <v>0</v>
      </c>
      <c r="J937" s="1">
        <v>0</v>
      </c>
    </row>
    <row r="938" spans="1:10" ht="12.75">
      <c r="A938" s="1" t="s">
        <v>784</v>
      </c>
      <c r="C938" s="1">
        <v>27</v>
      </c>
      <c r="D938" s="3" t="s">
        <v>208</v>
      </c>
      <c r="F938" s="6">
        <v>0.75</v>
      </c>
      <c r="G938" s="1">
        <v>0</v>
      </c>
      <c r="H938" s="1">
        <v>0</v>
      </c>
      <c r="I938" s="1">
        <v>0</v>
      </c>
      <c r="J938" s="1">
        <v>0</v>
      </c>
    </row>
    <row r="939" spans="1:10" ht="12.75">
      <c r="A939" s="1" t="s">
        <v>784</v>
      </c>
      <c r="C939" s="1">
        <v>28</v>
      </c>
      <c r="D939" s="3" t="s">
        <v>209</v>
      </c>
      <c r="F939" s="6">
        <v>2.25</v>
      </c>
      <c r="G939" s="1">
        <v>0</v>
      </c>
      <c r="H939" s="1">
        <v>0</v>
      </c>
      <c r="I939" s="1">
        <v>0</v>
      </c>
      <c r="J939" s="1">
        <v>0</v>
      </c>
    </row>
    <row r="940" spans="1:10" ht="12.75">
      <c r="A940" s="1" t="s">
        <v>784</v>
      </c>
      <c r="C940" s="1">
        <v>29</v>
      </c>
      <c r="D940" s="3" t="s">
        <v>210</v>
      </c>
      <c r="F940" s="6">
        <v>1</v>
      </c>
      <c r="G940" s="1">
        <v>0</v>
      </c>
      <c r="H940" s="1">
        <v>0</v>
      </c>
      <c r="I940" s="1">
        <v>0</v>
      </c>
      <c r="J940" s="1">
        <v>0</v>
      </c>
    </row>
    <row r="941" spans="1:10" ht="12.75">
      <c r="A941" s="1" t="s">
        <v>784</v>
      </c>
      <c r="C941" s="1">
        <v>30</v>
      </c>
      <c r="D941" s="3" t="s">
        <v>211</v>
      </c>
      <c r="F941" s="6">
        <v>2</v>
      </c>
      <c r="G941" s="1">
        <v>0</v>
      </c>
      <c r="H941" s="1">
        <v>0</v>
      </c>
      <c r="I941" s="1">
        <v>0</v>
      </c>
      <c r="J941" s="1">
        <v>0</v>
      </c>
    </row>
    <row r="942" spans="1:10" ht="12.75">
      <c r="A942" s="1" t="s">
        <v>784</v>
      </c>
      <c r="C942" s="1">
        <v>31</v>
      </c>
      <c r="D942" s="3" t="s">
        <v>212</v>
      </c>
      <c r="F942" s="6">
        <v>3</v>
      </c>
      <c r="G942" s="1">
        <v>0</v>
      </c>
      <c r="H942" s="1">
        <v>0</v>
      </c>
      <c r="I942" s="1">
        <v>0</v>
      </c>
      <c r="J942" s="1">
        <v>0</v>
      </c>
    </row>
    <row r="943" spans="1:10" ht="12.75">
      <c r="A943" s="1" t="s">
        <v>784</v>
      </c>
      <c r="C943" s="1">
        <v>32</v>
      </c>
      <c r="D943" s="3" t="s">
        <v>213</v>
      </c>
      <c r="F943" s="6">
        <v>1</v>
      </c>
      <c r="G943" s="1">
        <v>0</v>
      </c>
      <c r="H943" s="1">
        <v>0</v>
      </c>
      <c r="I943" s="1">
        <v>1</v>
      </c>
      <c r="J943" s="1">
        <v>1</v>
      </c>
    </row>
    <row r="944" spans="1:10" ht="12.75">
      <c r="A944" s="1" t="s">
        <v>784</v>
      </c>
      <c r="C944" s="1">
        <v>33</v>
      </c>
      <c r="D944" s="3" t="s">
        <v>214</v>
      </c>
      <c r="F944" s="6">
        <v>1.75</v>
      </c>
      <c r="G944" s="1">
        <v>0</v>
      </c>
      <c r="H944" s="1">
        <v>0</v>
      </c>
      <c r="I944" s="1">
        <v>0</v>
      </c>
      <c r="J944" s="1">
        <v>0</v>
      </c>
    </row>
    <row r="945" spans="1:10" ht="12.75">
      <c r="A945" s="1" t="s">
        <v>784</v>
      </c>
      <c r="C945" s="1">
        <v>34</v>
      </c>
      <c r="D945" s="3" t="s">
        <v>215</v>
      </c>
      <c r="F945" s="6">
        <v>1.5</v>
      </c>
      <c r="G945" s="1">
        <v>0</v>
      </c>
      <c r="H945" s="1">
        <v>0</v>
      </c>
      <c r="I945" s="1">
        <v>0</v>
      </c>
      <c r="J945" s="1">
        <v>0</v>
      </c>
    </row>
    <row r="946" spans="1:10" ht="12.75">
      <c r="A946" s="1" t="s">
        <v>784</v>
      </c>
      <c r="C946" s="1">
        <v>35</v>
      </c>
      <c r="D946" s="3" t="s">
        <v>216</v>
      </c>
      <c r="F946" s="6">
        <v>1.5</v>
      </c>
      <c r="G946" s="1">
        <v>0</v>
      </c>
      <c r="H946" s="1">
        <v>0</v>
      </c>
      <c r="I946" s="1">
        <v>0</v>
      </c>
      <c r="J946" s="1">
        <v>0</v>
      </c>
    </row>
    <row r="947" spans="1:10" ht="12.75">
      <c r="A947" s="1" t="s">
        <v>784</v>
      </c>
      <c r="C947" s="1">
        <v>36</v>
      </c>
      <c r="D947" s="3" t="s">
        <v>217</v>
      </c>
      <c r="F947" s="6">
        <v>1.5</v>
      </c>
      <c r="G947" s="1">
        <v>0</v>
      </c>
      <c r="H947" s="1">
        <v>0</v>
      </c>
      <c r="I947" s="1">
        <v>0</v>
      </c>
      <c r="J947" s="1">
        <v>0</v>
      </c>
    </row>
    <row r="948" spans="1:10" ht="12.75">
      <c r="A948" s="1" t="s">
        <v>784</v>
      </c>
      <c r="C948" s="1">
        <v>37</v>
      </c>
      <c r="D948" s="3" t="s">
        <v>218</v>
      </c>
      <c r="F948" s="6">
        <v>1</v>
      </c>
      <c r="G948" s="1">
        <v>0</v>
      </c>
      <c r="H948" s="1">
        <v>0</v>
      </c>
      <c r="I948" s="1">
        <v>1</v>
      </c>
      <c r="J948" s="1">
        <v>0</v>
      </c>
    </row>
    <row r="949" spans="1:10" ht="12.75">
      <c r="A949" s="1" t="s">
        <v>784</v>
      </c>
      <c r="C949" s="1">
        <v>38</v>
      </c>
      <c r="D949" s="3" t="s">
        <v>219</v>
      </c>
      <c r="F949" s="6">
        <v>1</v>
      </c>
      <c r="G949" s="1">
        <v>0</v>
      </c>
      <c r="H949" s="1">
        <v>0</v>
      </c>
      <c r="I949" s="1">
        <v>1</v>
      </c>
      <c r="J949" s="1">
        <v>0</v>
      </c>
    </row>
    <row r="950" spans="1:10" ht="12.75">
      <c r="A950" s="1" t="s">
        <v>784</v>
      </c>
      <c r="C950" s="1">
        <v>39</v>
      </c>
      <c r="D950" s="3" t="s">
        <v>220</v>
      </c>
      <c r="F950" s="6">
        <v>0.75</v>
      </c>
      <c r="G950" s="1">
        <v>0</v>
      </c>
      <c r="H950" s="1">
        <v>0</v>
      </c>
      <c r="I950" s="1">
        <v>0</v>
      </c>
      <c r="J950" s="1">
        <v>1</v>
      </c>
    </row>
    <row r="951" spans="1:10" ht="12.75">
      <c r="A951" s="1" t="s">
        <v>784</v>
      </c>
      <c r="C951" s="1">
        <v>40</v>
      </c>
      <c r="D951" s="3" t="s">
        <v>221</v>
      </c>
      <c r="F951" s="6">
        <v>2.25</v>
      </c>
      <c r="G951" s="1">
        <v>0</v>
      </c>
      <c r="H951" s="1">
        <v>0</v>
      </c>
      <c r="I951" s="1">
        <v>1</v>
      </c>
      <c r="J951" s="1">
        <v>0</v>
      </c>
    </row>
    <row r="952" spans="1:10" ht="12.75">
      <c r="A952" s="1" t="s">
        <v>784</v>
      </c>
      <c r="C952" s="1">
        <v>41</v>
      </c>
      <c r="D952" s="3" t="s">
        <v>222</v>
      </c>
      <c r="F952" s="6">
        <v>1.5</v>
      </c>
      <c r="G952" s="1">
        <v>0</v>
      </c>
      <c r="H952" s="1">
        <v>0</v>
      </c>
      <c r="I952" s="1">
        <v>0</v>
      </c>
      <c r="J952" s="1">
        <v>1</v>
      </c>
    </row>
    <row r="953" spans="1:10" ht="12.75">
      <c r="A953" s="1" t="s">
        <v>784</v>
      </c>
      <c r="C953" s="1">
        <v>42</v>
      </c>
      <c r="D953" s="3" t="s">
        <v>223</v>
      </c>
      <c r="F953" s="6">
        <v>1.5</v>
      </c>
      <c r="G953" s="1">
        <v>0</v>
      </c>
      <c r="H953" s="1">
        <v>0</v>
      </c>
      <c r="I953" s="1">
        <v>0</v>
      </c>
      <c r="J953" s="1">
        <v>0</v>
      </c>
    </row>
    <row r="954" spans="1:10" ht="12.75">
      <c r="A954" s="1" t="s">
        <v>784</v>
      </c>
      <c r="C954" s="1">
        <v>43</v>
      </c>
      <c r="D954" s="3" t="s">
        <v>242</v>
      </c>
      <c r="F954" s="6">
        <v>1.5</v>
      </c>
      <c r="G954" s="1">
        <v>0</v>
      </c>
      <c r="H954" s="1">
        <v>0</v>
      </c>
      <c r="I954" s="1">
        <v>0</v>
      </c>
      <c r="J954" s="1">
        <v>0</v>
      </c>
    </row>
    <row r="955" spans="1:10" ht="12.75">
      <c r="A955" s="1" t="s">
        <v>784</v>
      </c>
      <c r="C955" s="1">
        <v>44</v>
      </c>
      <c r="D955" s="3" t="s">
        <v>224</v>
      </c>
      <c r="F955" s="6">
        <v>1</v>
      </c>
      <c r="G955" s="1">
        <v>0</v>
      </c>
      <c r="H955" s="1">
        <v>0</v>
      </c>
      <c r="I955" s="1">
        <v>0</v>
      </c>
      <c r="J955" s="1">
        <v>0</v>
      </c>
    </row>
    <row r="956" spans="1:10" ht="12.75">
      <c r="A956" s="1" t="s">
        <v>784</v>
      </c>
      <c r="C956" s="1">
        <v>45</v>
      </c>
      <c r="D956" s="3" t="s">
        <v>225</v>
      </c>
      <c r="F956" s="6">
        <v>2.5</v>
      </c>
      <c r="G956" s="1">
        <v>0</v>
      </c>
      <c r="H956" s="1">
        <v>0</v>
      </c>
      <c r="I956" s="1">
        <v>0</v>
      </c>
      <c r="J956" s="1">
        <v>0</v>
      </c>
    </row>
    <row r="957" spans="1:10" ht="12.75">
      <c r="A957" s="1" t="s">
        <v>785</v>
      </c>
      <c r="C957" s="1">
        <v>1</v>
      </c>
      <c r="D957" s="3" t="s">
        <v>227</v>
      </c>
      <c r="F957" s="6">
        <v>1.5</v>
      </c>
      <c r="G957" s="1">
        <v>0</v>
      </c>
      <c r="H957" s="1">
        <v>0</v>
      </c>
      <c r="I957" s="1">
        <v>1</v>
      </c>
      <c r="J957" s="1">
        <v>0</v>
      </c>
    </row>
    <row r="958" spans="1:10" ht="12.75">
      <c r="A958" s="1" t="s">
        <v>785</v>
      </c>
      <c r="C958" s="1">
        <v>2</v>
      </c>
      <c r="D958" s="3" t="s">
        <v>228</v>
      </c>
      <c r="F958" s="6">
        <v>1.5</v>
      </c>
      <c r="G958" s="1">
        <v>0</v>
      </c>
      <c r="H958" s="1">
        <v>0</v>
      </c>
      <c r="I958" s="1">
        <v>1</v>
      </c>
      <c r="J958" s="1">
        <v>0</v>
      </c>
    </row>
    <row r="959" spans="1:10" ht="12.75">
      <c r="A959" s="1" t="s">
        <v>785</v>
      </c>
      <c r="C959" s="1">
        <v>3</v>
      </c>
      <c r="D959" s="3" t="s">
        <v>229</v>
      </c>
      <c r="F959" s="6">
        <v>1.75</v>
      </c>
      <c r="G959" s="1">
        <v>0</v>
      </c>
      <c r="H959" s="1">
        <v>0</v>
      </c>
      <c r="I959" s="1">
        <v>1</v>
      </c>
      <c r="J959" s="1">
        <v>0</v>
      </c>
    </row>
    <row r="960" spans="1:10" ht="12.75">
      <c r="A960" s="1" t="s">
        <v>785</v>
      </c>
      <c r="C960" s="1">
        <v>4</v>
      </c>
      <c r="D960" s="3" t="s">
        <v>230</v>
      </c>
      <c r="F960" s="6">
        <v>4</v>
      </c>
      <c r="G960" s="1">
        <v>0</v>
      </c>
      <c r="H960" s="1">
        <v>0</v>
      </c>
      <c r="I960" s="1">
        <v>1</v>
      </c>
      <c r="J960" s="1">
        <v>0</v>
      </c>
    </row>
    <row r="961" spans="1:10" ht="12.75">
      <c r="A961" s="1" t="s">
        <v>785</v>
      </c>
      <c r="C961" s="1">
        <v>5</v>
      </c>
      <c r="D961" s="3" t="s">
        <v>231</v>
      </c>
      <c r="F961" s="6">
        <v>2.5</v>
      </c>
      <c r="G961" s="1">
        <v>0</v>
      </c>
      <c r="H961" s="1">
        <v>0</v>
      </c>
      <c r="I961" s="1">
        <v>1</v>
      </c>
      <c r="J961" s="1">
        <v>0</v>
      </c>
    </row>
    <row r="962" spans="1:10" ht="12.75">
      <c r="A962" s="1" t="s">
        <v>785</v>
      </c>
      <c r="C962" s="1">
        <v>6</v>
      </c>
      <c r="D962" s="3" t="s">
        <v>329</v>
      </c>
      <c r="F962" s="6">
        <v>1.5</v>
      </c>
      <c r="G962" s="1">
        <v>0</v>
      </c>
      <c r="H962" s="1">
        <v>0</v>
      </c>
      <c r="I962" s="1">
        <v>1</v>
      </c>
      <c r="J962" s="1">
        <v>0</v>
      </c>
    </row>
    <row r="963" spans="1:10" ht="12.75">
      <c r="A963" s="1" t="s">
        <v>785</v>
      </c>
      <c r="C963" s="1">
        <v>7</v>
      </c>
      <c r="D963" s="3" t="s">
        <v>263</v>
      </c>
      <c r="F963" s="6">
        <v>1.25</v>
      </c>
      <c r="G963" s="1">
        <v>0</v>
      </c>
      <c r="H963" s="1">
        <v>0</v>
      </c>
      <c r="I963" s="1">
        <v>1</v>
      </c>
      <c r="J963" s="1">
        <v>0</v>
      </c>
    </row>
    <row r="964" spans="1:10" ht="12.75">
      <c r="A964" s="1" t="s">
        <v>785</v>
      </c>
      <c r="C964" s="1">
        <v>8</v>
      </c>
      <c r="D964" s="3" t="s">
        <v>264</v>
      </c>
      <c r="F964" s="6">
        <v>1.75</v>
      </c>
      <c r="G964" s="1">
        <v>0</v>
      </c>
      <c r="H964" s="1">
        <v>0</v>
      </c>
      <c r="I964" s="1">
        <v>1</v>
      </c>
      <c r="J964" s="1">
        <v>0</v>
      </c>
    </row>
    <row r="965" spans="1:10" ht="12.75">
      <c r="A965" s="1" t="s">
        <v>785</v>
      </c>
      <c r="C965" s="1">
        <v>9</v>
      </c>
      <c r="D965" s="3" t="s">
        <v>265</v>
      </c>
      <c r="F965" s="6">
        <v>4.5</v>
      </c>
      <c r="G965" s="1">
        <v>0</v>
      </c>
      <c r="H965" s="1">
        <v>0</v>
      </c>
      <c r="I965" s="1">
        <v>1</v>
      </c>
      <c r="J965" s="1">
        <v>0</v>
      </c>
    </row>
    <row r="966" spans="1:10" ht="12.75">
      <c r="A966" s="1" t="s">
        <v>785</v>
      </c>
      <c r="C966" s="1">
        <v>10</v>
      </c>
      <c r="D966" s="3" t="s">
        <v>319</v>
      </c>
      <c r="F966" s="6">
        <v>1.5</v>
      </c>
      <c r="G966" s="1">
        <v>0</v>
      </c>
      <c r="H966" s="1">
        <v>0</v>
      </c>
      <c r="I966" s="1">
        <v>1</v>
      </c>
      <c r="J966" s="1">
        <v>0</v>
      </c>
    </row>
    <row r="967" spans="1:10" ht="12.75">
      <c r="A967" s="1" t="s">
        <v>785</v>
      </c>
      <c r="C967" s="1">
        <v>11</v>
      </c>
      <c r="D967" s="3" t="s">
        <v>266</v>
      </c>
      <c r="F967" s="6">
        <v>1.5</v>
      </c>
      <c r="G967" s="1">
        <v>0</v>
      </c>
      <c r="H967" s="1">
        <v>0</v>
      </c>
      <c r="I967" s="1">
        <v>1</v>
      </c>
      <c r="J967" s="1">
        <v>0</v>
      </c>
    </row>
    <row r="968" spans="1:10" ht="12.75">
      <c r="A968" s="1" t="s">
        <v>785</v>
      </c>
      <c r="C968" s="1">
        <v>12</v>
      </c>
      <c r="D968" s="3" t="s">
        <v>267</v>
      </c>
      <c r="F968" s="6">
        <v>1.25</v>
      </c>
      <c r="G968" s="1">
        <v>0</v>
      </c>
      <c r="H968" s="1">
        <v>0</v>
      </c>
      <c r="I968" s="1">
        <v>1</v>
      </c>
      <c r="J968" s="1">
        <v>0</v>
      </c>
    </row>
    <row r="969" spans="1:10" ht="12.75">
      <c r="A969" s="1" t="s">
        <v>785</v>
      </c>
      <c r="C969" s="1">
        <v>13</v>
      </c>
      <c r="D969" s="3" t="s">
        <v>269</v>
      </c>
      <c r="F969" s="6">
        <v>1.75</v>
      </c>
      <c r="G969" s="1">
        <v>0</v>
      </c>
      <c r="H969" s="1">
        <v>0</v>
      </c>
      <c r="I969" s="1">
        <v>1</v>
      </c>
      <c r="J969" s="1">
        <v>0</v>
      </c>
    </row>
    <row r="970" spans="1:10" ht="12.75">
      <c r="A970" s="1" t="s">
        <v>785</v>
      </c>
      <c r="C970" s="1">
        <v>14</v>
      </c>
      <c r="D970" s="3" t="s">
        <v>270</v>
      </c>
      <c r="F970" s="6">
        <v>2.5</v>
      </c>
      <c r="G970" s="1">
        <v>0</v>
      </c>
      <c r="H970" s="1">
        <v>0</v>
      </c>
      <c r="I970" s="1">
        <v>1</v>
      </c>
      <c r="J970" s="1">
        <v>0</v>
      </c>
    </row>
    <row r="971" spans="1:10" ht="12.75">
      <c r="A971" s="1" t="s">
        <v>785</v>
      </c>
      <c r="C971" s="1">
        <v>15</v>
      </c>
      <c r="D971" s="3" t="s">
        <v>271</v>
      </c>
      <c r="F971" s="6">
        <v>2.75</v>
      </c>
      <c r="G971" s="1">
        <v>0</v>
      </c>
      <c r="H971" s="1">
        <v>0</v>
      </c>
      <c r="I971" s="1">
        <v>1</v>
      </c>
      <c r="J971" s="1">
        <v>0</v>
      </c>
    </row>
    <row r="972" spans="1:10" ht="12.75">
      <c r="A972" s="1" t="s">
        <v>785</v>
      </c>
      <c r="C972" s="1">
        <v>16</v>
      </c>
      <c r="D972" s="3" t="s">
        <v>272</v>
      </c>
      <c r="F972" s="6">
        <v>2.5</v>
      </c>
      <c r="G972" s="1">
        <v>0</v>
      </c>
      <c r="H972" s="1">
        <v>0</v>
      </c>
      <c r="I972" s="1">
        <v>1</v>
      </c>
      <c r="J972" s="1">
        <v>0</v>
      </c>
    </row>
    <row r="973" spans="1:10" ht="12.75">
      <c r="A973" s="1" t="s">
        <v>785</v>
      </c>
      <c r="C973" s="1">
        <v>17</v>
      </c>
      <c r="D973" s="3" t="s">
        <v>273</v>
      </c>
      <c r="F973" s="6">
        <v>4.5</v>
      </c>
      <c r="G973" s="1">
        <v>0</v>
      </c>
      <c r="H973" s="1">
        <v>0</v>
      </c>
      <c r="I973" s="1">
        <v>0</v>
      </c>
      <c r="J973" s="1">
        <v>0</v>
      </c>
    </row>
    <row r="974" spans="1:10" ht="12.75">
      <c r="A974" s="1" t="s">
        <v>785</v>
      </c>
      <c r="C974" s="1">
        <v>18</v>
      </c>
      <c r="D974" s="3" t="s">
        <v>274</v>
      </c>
      <c r="F974" s="6">
        <v>4.25</v>
      </c>
      <c r="G974" s="1">
        <v>0</v>
      </c>
      <c r="H974" s="1">
        <v>0</v>
      </c>
      <c r="I974" s="1">
        <v>0</v>
      </c>
      <c r="J974" s="1">
        <v>0</v>
      </c>
    </row>
    <row r="975" spans="1:10" ht="12.75">
      <c r="A975" s="1" t="s">
        <v>785</v>
      </c>
      <c r="C975" s="1">
        <v>19</v>
      </c>
      <c r="D975" s="3" t="s">
        <v>275</v>
      </c>
      <c r="F975" s="6">
        <v>3</v>
      </c>
      <c r="G975" s="1">
        <v>0</v>
      </c>
      <c r="H975" s="1">
        <v>0</v>
      </c>
      <c r="I975" s="1">
        <v>1</v>
      </c>
      <c r="J975" s="1">
        <v>0</v>
      </c>
    </row>
    <row r="976" spans="1:10" ht="12.75">
      <c r="A976" s="1" t="s">
        <v>785</v>
      </c>
      <c r="C976" s="1">
        <v>20</v>
      </c>
      <c r="D976" s="3" t="s">
        <v>276</v>
      </c>
      <c r="F976" s="6">
        <v>4</v>
      </c>
      <c r="G976" s="1">
        <v>0</v>
      </c>
      <c r="H976" s="1">
        <v>0</v>
      </c>
      <c r="I976" s="1">
        <v>0</v>
      </c>
      <c r="J976" s="1">
        <v>0</v>
      </c>
    </row>
    <row r="977" spans="1:10" ht="12.75">
      <c r="A977" s="1" t="s">
        <v>785</v>
      </c>
      <c r="C977" s="1">
        <v>21</v>
      </c>
      <c r="D977" s="3" t="s">
        <v>277</v>
      </c>
      <c r="F977" s="6">
        <v>2</v>
      </c>
      <c r="G977" s="1">
        <v>0</v>
      </c>
      <c r="H977" s="1">
        <v>0</v>
      </c>
      <c r="I977" s="1">
        <v>1</v>
      </c>
      <c r="J977" s="1">
        <v>0</v>
      </c>
    </row>
    <row r="978" spans="1:10" ht="12.75">
      <c r="A978" s="1" t="s">
        <v>785</v>
      </c>
      <c r="C978" s="1">
        <v>22</v>
      </c>
      <c r="D978" s="3" t="s">
        <v>278</v>
      </c>
      <c r="F978" s="6">
        <v>2.25</v>
      </c>
      <c r="G978" s="1">
        <v>0</v>
      </c>
      <c r="H978" s="1">
        <v>0</v>
      </c>
      <c r="I978" s="1">
        <v>1</v>
      </c>
      <c r="J978" s="1">
        <v>0</v>
      </c>
    </row>
    <row r="979" spans="1:10" ht="12.75">
      <c r="A979" s="1" t="s">
        <v>785</v>
      </c>
      <c r="C979" s="1">
        <v>23</v>
      </c>
      <c r="D979" s="3" t="s">
        <v>279</v>
      </c>
      <c r="F979" s="6">
        <v>3</v>
      </c>
      <c r="G979" s="1">
        <v>0</v>
      </c>
      <c r="H979" s="1">
        <v>0</v>
      </c>
      <c r="I979" s="1">
        <v>1</v>
      </c>
      <c r="J979" s="1">
        <v>0</v>
      </c>
    </row>
    <row r="980" spans="1:10" ht="12.75">
      <c r="A980" s="1" t="s">
        <v>785</v>
      </c>
      <c r="C980" s="1">
        <v>24</v>
      </c>
      <c r="D980" s="3" t="s">
        <v>280</v>
      </c>
      <c r="F980" s="6">
        <v>3.5</v>
      </c>
      <c r="G980" s="1">
        <v>0</v>
      </c>
      <c r="H980" s="1">
        <v>0</v>
      </c>
      <c r="I980" s="1">
        <v>1</v>
      </c>
      <c r="J980" s="1">
        <v>0</v>
      </c>
    </row>
    <row r="981" spans="1:10" ht="12.75">
      <c r="A981" s="1" t="s">
        <v>785</v>
      </c>
      <c r="C981" s="1">
        <v>25</v>
      </c>
      <c r="D981" s="3" t="s">
        <v>321</v>
      </c>
      <c r="F981" s="6">
        <v>2.5</v>
      </c>
      <c r="G981" s="1">
        <v>0</v>
      </c>
      <c r="H981" s="1">
        <v>0</v>
      </c>
      <c r="I981" s="1">
        <v>1</v>
      </c>
      <c r="J981" s="1">
        <v>0</v>
      </c>
    </row>
    <row r="982" spans="1:10" ht="12.75">
      <c r="A982" s="1" t="s">
        <v>785</v>
      </c>
      <c r="C982" s="1">
        <v>26</v>
      </c>
      <c r="D982" s="3" t="s">
        <v>281</v>
      </c>
      <c r="F982" s="6">
        <v>1.5</v>
      </c>
      <c r="G982" s="1">
        <v>0</v>
      </c>
      <c r="H982" s="1">
        <v>0</v>
      </c>
      <c r="I982" s="1">
        <v>1</v>
      </c>
      <c r="J982" s="1">
        <v>0</v>
      </c>
    </row>
    <row r="983" spans="1:10" ht="12.75">
      <c r="A983" s="1" t="s">
        <v>785</v>
      </c>
      <c r="C983" s="1">
        <v>27</v>
      </c>
      <c r="D983" s="3" t="s">
        <v>282</v>
      </c>
      <c r="F983" s="6">
        <v>3.5</v>
      </c>
      <c r="G983" s="1">
        <v>0</v>
      </c>
      <c r="H983" s="1">
        <v>0</v>
      </c>
      <c r="I983" s="1">
        <v>1</v>
      </c>
      <c r="J983" s="1">
        <v>0</v>
      </c>
    </row>
    <row r="984" spans="1:10" ht="12.75">
      <c r="A984" s="1" t="s">
        <v>785</v>
      </c>
      <c r="C984" s="1">
        <v>28</v>
      </c>
      <c r="D984" s="3" t="s">
        <v>283</v>
      </c>
      <c r="F984" s="6">
        <v>1.75</v>
      </c>
      <c r="G984" s="1">
        <v>0</v>
      </c>
      <c r="H984" s="1">
        <v>0</v>
      </c>
      <c r="I984" s="1">
        <v>1</v>
      </c>
      <c r="J984" s="1">
        <v>0</v>
      </c>
    </row>
    <row r="985" spans="1:10" ht="12.75">
      <c r="A985" s="1" t="s">
        <v>785</v>
      </c>
      <c r="C985" s="1">
        <v>29</v>
      </c>
      <c r="D985" s="3" t="s">
        <v>284</v>
      </c>
      <c r="F985" s="6">
        <v>1.5</v>
      </c>
      <c r="G985" s="1">
        <v>0</v>
      </c>
      <c r="H985" s="1">
        <v>0</v>
      </c>
      <c r="I985" s="1">
        <v>1</v>
      </c>
      <c r="J985" s="1">
        <v>0</v>
      </c>
    </row>
    <row r="986" spans="1:10" ht="12.75">
      <c r="A986" s="1" t="s">
        <v>785</v>
      </c>
      <c r="C986" s="1">
        <v>30</v>
      </c>
      <c r="D986" s="3" t="s">
        <v>285</v>
      </c>
      <c r="F986" s="6">
        <v>1.5</v>
      </c>
      <c r="G986" s="1">
        <v>0</v>
      </c>
      <c r="H986" s="1">
        <v>0</v>
      </c>
      <c r="I986" s="1">
        <v>1</v>
      </c>
      <c r="J986" s="1">
        <v>0</v>
      </c>
    </row>
    <row r="987" spans="1:10" ht="12.75">
      <c r="A987" s="1" t="s">
        <v>785</v>
      </c>
      <c r="C987" s="1">
        <v>31</v>
      </c>
      <c r="D987" s="3" t="s">
        <v>286</v>
      </c>
      <c r="F987" s="6">
        <v>2</v>
      </c>
      <c r="G987" s="1">
        <v>0</v>
      </c>
      <c r="H987" s="1">
        <v>0</v>
      </c>
      <c r="I987" s="1">
        <v>1</v>
      </c>
      <c r="J987" s="1">
        <v>0</v>
      </c>
    </row>
    <row r="988" spans="1:10" ht="12.75">
      <c r="A988" s="1" t="s">
        <v>785</v>
      </c>
      <c r="C988" s="1">
        <v>32</v>
      </c>
      <c r="D988" s="3" t="s">
        <v>287</v>
      </c>
      <c r="F988" s="6">
        <v>1.5</v>
      </c>
      <c r="G988" s="1">
        <v>0</v>
      </c>
      <c r="H988" s="1">
        <v>0</v>
      </c>
      <c r="I988" s="1">
        <v>1</v>
      </c>
      <c r="J988" s="1">
        <v>0</v>
      </c>
    </row>
    <row r="989" spans="1:10" ht="12.75">
      <c r="A989" s="1" t="s">
        <v>785</v>
      </c>
      <c r="C989" s="1">
        <v>33</v>
      </c>
      <c r="D989" s="3" t="s">
        <v>288</v>
      </c>
      <c r="F989" s="6">
        <v>1</v>
      </c>
      <c r="G989" s="1">
        <v>0</v>
      </c>
      <c r="H989" s="1">
        <v>0</v>
      </c>
      <c r="I989" s="1">
        <v>1</v>
      </c>
      <c r="J989" s="1">
        <v>0</v>
      </c>
    </row>
    <row r="990" spans="1:10" ht="12.75">
      <c r="A990" s="1" t="s">
        <v>785</v>
      </c>
      <c r="C990" s="1">
        <v>34</v>
      </c>
      <c r="D990" s="3" t="s">
        <v>289</v>
      </c>
      <c r="F990" s="6">
        <v>1</v>
      </c>
      <c r="G990" s="1">
        <v>0</v>
      </c>
      <c r="H990" s="1">
        <v>0</v>
      </c>
      <c r="I990" s="1">
        <v>0</v>
      </c>
      <c r="J990" s="1">
        <v>0</v>
      </c>
    </row>
    <row r="991" spans="1:10" ht="12.75">
      <c r="A991" s="1" t="s">
        <v>785</v>
      </c>
      <c r="C991" s="1">
        <v>35</v>
      </c>
      <c r="D991" s="3" t="s">
        <v>290</v>
      </c>
      <c r="F991" s="6">
        <v>1.25</v>
      </c>
      <c r="G991" s="1">
        <v>0</v>
      </c>
      <c r="H991" s="1">
        <v>0</v>
      </c>
      <c r="I991" s="1">
        <v>1</v>
      </c>
      <c r="J991" s="1">
        <v>0</v>
      </c>
    </row>
    <row r="992" spans="1:10" ht="12.75">
      <c r="A992" s="1" t="s">
        <v>785</v>
      </c>
      <c r="C992" s="1">
        <v>36</v>
      </c>
      <c r="D992" s="3" t="s">
        <v>291</v>
      </c>
      <c r="F992" s="6">
        <v>1.25</v>
      </c>
      <c r="G992" s="1">
        <v>0</v>
      </c>
      <c r="H992" s="1">
        <v>0</v>
      </c>
      <c r="I992" s="1">
        <v>1</v>
      </c>
      <c r="J992" s="1">
        <v>0</v>
      </c>
    </row>
    <row r="993" spans="1:10" ht="12.75">
      <c r="A993" s="1" t="s">
        <v>785</v>
      </c>
      <c r="C993" s="1">
        <v>37</v>
      </c>
      <c r="D993" s="3" t="s">
        <v>292</v>
      </c>
      <c r="F993" s="6">
        <v>1</v>
      </c>
      <c r="G993" s="1">
        <v>0</v>
      </c>
      <c r="H993" s="1">
        <v>0</v>
      </c>
      <c r="I993" s="1">
        <v>1</v>
      </c>
      <c r="J993" s="1">
        <v>0</v>
      </c>
    </row>
    <row r="994" spans="1:10" ht="12.75">
      <c r="A994" s="1" t="s">
        <v>785</v>
      </c>
      <c r="C994" s="1">
        <v>38</v>
      </c>
      <c r="D994" s="3" t="s">
        <v>294</v>
      </c>
      <c r="F994" s="6">
        <v>2.5</v>
      </c>
      <c r="G994" s="1">
        <v>0</v>
      </c>
      <c r="H994" s="1">
        <v>0</v>
      </c>
      <c r="I994" s="1">
        <v>1</v>
      </c>
      <c r="J994" s="1">
        <v>0</v>
      </c>
    </row>
    <row r="995" spans="1:10" ht="12.75">
      <c r="A995" s="1" t="s">
        <v>785</v>
      </c>
      <c r="C995" s="1">
        <v>39</v>
      </c>
      <c r="D995" s="3" t="s">
        <v>295</v>
      </c>
      <c r="F995" s="6">
        <v>3.5</v>
      </c>
      <c r="G995" s="1">
        <v>0</v>
      </c>
      <c r="H995" s="1">
        <v>0</v>
      </c>
      <c r="I995" s="1">
        <v>1</v>
      </c>
      <c r="J995" s="1">
        <v>0</v>
      </c>
    </row>
    <row r="996" spans="1:10" ht="12.75">
      <c r="A996" s="1" t="s">
        <v>785</v>
      </c>
      <c r="C996" s="1">
        <v>40</v>
      </c>
      <c r="D996" s="3" t="s">
        <v>296</v>
      </c>
      <c r="F996" s="6">
        <v>4</v>
      </c>
      <c r="G996" s="1">
        <v>0</v>
      </c>
      <c r="H996" s="1">
        <v>0</v>
      </c>
      <c r="I996" s="1">
        <v>1</v>
      </c>
      <c r="J996" s="1">
        <v>0</v>
      </c>
    </row>
    <row r="997" spans="1:10" ht="12.75">
      <c r="A997" s="1" t="s">
        <v>785</v>
      </c>
      <c r="C997" s="1">
        <v>41</v>
      </c>
      <c r="D997" s="3" t="s">
        <v>297</v>
      </c>
      <c r="F997" s="6">
        <v>4.25</v>
      </c>
      <c r="G997" s="1">
        <v>0</v>
      </c>
      <c r="H997" s="1">
        <v>0</v>
      </c>
      <c r="I997" s="1">
        <v>1</v>
      </c>
      <c r="J997" s="1">
        <v>0</v>
      </c>
    </row>
    <row r="998" spans="1:10" ht="12.75">
      <c r="A998" s="1" t="s">
        <v>785</v>
      </c>
      <c r="C998" s="1">
        <v>42</v>
      </c>
      <c r="D998" s="3" t="s">
        <v>1366</v>
      </c>
      <c r="F998" s="6">
        <v>4.5</v>
      </c>
      <c r="G998" s="1">
        <v>0</v>
      </c>
      <c r="H998" s="1">
        <v>0</v>
      </c>
      <c r="I998" s="1">
        <v>0</v>
      </c>
      <c r="J998" s="1">
        <v>0</v>
      </c>
    </row>
    <row r="999" spans="1:10" ht="12.75">
      <c r="A999" s="1" t="s">
        <v>785</v>
      </c>
      <c r="C999" s="1">
        <v>43</v>
      </c>
      <c r="D999" s="3" t="s">
        <v>299</v>
      </c>
      <c r="F999" s="6">
        <v>3.5</v>
      </c>
      <c r="G999" s="1">
        <v>0</v>
      </c>
      <c r="H999" s="1">
        <v>0</v>
      </c>
      <c r="I999" s="1">
        <v>1</v>
      </c>
      <c r="J999" s="1">
        <v>0</v>
      </c>
    </row>
    <row r="1000" spans="1:10" ht="12.75">
      <c r="A1000" s="1" t="s">
        <v>785</v>
      </c>
      <c r="C1000" s="1">
        <v>44</v>
      </c>
      <c r="D1000" s="3" t="s">
        <v>322</v>
      </c>
      <c r="F1000" s="6">
        <v>3.25</v>
      </c>
      <c r="G1000" s="1">
        <v>0</v>
      </c>
      <c r="H1000" s="1">
        <v>0</v>
      </c>
      <c r="I1000" s="1">
        <v>1</v>
      </c>
      <c r="J1000" s="1">
        <v>0</v>
      </c>
    </row>
    <row r="1001" spans="1:10" ht="12.75">
      <c r="A1001" s="1" t="s">
        <v>785</v>
      </c>
      <c r="C1001" s="1">
        <v>45</v>
      </c>
      <c r="D1001" s="3" t="s">
        <v>300</v>
      </c>
      <c r="F1001" s="6">
        <v>5</v>
      </c>
      <c r="G1001" s="1">
        <v>0</v>
      </c>
      <c r="H1001" s="1">
        <v>0</v>
      </c>
      <c r="I1001" s="1">
        <v>0</v>
      </c>
      <c r="J1001" s="1">
        <v>0</v>
      </c>
    </row>
    <row r="1002" spans="1:10" ht="12.75">
      <c r="A1002" s="1" t="s">
        <v>785</v>
      </c>
      <c r="C1002" s="1">
        <v>46</v>
      </c>
      <c r="D1002" s="3" t="s">
        <v>301</v>
      </c>
      <c r="F1002" s="6">
        <v>3.75</v>
      </c>
      <c r="G1002" s="1">
        <v>0</v>
      </c>
      <c r="H1002" s="1">
        <v>0</v>
      </c>
      <c r="I1002" s="1">
        <v>1</v>
      </c>
      <c r="J1002" s="1">
        <v>0</v>
      </c>
    </row>
    <row r="1003" spans="1:10" ht="12.75">
      <c r="A1003" s="1" t="s">
        <v>785</v>
      </c>
      <c r="C1003" s="1">
        <v>47</v>
      </c>
      <c r="D1003" s="3" t="s">
        <v>302</v>
      </c>
      <c r="F1003" s="6">
        <v>3.25</v>
      </c>
      <c r="G1003" s="1">
        <v>0</v>
      </c>
      <c r="H1003" s="1">
        <v>0</v>
      </c>
      <c r="I1003" s="1">
        <v>1</v>
      </c>
      <c r="J1003" s="1">
        <v>0</v>
      </c>
    </row>
    <row r="1004" spans="1:10" ht="12.75">
      <c r="A1004" s="1" t="s">
        <v>785</v>
      </c>
      <c r="C1004" s="1">
        <v>48</v>
      </c>
      <c r="D1004" s="3" t="s">
        <v>303</v>
      </c>
      <c r="F1004" s="6">
        <v>2.5</v>
      </c>
      <c r="G1004" s="1">
        <v>0</v>
      </c>
      <c r="H1004" s="1">
        <v>0</v>
      </c>
      <c r="I1004" s="1">
        <v>1</v>
      </c>
      <c r="J1004" s="1">
        <v>0</v>
      </c>
    </row>
    <row r="1005" spans="1:10" ht="12.75">
      <c r="A1005" s="1" t="s">
        <v>785</v>
      </c>
      <c r="C1005" s="1">
        <v>49</v>
      </c>
      <c r="D1005" s="3" t="s">
        <v>304</v>
      </c>
      <c r="F1005" s="6">
        <v>3.5</v>
      </c>
      <c r="G1005" s="1">
        <v>0</v>
      </c>
      <c r="H1005" s="1">
        <v>0</v>
      </c>
      <c r="I1005" s="1">
        <v>1</v>
      </c>
      <c r="J1005" s="1">
        <v>0</v>
      </c>
    </row>
    <row r="1006" spans="1:10" ht="12.75">
      <c r="A1006" s="1" t="s">
        <v>785</v>
      </c>
      <c r="C1006" s="1">
        <v>50</v>
      </c>
      <c r="D1006" s="3" t="s">
        <v>305</v>
      </c>
      <c r="F1006" s="6">
        <v>3</v>
      </c>
      <c r="G1006" s="1">
        <v>0</v>
      </c>
      <c r="H1006" s="1">
        <v>0</v>
      </c>
      <c r="I1006" s="1">
        <v>1</v>
      </c>
      <c r="J1006" s="1">
        <v>0</v>
      </c>
    </row>
    <row r="1007" spans="1:11" ht="12.75">
      <c r="A1007" s="1" t="s">
        <v>787</v>
      </c>
      <c r="C1007" s="1">
        <v>1</v>
      </c>
      <c r="D1007" s="3" t="s">
        <v>309</v>
      </c>
      <c r="F1007" s="6">
        <v>2.5</v>
      </c>
      <c r="G1007" s="1">
        <v>0</v>
      </c>
      <c r="H1007" s="1">
        <v>0</v>
      </c>
      <c r="I1007" s="1">
        <v>1</v>
      </c>
      <c r="J1007" s="1">
        <v>0</v>
      </c>
      <c r="K1007" s="1" t="s">
        <v>1369</v>
      </c>
    </row>
    <row r="1008" spans="1:10" ht="12.75">
      <c r="A1008" s="1" t="s">
        <v>787</v>
      </c>
      <c r="C1008" s="1">
        <v>2</v>
      </c>
      <c r="D1008" s="3" t="s">
        <v>310</v>
      </c>
      <c r="F1008" s="6">
        <v>2.5</v>
      </c>
      <c r="G1008" s="1">
        <v>0</v>
      </c>
      <c r="H1008" s="1">
        <v>0</v>
      </c>
      <c r="I1008" s="1">
        <v>1</v>
      </c>
      <c r="J1008" s="1">
        <v>0</v>
      </c>
    </row>
    <row r="1009" spans="1:10" ht="12.75">
      <c r="A1009" s="1" t="s">
        <v>787</v>
      </c>
      <c r="C1009" s="1">
        <v>3</v>
      </c>
      <c r="D1009" s="3" t="s">
        <v>311</v>
      </c>
      <c r="F1009" s="6">
        <v>2.5</v>
      </c>
      <c r="G1009" s="1">
        <v>0</v>
      </c>
      <c r="H1009" s="1">
        <v>0</v>
      </c>
      <c r="I1009" s="1">
        <v>1</v>
      </c>
      <c r="J1009" s="1">
        <v>0</v>
      </c>
    </row>
    <row r="1010" spans="1:10" ht="12.75">
      <c r="A1010" s="1" t="s">
        <v>787</v>
      </c>
      <c r="C1010" s="1">
        <v>4</v>
      </c>
      <c r="D1010" s="3" t="s">
        <v>312</v>
      </c>
      <c r="F1010" s="6">
        <v>3.25</v>
      </c>
      <c r="G1010" s="1">
        <v>0</v>
      </c>
      <c r="H1010" s="1">
        <v>0</v>
      </c>
      <c r="I1010" s="1">
        <v>0</v>
      </c>
      <c r="J1010" s="1">
        <v>0</v>
      </c>
    </row>
    <row r="1011" spans="1:10" ht="12.75">
      <c r="A1011" s="1" t="s">
        <v>787</v>
      </c>
      <c r="C1011" s="1">
        <v>5</v>
      </c>
      <c r="D1011" s="3" t="s">
        <v>313</v>
      </c>
      <c r="F1011" s="6">
        <v>3.75</v>
      </c>
      <c r="G1011" s="1">
        <v>0</v>
      </c>
      <c r="H1011" s="1">
        <v>0</v>
      </c>
      <c r="I1011" s="1">
        <v>0</v>
      </c>
      <c r="J1011" s="1">
        <v>0</v>
      </c>
    </row>
    <row r="1012" spans="1:10" ht="12.75">
      <c r="A1012" s="1" t="s">
        <v>787</v>
      </c>
      <c r="C1012" s="1">
        <v>6</v>
      </c>
      <c r="D1012" s="3" t="s">
        <v>388</v>
      </c>
      <c r="F1012" s="6">
        <v>1</v>
      </c>
      <c r="G1012" s="1">
        <v>0</v>
      </c>
      <c r="H1012" s="1">
        <v>0</v>
      </c>
      <c r="I1012" s="1">
        <v>1</v>
      </c>
      <c r="J1012" s="1">
        <v>0</v>
      </c>
    </row>
    <row r="1013" spans="1:10" ht="12.75">
      <c r="A1013" s="1" t="s">
        <v>787</v>
      </c>
      <c r="C1013" s="1">
        <v>7</v>
      </c>
      <c r="D1013" s="3" t="s">
        <v>389</v>
      </c>
      <c r="F1013" s="6">
        <v>3.5</v>
      </c>
      <c r="G1013" s="1">
        <v>0</v>
      </c>
      <c r="H1013" s="1">
        <v>0</v>
      </c>
      <c r="I1013" s="1">
        <v>0</v>
      </c>
      <c r="J1013" s="1">
        <v>0</v>
      </c>
    </row>
    <row r="1014" spans="1:10" ht="12.75">
      <c r="A1014" s="1" t="s">
        <v>787</v>
      </c>
      <c r="C1014" s="1">
        <v>8</v>
      </c>
      <c r="D1014" s="3" t="s">
        <v>390</v>
      </c>
      <c r="F1014" s="6">
        <v>2.75</v>
      </c>
      <c r="G1014" s="1">
        <v>0</v>
      </c>
      <c r="H1014" s="1">
        <v>0</v>
      </c>
      <c r="I1014" s="1">
        <v>0</v>
      </c>
      <c r="J1014" s="1">
        <v>0</v>
      </c>
    </row>
    <row r="1015" spans="1:10" ht="12.75">
      <c r="A1015" s="1" t="s">
        <v>787</v>
      </c>
      <c r="C1015" s="1">
        <v>9</v>
      </c>
      <c r="D1015" s="3" t="s">
        <v>391</v>
      </c>
      <c r="F1015" s="6">
        <v>2.5</v>
      </c>
      <c r="G1015" s="1">
        <v>0</v>
      </c>
      <c r="H1015" s="1">
        <v>0</v>
      </c>
      <c r="I1015" s="1">
        <v>1</v>
      </c>
      <c r="J1015" s="1">
        <v>0</v>
      </c>
    </row>
    <row r="1016" spans="1:10" ht="12.75">
      <c r="A1016" s="1" t="s">
        <v>787</v>
      </c>
      <c r="C1016" s="1">
        <v>10</v>
      </c>
      <c r="D1016" s="3" t="s">
        <v>392</v>
      </c>
      <c r="F1016" s="6">
        <v>1.5</v>
      </c>
      <c r="G1016" s="1">
        <v>0</v>
      </c>
      <c r="H1016" s="1">
        <v>0</v>
      </c>
      <c r="I1016" s="1">
        <v>1</v>
      </c>
      <c r="J1016" s="1">
        <v>0</v>
      </c>
    </row>
    <row r="1017" spans="1:10" ht="12.75">
      <c r="A1017" s="1" t="s">
        <v>787</v>
      </c>
      <c r="C1017" s="1">
        <v>11</v>
      </c>
      <c r="D1017" s="3" t="s">
        <v>395</v>
      </c>
      <c r="F1017" s="6">
        <v>3.25</v>
      </c>
      <c r="G1017" s="1">
        <v>0</v>
      </c>
      <c r="H1017" s="1">
        <v>0</v>
      </c>
      <c r="I1017" s="1">
        <v>0</v>
      </c>
      <c r="J1017" s="1">
        <v>0</v>
      </c>
    </row>
    <row r="1018" spans="1:10" ht="12.75">
      <c r="A1018" s="1" t="s">
        <v>787</v>
      </c>
      <c r="C1018" s="1">
        <v>12</v>
      </c>
      <c r="D1018" s="3" t="s">
        <v>337</v>
      </c>
      <c r="F1018" s="6">
        <v>1.25</v>
      </c>
      <c r="G1018" s="1">
        <v>0</v>
      </c>
      <c r="H1018" s="1">
        <v>0</v>
      </c>
      <c r="I1018" s="1">
        <v>1</v>
      </c>
      <c r="J1018" s="1">
        <v>0</v>
      </c>
    </row>
    <row r="1019" spans="1:10" ht="12.75">
      <c r="A1019" s="1" t="s">
        <v>787</v>
      </c>
      <c r="C1019" s="1">
        <v>13</v>
      </c>
      <c r="D1019" s="3" t="s">
        <v>338</v>
      </c>
      <c r="F1019" s="6">
        <v>2.5</v>
      </c>
      <c r="G1019" s="1">
        <v>0</v>
      </c>
      <c r="H1019" s="1">
        <v>0</v>
      </c>
      <c r="I1019" s="1">
        <v>1</v>
      </c>
      <c r="J1019" s="1">
        <v>0</v>
      </c>
    </row>
    <row r="1020" spans="1:10" ht="12.75">
      <c r="A1020" s="1" t="s">
        <v>787</v>
      </c>
      <c r="C1020" s="1">
        <v>14</v>
      </c>
      <c r="D1020" s="3" t="s">
        <v>339</v>
      </c>
      <c r="F1020" s="6">
        <v>3.5</v>
      </c>
      <c r="G1020" s="1">
        <v>0</v>
      </c>
      <c r="H1020" s="1">
        <v>0</v>
      </c>
      <c r="I1020" s="1">
        <v>0</v>
      </c>
      <c r="J1020" s="1">
        <v>0</v>
      </c>
    </row>
    <row r="1021" spans="1:10" ht="12.75">
      <c r="A1021" s="1" t="s">
        <v>787</v>
      </c>
      <c r="C1021" s="1">
        <v>15</v>
      </c>
      <c r="D1021" s="3" t="s">
        <v>1370</v>
      </c>
      <c r="F1021" s="6">
        <v>3.25</v>
      </c>
      <c r="G1021" s="1">
        <v>0</v>
      </c>
      <c r="H1021" s="1">
        <v>0</v>
      </c>
      <c r="I1021" s="1">
        <v>0</v>
      </c>
      <c r="J1021" s="1">
        <v>0</v>
      </c>
    </row>
    <row r="1022" spans="1:10" ht="12.75">
      <c r="A1022" s="1" t="s">
        <v>787</v>
      </c>
      <c r="C1022" s="1">
        <v>16</v>
      </c>
      <c r="D1022" s="3" t="s">
        <v>340</v>
      </c>
      <c r="F1022" s="6">
        <v>4.25</v>
      </c>
      <c r="G1022" s="1">
        <v>0</v>
      </c>
      <c r="H1022" s="1">
        <v>0</v>
      </c>
      <c r="I1022" s="1">
        <v>0</v>
      </c>
      <c r="J1022" s="1">
        <v>0</v>
      </c>
    </row>
    <row r="1023" spans="1:10" ht="12.75">
      <c r="A1023" s="1" t="s">
        <v>787</v>
      </c>
      <c r="C1023" s="1">
        <v>17</v>
      </c>
      <c r="D1023" s="3" t="s">
        <v>341</v>
      </c>
      <c r="F1023" s="6">
        <v>2</v>
      </c>
      <c r="G1023" s="1">
        <v>0</v>
      </c>
      <c r="H1023" s="1">
        <v>0</v>
      </c>
      <c r="I1023" s="1">
        <v>1</v>
      </c>
      <c r="J1023" s="1">
        <v>0</v>
      </c>
    </row>
    <row r="1024" spans="1:10" ht="12.75">
      <c r="A1024" s="1" t="s">
        <v>787</v>
      </c>
      <c r="C1024" s="1">
        <v>18</v>
      </c>
      <c r="D1024" s="3" t="s">
        <v>342</v>
      </c>
      <c r="F1024" s="6">
        <v>3.5</v>
      </c>
      <c r="G1024" s="1">
        <v>0</v>
      </c>
      <c r="H1024" s="1">
        <v>0</v>
      </c>
      <c r="I1024" s="1">
        <v>1</v>
      </c>
      <c r="J1024" s="1">
        <v>0</v>
      </c>
    </row>
    <row r="1025" spans="1:10" ht="12.75">
      <c r="A1025" s="1" t="s">
        <v>787</v>
      </c>
      <c r="C1025" s="1">
        <v>19</v>
      </c>
      <c r="D1025" s="3" t="s">
        <v>344</v>
      </c>
      <c r="F1025" s="6">
        <v>2</v>
      </c>
      <c r="G1025" s="1">
        <v>0</v>
      </c>
      <c r="H1025" s="1">
        <v>0</v>
      </c>
      <c r="I1025" s="1">
        <v>1</v>
      </c>
      <c r="J1025" s="1">
        <v>0</v>
      </c>
    </row>
    <row r="1026" spans="1:10" ht="12.75">
      <c r="A1026" s="1" t="s">
        <v>787</v>
      </c>
      <c r="C1026" s="1">
        <v>20</v>
      </c>
      <c r="D1026" s="3" t="s">
        <v>345</v>
      </c>
      <c r="F1026" s="6">
        <v>3.25</v>
      </c>
      <c r="G1026" s="1">
        <v>0</v>
      </c>
      <c r="H1026" s="1">
        <v>0</v>
      </c>
      <c r="I1026" s="1">
        <v>1</v>
      </c>
      <c r="J1026" s="1">
        <v>0</v>
      </c>
    </row>
    <row r="1027" spans="1:10" ht="12.75">
      <c r="A1027" s="1" t="s">
        <v>787</v>
      </c>
      <c r="C1027" s="1">
        <v>21</v>
      </c>
      <c r="D1027" s="3" t="s">
        <v>346</v>
      </c>
      <c r="F1027" s="6">
        <v>2.25</v>
      </c>
      <c r="G1027" s="1">
        <v>0</v>
      </c>
      <c r="H1027" s="1">
        <v>0</v>
      </c>
      <c r="I1027" s="1">
        <v>1</v>
      </c>
      <c r="J1027" s="1">
        <v>0</v>
      </c>
    </row>
    <row r="1028" spans="1:10" ht="12.75">
      <c r="A1028" s="1" t="s">
        <v>787</v>
      </c>
      <c r="C1028" s="1">
        <v>22</v>
      </c>
      <c r="D1028" s="3" t="s">
        <v>347</v>
      </c>
      <c r="F1028" s="6">
        <v>3</v>
      </c>
      <c r="G1028" s="1">
        <v>0</v>
      </c>
      <c r="H1028" s="1">
        <v>0</v>
      </c>
      <c r="I1028" s="1">
        <v>0</v>
      </c>
      <c r="J1028" s="1">
        <v>0</v>
      </c>
    </row>
    <row r="1029" spans="1:10" ht="12.75">
      <c r="A1029" s="1" t="s">
        <v>787</v>
      </c>
      <c r="C1029" s="1">
        <v>23</v>
      </c>
      <c r="D1029" s="3" t="s">
        <v>348</v>
      </c>
      <c r="F1029" s="6">
        <v>2</v>
      </c>
      <c r="G1029" s="1">
        <v>0</v>
      </c>
      <c r="H1029" s="1">
        <v>0</v>
      </c>
      <c r="I1029" s="1">
        <v>1</v>
      </c>
      <c r="J1029" s="1">
        <v>0</v>
      </c>
    </row>
    <row r="1030" spans="1:10" ht="12.75">
      <c r="A1030" s="1" t="s">
        <v>787</v>
      </c>
      <c r="C1030" s="1">
        <v>24</v>
      </c>
      <c r="D1030" s="3" t="s">
        <v>349</v>
      </c>
      <c r="F1030" s="6">
        <v>3.5</v>
      </c>
      <c r="G1030" s="1">
        <v>0</v>
      </c>
      <c r="H1030" s="1">
        <v>0</v>
      </c>
      <c r="I1030" s="1">
        <v>0</v>
      </c>
      <c r="J1030" s="1">
        <v>0</v>
      </c>
    </row>
    <row r="1031" spans="1:10" ht="12.75">
      <c r="A1031" s="1" t="s">
        <v>787</v>
      </c>
      <c r="C1031" s="1">
        <v>25</v>
      </c>
      <c r="D1031" s="3" t="s">
        <v>350</v>
      </c>
      <c r="F1031" s="6">
        <v>0.5</v>
      </c>
      <c r="G1031" s="1">
        <v>0</v>
      </c>
      <c r="H1031" s="1">
        <v>0</v>
      </c>
      <c r="I1031" s="1">
        <v>1</v>
      </c>
      <c r="J1031" s="1">
        <v>0</v>
      </c>
    </row>
    <row r="1032" spans="1:10" ht="12.75">
      <c r="A1032" s="1" t="s">
        <v>787</v>
      </c>
      <c r="C1032" s="1">
        <v>26</v>
      </c>
      <c r="D1032" s="3" t="s">
        <v>351</v>
      </c>
      <c r="F1032" s="6">
        <v>4</v>
      </c>
      <c r="G1032" s="1">
        <v>0</v>
      </c>
      <c r="H1032" s="1">
        <v>0</v>
      </c>
      <c r="I1032" s="1">
        <v>0</v>
      </c>
      <c r="J1032" s="1">
        <v>0</v>
      </c>
    </row>
    <row r="1033" spans="1:10" ht="12.75">
      <c r="A1033" s="1" t="s">
        <v>787</v>
      </c>
      <c r="C1033" s="1">
        <v>27</v>
      </c>
      <c r="D1033" s="3" t="s">
        <v>352</v>
      </c>
      <c r="F1033" s="6">
        <v>1.5</v>
      </c>
      <c r="G1033" s="1">
        <v>0</v>
      </c>
      <c r="H1033" s="1">
        <v>0</v>
      </c>
      <c r="I1033" s="1">
        <v>1</v>
      </c>
      <c r="J1033" s="1">
        <v>0</v>
      </c>
    </row>
    <row r="1034" spans="1:10" ht="12.75">
      <c r="A1034" s="1" t="s">
        <v>787</v>
      </c>
      <c r="C1034" s="1">
        <v>28</v>
      </c>
      <c r="D1034" s="3" t="s">
        <v>353</v>
      </c>
      <c r="F1034" s="6">
        <v>2</v>
      </c>
      <c r="G1034" s="1">
        <v>0</v>
      </c>
      <c r="H1034" s="1">
        <v>0</v>
      </c>
      <c r="I1034" s="1">
        <v>1</v>
      </c>
      <c r="J1034" s="1">
        <v>0</v>
      </c>
    </row>
    <row r="1035" spans="1:10" ht="12.75">
      <c r="A1035" s="1" t="s">
        <v>787</v>
      </c>
      <c r="C1035" s="1">
        <v>29</v>
      </c>
      <c r="D1035" s="3" t="s">
        <v>354</v>
      </c>
      <c r="F1035" s="6">
        <v>3.75</v>
      </c>
      <c r="G1035" s="1">
        <v>0</v>
      </c>
      <c r="H1035" s="1">
        <v>0</v>
      </c>
      <c r="I1035" s="1">
        <v>0</v>
      </c>
      <c r="J1035" s="1">
        <v>0</v>
      </c>
    </row>
    <row r="1036" spans="1:10" ht="12.75">
      <c r="A1036" s="1" t="s">
        <v>787</v>
      </c>
      <c r="C1036" s="1">
        <v>30</v>
      </c>
      <c r="D1036" s="3" t="s">
        <v>355</v>
      </c>
      <c r="F1036" s="6">
        <v>3.5</v>
      </c>
      <c r="G1036" s="1">
        <v>0</v>
      </c>
      <c r="H1036" s="1">
        <v>0</v>
      </c>
      <c r="I1036" s="1">
        <v>0</v>
      </c>
      <c r="J1036" s="1">
        <v>0</v>
      </c>
    </row>
    <row r="1037" spans="1:10" ht="12.75">
      <c r="A1037" s="1" t="s">
        <v>789</v>
      </c>
      <c r="C1037" s="1">
        <v>1</v>
      </c>
      <c r="D1037" s="3" t="s">
        <v>357</v>
      </c>
      <c r="F1037" s="6">
        <v>2</v>
      </c>
      <c r="G1037" s="1">
        <v>0</v>
      </c>
      <c r="H1037" s="1">
        <v>0</v>
      </c>
      <c r="I1037" s="1">
        <v>1</v>
      </c>
      <c r="J1037" s="1">
        <v>0</v>
      </c>
    </row>
    <row r="1038" spans="1:10" ht="12.75">
      <c r="A1038" s="1" t="s">
        <v>789</v>
      </c>
      <c r="C1038" s="1">
        <v>2</v>
      </c>
      <c r="D1038" s="3" t="s">
        <v>358</v>
      </c>
      <c r="F1038" s="6">
        <v>4.75</v>
      </c>
      <c r="G1038" s="1">
        <v>0</v>
      </c>
      <c r="H1038" s="1">
        <v>0</v>
      </c>
      <c r="I1038" s="1">
        <v>0</v>
      </c>
      <c r="J1038" s="1">
        <v>0</v>
      </c>
    </row>
    <row r="1039" spans="1:10" ht="12.75">
      <c r="A1039" s="1" t="s">
        <v>789</v>
      </c>
      <c r="C1039" s="1">
        <v>3</v>
      </c>
      <c r="D1039" s="3" t="s">
        <v>359</v>
      </c>
      <c r="F1039" s="6">
        <v>2.75</v>
      </c>
      <c r="G1039" s="1">
        <v>0</v>
      </c>
      <c r="H1039" s="1">
        <v>0</v>
      </c>
      <c r="I1039" s="1">
        <v>1</v>
      </c>
      <c r="J1039" s="1">
        <v>0</v>
      </c>
    </row>
    <row r="1040" spans="1:10" ht="12.75">
      <c r="A1040" s="1" t="s">
        <v>789</v>
      </c>
      <c r="C1040" s="1">
        <v>4</v>
      </c>
      <c r="D1040" s="3" t="s">
        <v>360</v>
      </c>
      <c r="F1040" s="6">
        <v>1.75</v>
      </c>
      <c r="G1040" s="1">
        <v>0</v>
      </c>
      <c r="H1040" s="1">
        <v>0</v>
      </c>
      <c r="I1040" s="1">
        <v>1</v>
      </c>
      <c r="J1040" s="1">
        <v>0</v>
      </c>
    </row>
    <row r="1041" spans="1:10" ht="12.75">
      <c r="A1041" s="1" t="s">
        <v>789</v>
      </c>
      <c r="C1041" s="1">
        <v>5</v>
      </c>
      <c r="D1041" s="3" t="s">
        <v>361</v>
      </c>
      <c r="F1041" s="6">
        <v>1.25</v>
      </c>
      <c r="G1041" s="1">
        <v>0</v>
      </c>
      <c r="H1041" s="1">
        <v>0</v>
      </c>
      <c r="I1041" s="1">
        <v>1</v>
      </c>
      <c r="J1041" s="1">
        <v>0</v>
      </c>
    </row>
    <row r="1042" spans="1:10" ht="12.75">
      <c r="A1042" s="1" t="s">
        <v>789</v>
      </c>
      <c r="C1042" s="1">
        <v>6</v>
      </c>
      <c r="D1042" s="3" t="s">
        <v>362</v>
      </c>
      <c r="F1042" s="6">
        <v>1.5</v>
      </c>
      <c r="G1042" s="1">
        <v>0</v>
      </c>
      <c r="H1042" s="1">
        <v>0</v>
      </c>
      <c r="I1042" s="1">
        <v>1</v>
      </c>
      <c r="J1042" s="1">
        <v>0</v>
      </c>
    </row>
    <row r="1043" spans="1:10" ht="12.75">
      <c r="A1043" s="1" t="s">
        <v>789</v>
      </c>
      <c r="C1043" s="1">
        <v>7</v>
      </c>
      <c r="D1043" s="3" t="s">
        <v>363</v>
      </c>
      <c r="F1043" s="6">
        <v>1.5</v>
      </c>
      <c r="G1043" s="1">
        <v>0</v>
      </c>
      <c r="H1043" s="1">
        <v>0</v>
      </c>
      <c r="I1043" s="1">
        <v>1</v>
      </c>
      <c r="J1043" s="1">
        <v>0</v>
      </c>
    </row>
    <row r="1044" spans="1:10" ht="12.75">
      <c r="A1044" s="1" t="s">
        <v>789</v>
      </c>
      <c r="C1044" s="1">
        <v>8</v>
      </c>
      <c r="D1044" s="3" t="s">
        <v>364</v>
      </c>
      <c r="F1044" s="6">
        <v>3</v>
      </c>
      <c r="G1044" s="1">
        <v>0</v>
      </c>
      <c r="H1044" s="1">
        <v>0</v>
      </c>
      <c r="I1044" s="1">
        <v>1</v>
      </c>
      <c r="J1044" s="1">
        <v>0</v>
      </c>
    </row>
    <row r="1045" spans="1:10" ht="12.75">
      <c r="A1045" s="1" t="s">
        <v>789</v>
      </c>
      <c r="C1045" s="1">
        <v>9</v>
      </c>
      <c r="D1045" s="3" t="s">
        <v>366</v>
      </c>
      <c r="F1045" s="6">
        <v>1</v>
      </c>
      <c r="G1045" s="1">
        <v>0</v>
      </c>
      <c r="H1045" s="1">
        <v>0</v>
      </c>
      <c r="I1045" s="1">
        <v>1</v>
      </c>
      <c r="J1045" s="1">
        <v>0</v>
      </c>
    </row>
    <row r="1046" spans="1:10" ht="12.75">
      <c r="A1046" s="1" t="s">
        <v>789</v>
      </c>
      <c r="C1046" s="1">
        <v>10</v>
      </c>
      <c r="D1046" s="3" t="s">
        <v>367</v>
      </c>
      <c r="F1046" s="6">
        <v>2.5</v>
      </c>
      <c r="G1046" s="1">
        <v>0</v>
      </c>
      <c r="H1046" s="1">
        <v>0</v>
      </c>
      <c r="I1046" s="1">
        <v>1</v>
      </c>
      <c r="J1046" s="1">
        <v>0</v>
      </c>
    </row>
    <row r="1047" spans="1:10" ht="12.75">
      <c r="A1047" s="1" t="s">
        <v>789</v>
      </c>
      <c r="C1047" s="1">
        <v>11</v>
      </c>
      <c r="D1047" s="3" t="s">
        <v>368</v>
      </c>
      <c r="F1047" s="6">
        <v>1.75</v>
      </c>
      <c r="G1047" s="1">
        <v>0</v>
      </c>
      <c r="H1047" s="1">
        <v>0</v>
      </c>
      <c r="I1047" s="1">
        <v>1</v>
      </c>
      <c r="J1047" s="1">
        <v>0</v>
      </c>
    </row>
    <row r="1048" spans="1:10" ht="12.75">
      <c r="A1048" s="1" t="s">
        <v>789</v>
      </c>
      <c r="C1048" s="1">
        <v>12</v>
      </c>
      <c r="D1048" s="3" t="s">
        <v>370</v>
      </c>
      <c r="F1048" s="6">
        <v>4.75</v>
      </c>
      <c r="G1048" s="1">
        <v>0</v>
      </c>
      <c r="H1048" s="1">
        <v>0</v>
      </c>
      <c r="I1048" s="1">
        <v>0</v>
      </c>
      <c r="J1048" s="1">
        <v>0</v>
      </c>
    </row>
    <row r="1049" spans="1:10" ht="12.75">
      <c r="A1049" s="1" t="s">
        <v>789</v>
      </c>
      <c r="C1049" s="1">
        <v>13</v>
      </c>
      <c r="D1049" s="3" t="s">
        <v>371</v>
      </c>
      <c r="F1049" s="6">
        <v>3</v>
      </c>
      <c r="G1049" s="1">
        <v>0</v>
      </c>
      <c r="H1049" s="1">
        <v>0</v>
      </c>
      <c r="I1049" s="1">
        <v>0</v>
      </c>
      <c r="J1049" s="1">
        <v>0</v>
      </c>
    </row>
    <row r="1050" spans="1:10" ht="12.75">
      <c r="A1050" s="1" t="s">
        <v>789</v>
      </c>
      <c r="C1050" s="1">
        <v>14</v>
      </c>
      <c r="D1050" s="3" t="s">
        <v>372</v>
      </c>
      <c r="F1050" s="6">
        <v>2.75</v>
      </c>
      <c r="G1050" s="1">
        <v>0</v>
      </c>
      <c r="H1050" s="1">
        <v>0</v>
      </c>
      <c r="I1050" s="1">
        <v>0</v>
      </c>
      <c r="J1050" s="1">
        <v>0</v>
      </c>
    </row>
    <row r="1051" spans="1:10" ht="12.75">
      <c r="A1051" s="1" t="s">
        <v>789</v>
      </c>
      <c r="C1051" s="1">
        <v>15</v>
      </c>
      <c r="D1051" s="3" t="s">
        <v>373</v>
      </c>
      <c r="F1051" s="6">
        <v>2.75</v>
      </c>
      <c r="G1051" s="1">
        <v>0</v>
      </c>
      <c r="H1051" s="1">
        <v>0</v>
      </c>
      <c r="I1051" s="1">
        <v>0</v>
      </c>
      <c r="J1051" s="1">
        <v>0</v>
      </c>
    </row>
    <row r="1052" spans="1:10" ht="12.75">
      <c r="A1052" s="1" t="s">
        <v>789</v>
      </c>
      <c r="C1052" s="1">
        <v>16</v>
      </c>
      <c r="D1052" s="3" t="s">
        <v>374</v>
      </c>
      <c r="F1052" s="6">
        <v>3</v>
      </c>
      <c r="G1052" s="1">
        <v>0</v>
      </c>
      <c r="H1052" s="1">
        <v>0</v>
      </c>
      <c r="I1052" s="1">
        <v>0</v>
      </c>
      <c r="J1052" s="1">
        <v>0</v>
      </c>
    </row>
    <row r="1053" spans="1:10" ht="12.75">
      <c r="A1053" s="1" t="s">
        <v>789</v>
      </c>
      <c r="C1053" s="1">
        <v>17</v>
      </c>
      <c r="D1053" s="3" t="s">
        <v>375</v>
      </c>
      <c r="F1053" s="6">
        <v>4</v>
      </c>
      <c r="G1053" s="1">
        <v>0</v>
      </c>
      <c r="H1053" s="1">
        <v>0</v>
      </c>
      <c r="I1053" s="1">
        <v>0</v>
      </c>
      <c r="J1053" s="1">
        <v>0</v>
      </c>
    </row>
    <row r="1054" spans="1:10" ht="12.75">
      <c r="A1054" s="1" t="s">
        <v>789</v>
      </c>
      <c r="C1054" s="1">
        <v>18</v>
      </c>
      <c r="D1054" s="3" t="s">
        <v>376</v>
      </c>
      <c r="F1054" s="6">
        <v>2</v>
      </c>
      <c r="G1054" s="1">
        <v>0</v>
      </c>
      <c r="H1054" s="1">
        <v>0</v>
      </c>
      <c r="I1054" s="1">
        <v>1</v>
      </c>
      <c r="J1054" s="1">
        <v>0</v>
      </c>
    </row>
    <row r="1055" spans="1:10" ht="12.75">
      <c r="A1055" s="1" t="s">
        <v>789</v>
      </c>
      <c r="C1055" s="1">
        <v>19</v>
      </c>
      <c r="D1055" s="3" t="s">
        <v>377</v>
      </c>
      <c r="F1055" s="6">
        <v>2.5</v>
      </c>
      <c r="G1055" s="1">
        <v>0</v>
      </c>
      <c r="H1055" s="1">
        <v>0</v>
      </c>
      <c r="I1055" s="1">
        <v>0</v>
      </c>
      <c r="J1055" s="1">
        <v>0</v>
      </c>
    </row>
    <row r="1056" spans="1:10" ht="12.75">
      <c r="A1056" s="1" t="s">
        <v>789</v>
      </c>
      <c r="C1056" s="1">
        <v>20</v>
      </c>
      <c r="D1056" s="3" t="s">
        <v>379</v>
      </c>
      <c r="F1056" s="6">
        <v>1.5</v>
      </c>
      <c r="G1056" s="1">
        <v>0</v>
      </c>
      <c r="H1056" s="1">
        <v>0</v>
      </c>
      <c r="I1056" s="1">
        <v>1</v>
      </c>
      <c r="J1056" s="1">
        <v>0</v>
      </c>
    </row>
    <row r="1057" spans="1:10" ht="12.75">
      <c r="A1057" s="1" t="s">
        <v>789</v>
      </c>
      <c r="C1057" s="1">
        <v>21</v>
      </c>
      <c r="D1057" s="3" t="s">
        <v>380</v>
      </c>
      <c r="F1057" s="6">
        <v>2.25</v>
      </c>
      <c r="G1057" s="1">
        <v>0</v>
      </c>
      <c r="H1057" s="1">
        <v>0</v>
      </c>
      <c r="I1057" s="1">
        <v>1</v>
      </c>
      <c r="J1057" s="1">
        <v>0</v>
      </c>
    </row>
    <row r="1058" spans="1:10" ht="12.75">
      <c r="A1058" s="1" t="s">
        <v>789</v>
      </c>
      <c r="C1058" s="1">
        <v>22</v>
      </c>
      <c r="D1058" s="3" t="s">
        <v>381</v>
      </c>
      <c r="F1058" s="6">
        <v>4.5</v>
      </c>
      <c r="G1058" s="1">
        <v>0</v>
      </c>
      <c r="H1058" s="1">
        <v>0</v>
      </c>
      <c r="I1058" s="1">
        <v>0</v>
      </c>
      <c r="J1058" s="1">
        <v>0</v>
      </c>
    </row>
    <row r="1059" spans="1:10" ht="12.75">
      <c r="A1059" s="1" t="s">
        <v>789</v>
      </c>
      <c r="C1059" s="1">
        <v>23</v>
      </c>
      <c r="D1059" s="3" t="s">
        <v>382</v>
      </c>
      <c r="F1059" s="6">
        <v>3</v>
      </c>
      <c r="G1059" s="1">
        <v>0</v>
      </c>
      <c r="H1059" s="1">
        <v>0</v>
      </c>
      <c r="I1059" s="1">
        <v>1</v>
      </c>
      <c r="J1059" s="1">
        <v>0</v>
      </c>
    </row>
    <row r="1060" spans="1:10" ht="12.75">
      <c r="A1060" s="1" t="s">
        <v>789</v>
      </c>
      <c r="C1060" s="1">
        <v>24</v>
      </c>
      <c r="D1060" s="3" t="s">
        <v>383</v>
      </c>
      <c r="F1060" s="6">
        <v>0.75</v>
      </c>
      <c r="G1060" s="1">
        <v>0</v>
      </c>
      <c r="H1060" s="1">
        <v>0</v>
      </c>
      <c r="I1060" s="1">
        <v>1</v>
      </c>
      <c r="J1060" s="1">
        <v>0</v>
      </c>
    </row>
    <row r="1061" spans="1:10" ht="12.75">
      <c r="A1061" s="1" t="s">
        <v>789</v>
      </c>
      <c r="C1061" s="1">
        <v>25</v>
      </c>
      <c r="D1061" s="3" t="s">
        <v>384</v>
      </c>
      <c r="F1061" s="6">
        <v>2.25</v>
      </c>
      <c r="G1061" s="1">
        <v>0</v>
      </c>
      <c r="H1061" s="1">
        <v>0</v>
      </c>
      <c r="I1061" s="1">
        <v>0</v>
      </c>
      <c r="J1061" s="1">
        <v>0</v>
      </c>
    </row>
    <row r="1062" spans="1:10" ht="12.75">
      <c r="A1062" s="1" t="s">
        <v>789</v>
      </c>
      <c r="C1062" s="1">
        <v>26</v>
      </c>
      <c r="D1062" s="3" t="s">
        <v>385</v>
      </c>
      <c r="F1062" s="6">
        <v>2.5</v>
      </c>
      <c r="G1062" s="1">
        <v>0</v>
      </c>
      <c r="H1062" s="1">
        <v>0</v>
      </c>
      <c r="I1062" s="1">
        <v>0</v>
      </c>
      <c r="J1062" s="1">
        <v>0</v>
      </c>
    </row>
    <row r="1063" spans="1:10" ht="12.75">
      <c r="A1063" s="1" t="s">
        <v>789</v>
      </c>
      <c r="C1063" s="1">
        <v>27</v>
      </c>
      <c r="D1063" s="3" t="s">
        <v>386</v>
      </c>
      <c r="F1063" s="6">
        <v>1.25</v>
      </c>
      <c r="G1063" s="1">
        <v>0</v>
      </c>
      <c r="H1063" s="1">
        <v>0</v>
      </c>
      <c r="I1063" s="1">
        <v>0</v>
      </c>
      <c r="J1063" s="1">
        <v>0</v>
      </c>
    </row>
    <row r="1064" spans="1:10" ht="12.75">
      <c r="A1064" s="1" t="s">
        <v>789</v>
      </c>
      <c r="C1064" s="1">
        <v>28</v>
      </c>
      <c r="D1064" s="3" t="s">
        <v>451</v>
      </c>
      <c r="F1064" s="6">
        <v>1.5</v>
      </c>
      <c r="G1064" s="1">
        <v>0</v>
      </c>
      <c r="H1064" s="1">
        <v>0</v>
      </c>
      <c r="I1064" s="1">
        <v>1</v>
      </c>
      <c r="J1064" s="1">
        <v>0</v>
      </c>
    </row>
    <row r="1065" spans="1:10" ht="12.75">
      <c r="A1065" s="1" t="s">
        <v>789</v>
      </c>
      <c r="C1065" s="1">
        <v>29</v>
      </c>
      <c r="D1065" s="3" t="s">
        <v>455</v>
      </c>
      <c r="F1065" s="6">
        <v>2.5</v>
      </c>
      <c r="G1065" s="1">
        <v>0</v>
      </c>
      <c r="H1065" s="1">
        <v>0</v>
      </c>
      <c r="I1065" s="1">
        <v>1</v>
      </c>
      <c r="J1065" s="1">
        <v>0</v>
      </c>
    </row>
    <row r="1066" spans="1:10" ht="12.75">
      <c r="A1066" s="1" t="s">
        <v>789</v>
      </c>
      <c r="C1066" s="1">
        <v>30</v>
      </c>
      <c r="D1066" s="3" t="s">
        <v>452</v>
      </c>
      <c r="F1066" s="6">
        <v>2.5</v>
      </c>
      <c r="G1066" s="1">
        <v>0</v>
      </c>
      <c r="H1066" s="1">
        <v>0</v>
      </c>
      <c r="I1066" s="1">
        <v>0</v>
      </c>
      <c r="J1066" s="1">
        <v>0</v>
      </c>
    </row>
    <row r="1067" spans="1:10" ht="12.75">
      <c r="A1067" s="1" t="s">
        <v>789</v>
      </c>
      <c r="C1067" s="1">
        <v>31</v>
      </c>
      <c r="D1067" s="3" t="s">
        <v>454</v>
      </c>
      <c r="F1067" s="6">
        <v>1.5</v>
      </c>
      <c r="G1067" s="1">
        <v>0</v>
      </c>
      <c r="H1067" s="1">
        <v>0</v>
      </c>
      <c r="I1067" s="1">
        <v>0</v>
      </c>
      <c r="J1067" s="1">
        <v>0</v>
      </c>
    </row>
    <row r="1068" spans="1:10" ht="12.75">
      <c r="A1068" s="1" t="s">
        <v>789</v>
      </c>
      <c r="C1068" s="1">
        <v>32</v>
      </c>
      <c r="D1068" s="3" t="s">
        <v>453</v>
      </c>
      <c r="F1068" s="6">
        <v>2</v>
      </c>
      <c r="G1068" s="1">
        <v>0</v>
      </c>
      <c r="H1068" s="1">
        <v>0</v>
      </c>
      <c r="I1068" s="1">
        <v>1</v>
      </c>
      <c r="J1068" s="1">
        <v>0</v>
      </c>
    </row>
    <row r="1069" spans="1:10" ht="12.75">
      <c r="A1069" s="1" t="s">
        <v>789</v>
      </c>
      <c r="C1069" s="1">
        <v>33</v>
      </c>
      <c r="D1069" s="3" t="s">
        <v>1376</v>
      </c>
      <c r="F1069" s="6">
        <v>4.5</v>
      </c>
      <c r="G1069" s="1">
        <v>0</v>
      </c>
      <c r="H1069" s="1">
        <v>0</v>
      </c>
      <c r="I1069" s="1">
        <v>0</v>
      </c>
      <c r="J1069" s="1">
        <v>0</v>
      </c>
    </row>
    <row r="1070" spans="1:10" ht="12.75">
      <c r="A1070" s="1" t="s">
        <v>789</v>
      </c>
      <c r="C1070" s="1">
        <v>34</v>
      </c>
      <c r="D1070" s="3" t="s">
        <v>460</v>
      </c>
      <c r="F1070" s="6">
        <v>2.25</v>
      </c>
      <c r="G1070" s="1">
        <v>0</v>
      </c>
      <c r="H1070" s="1">
        <v>0</v>
      </c>
      <c r="I1070" s="1">
        <v>1</v>
      </c>
      <c r="J1070" s="1">
        <v>0</v>
      </c>
    </row>
    <row r="1071" spans="1:10" ht="12.75">
      <c r="A1071" s="1" t="s">
        <v>789</v>
      </c>
      <c r="C1071" s="1">
        <v>35</v>
      </c>
      <c r="D1071" s="3" t="s">
        <v>412</v>
      </c>
      <c r="F1071" s="6">
        <v>1.75</v>
      </c>
      <c r="G1071" s="1">
        <v>0</v>
      </c>
      <c r="H1071" s="1">
        <v>0</v>
      </c>
      <c r="I1071" s="1">
        <v>0</v>
      </c>
      <c r="J1071" s="1">
        <v>0</v>
      </c>
    </row>
    <row r="1072" spans="1:10" ht="12.75">
      <c r="A1072" s="1" t="s">
        <v>789</v>
      </c>
      <c r="C1072" s="1">
        <v>36</v>
      </c>
      <c r="D1072" s="3" t="s">
        <v>413</v>
      </c>
      <c r="F1072" s="6">
        <v>2</v>
      </c>
      <c r="G1072" s="1">
        <v>0</v>
      </c>
      <c r="H1072" s="1">
        <v>0</v>
      </c>
      <c r="I1072" s="1">
        <v>1</v>
      </c>
      <c r="J1072" s="1">
        <v>0</v>
      </c>
    </row>
    <row r="1073" spans="1:10" ht="12.75">
      <c r="A1073" s="1" t="s">
        <v>789</v>
      </c>
      <c r="C1073" s="1">
        <v>37</v>
      </c>
      <c r="D1073" s="3" t="s">
        <v>414</v>
      </c>
      <c r="F1073" s="6">
        <v>4.75</v>
      </c>
      <c r="G1073" s="1">
        <v>0</v>
      </c>
      <c r="H1073" s="1">
        <v>0</v>
      </c>
      <c r="I1073" s="1">
        <v>1</v>
      </c>
      <c r="J1073" s="1">
        <v>0</v>
      </c>
    </row>
    <row r="1074" spans="1:10" ht="12.75">
      <c r="A1074" s="1" t="s">
        <v>789</v>
      </c>
      <c r="C1074" s="1">
        <v>38</v>
      </c>
      <c r="D1074" s="3" t="s">
        <v>415</v>
      </c>
      <c r="F1074" s="6">
        <v>2.75</v>
      </c>
      <c r="G1074" s="1">
        <v>0</v>
      </c>
      <c r="H1074" s="1">
        <v>0</v>
      </c>
      <c r="I1074" s="1">
        <v>1</v>
      </c>
      <c r="J1074" s="1">
        <v>0</v>
      </c>
    </row>
    <row r="1075" spans="1:10" ht="12.75">
      <c r="A1075" s="1" t="s">
        <v>789</v>
      </c>
      <c r="C1075" s="1">
        <v>39</v>
      </c>
      <c r="D1075" s="3" t="s">
        <v>416</v>
      </c>
      <c r="F1075" s="6">
        <v>4</v>
      </c>
      <c r="G1075" s="1">
        <v>0</v>
      </c>
      <c r="H1075" s="1">
        <v>0</v>
      </c>
      <c r="I1075" s="1">
        <v>1</v>
      </c>
      <c r="J1075" s="1">
        <v>0</v>
      </c>
    </row>
    <row r="1076" spans="1:10" ht="12.75">
      <c r="A1076" s="1" t="s">
        <v>789</v>
      </c>
      <c r="C1076" s="1">
        <v>40</v>
      </c>
      <c r="D1076" s="3" t="s">
        <v>417</v>
      </c>
      <c r="F1076" s="6">
        <v>3.75</v>
      </c>
      <c r="G1076" s="1">
        <v>0</v>
      </c>
      <c r="H1076" s="1">
        <v>0</v>
      </c>
      <c r="I1076" s="1">
        <v>0</v>
      </c>
      <c r="J1076" s="1">
        <v>0</v>
      </c>
    </row>
    <row r="1077" spans="1:10" ht="12.75">
      <c r="A1077" s="1" t="s">
        <v>789</v>
      </c>
      <c r="C1077" s="1">
        <v>41</v>
      </c>
      <c r="D1077" s="3" t="s">
        <v>418</v>
      </c>
      <c r="F1077" s="6">
        <v>3.75</v>
      </c>
      <c r="G1077" s="1">
        <v>0</v>
      </c>
      <c r="H1077" s="1">
        <v>0</v>
      </c>
      <c r="I1077" s="1">
        <v>1</v>
      </c>
      <c r="J1077" s="1">
        <v>0</v>
      </c>
    </row>
    <row r="1078" spans="1:10" ht="12.75">
      <c r="A1078" s="1" t="s">
        <v>789</v>
      </c>
      <c r="C1078" s="1">
        <v>42</v>
      </c>
      <c r="D1078" s="3" t="s">
        <v>419</v>
      </c>
      <c r="F1078" s="6">
        <v>2.5</v>
      </c>
      <c r="G1078" s="1">
        <v>0</v>
      </c>
      <c r="H1078" s="1">
        <v>0</v>
      </c>
      <c r="I1078" s="1">
        <v>0</v>
      </c>
      <c r="J1078" s="1">
        <v>0</v>
      </c>
    </row>
    <row r="1079" spans="1:10" ht="12.75">
      <c r="A1079" s="1" t="s">
        <v>789</v>
      </c>
      <c r="C1079" s="1">
        <v>43</v>
      </c>
      <c r="D1079" s="3" t="s">
        <v>420</v>
      </c>
      <c r="F1079" s="6">
        <v>1.75</v>
      </c>
      <c r="G1079" s="1">
        <v>0</v>
      </c>
      <c r="H1079" s="1">
        <v>0</v>
      </c>
      <c r="I1079" s="1">
        <v>1</v>
      </c>
      <c r="J1079" s="1">
        <v>0</v>
      </c>
    </row>
    <row r="1080" spans="1:10" ht="12.75">
      <c r="A1080" s="1" t="s">
        <v>789</v>
      </c>
      <c r="C1080" s="1">
        <v>44</v>
      </c>
      <c r="D1080" s="3" t="s">
        <v>423</v>
      </c>
      <c r="F1080" s="6">
        <v>2.75</v>
      </c>
      <c r="G1080" s="1">
        <v>0</v>
      </c>
      <c r="H1080" s="1">
        <v>0</v>
      </c>
      <c r="I1080" s="1">
        <v>1</v>
      </c>
      <c r="J1080" s="1">
        <v>0</v>
      </c>
    </row>
    <row r="1081" spans="1:10" ht="12.75">
      <c r="A1081" s="1" t="s">
        <v>789</v>
      </c>
      <c r="C1081" s="1">
        <v>45</v>
      </c>
      <c r="D1081" s="3" t="s">
        <v>424</v>
      </c>
      <c r="F1081" s="6">
        <v>3.25</v>
      </c>
      <c r="G1081" s="1">
        <v>0</v>
      </c>
      <c r="H1081" s="1">
        <v>0</v>
      </c>
      <c r="I1081" s="1">
        <v>0</v>
      </c>
      <c r="J1081" s="1">
        <v>0</v>
      </c>
    </row>
    <row r="1082" spans="1:10" ht="12.75">
      <c r="A1082" s="1" t="s">
        <v>789</v>
      </c>
      <c r="C1082" s="1">
        <v>46</v>
      </c>
      <c r="D1082" s="3" t="s">
        <v>425</v>
      </c>
      <c r="F1082" s="6">
        <v>1.75</v>
      </c>
      <c r="G1082" s="1">
        <v>0</v>
      </c>
      <c r="H1082" s="1">
        <v>0</v>
      </c>
      <c r="I1082" s="1">
        <v>0</v>
      </c>
      <c r="J1082" s="1">
        <v>0</v>
      </c>
    </row>
    <row r="1083" spans="1:10" ht="12.75">
      <c r="A1083" s="1" t="s">
        <v>789</v>
      </c>
      <c r="C1083" s="1">
        <v>47</v>
      </c>
      <c r="D1083" s="3" t="s">
        <v>426</v>
      </c>
      <c r="F1083" s="6">
        <v>2.75</v>
      </c>
      <c r="G1083" s="1">
        <v>0</v>
      </c>
      <c r="H1083" s="1">
        <v>0</v>
      </c>
      <c r="I1083" s="1">
        <v>1</v>
      </c>
      <c r="J1083" s="1">
        <v>0</v>
      </c>
    </row>
    <row r="1084" spans="1:10" ht="12.75">
      <c r="A1084" s="1" t="s">
        <v>789</v>
      </c>
      <c r="C1084" s="1">
        <v>48</v>
      </c>
      <c r="D1084" s="3" t="s">
        <v>427</v>
      </c>
      <c r="F1084" s="6">
        <v>3</v>
      </c>
      <c r="G1084" s="1">
        <v>0</v>
      </c>
      <c r="H1084" s="1">
        <v>0</v>
      </c>
      <c r="I1084" s="1">
        <v>1</v>
      </c>
      <c r="J1084" s="1">
        <v>0</v>
      </c>
    </row>
    <row r="1085" spans="1:10" ht="12.75">
      <c r="A1085" s="1" t="s">
        <v>789</v>
      </c>
      <c r="C1085" s="1">
        <v>49</v>
      </c>
      <c r="D1085" s="3" t="s">
        <v>428</v>
      </c>
      <c r="F1085" s="6">
        <v>4.5</v>
      </c>
      <c r="G1085" s="1">
        <v>0</v>
      </c>
      <c r="H1085" s="1">
        <v>0</v>
      </c>
      <c r="I1085" s="1">
        <v>0</v>
      </c>
      <c r="J1085" s="1">
        <v>0</v>
      </c>
    </row>
    <row r="1086" spans="1:10" ht="12.75">
      <c r="A1086" s="1" t="s">
        <v>789</v>
      </c>
      <c r="C1086" s="1">
        <v>50</v>
      </c>
      <c r="D1086" s="3" t="s">
        <v>429</v>
      </c>
      <c r="F1086" s="6">
        <v>4</v>
      </c>
      <c r="G1086" s="1">
        <v>0</v>
      </c>
      <c r="H1086" s="1">
        <v>0</v>
      </c>
      <c r="I1086" s="1">
        <v>1</v>
      </c>
      <c r="J1086" s="1">
        <v>0</v>
      </c>
    </row>
    <row r="1087" spans="1:10" ht="12.75">
      <c r="A1087" s="1" t="s">
        <v>1330</v>
      </c>
      <c r="C1087" s="1">
        <v>1</v>
      </c>
      <c r="D1087" s="3" t="s">
        <v>437</v>
      </c>
      <c r="F1087" s="6">
        <v>2.75</v>
      </c>
      <c r="G1087" s="1">
        <v>0</v>
      </c>
      <c r="H1087" s="1">
        <v>0</v>
      </c>
      <c r="I1087" s="1">
        <v>0</v>
      </c>
      <c r="J1087" s="1">
        <v>0</v>
      </c>
    </row>
    <row r="1088" spans="1:10" ht="12.75">
      <c r="A1088" s="1" t="s">
        <v>1330</v>
      </c>
      <c r="C1088" s="1">
        <v>2</v>
      </c>
      <c r="D1088" s="3" t="s">
        <v>438</v>
      </c>
      <c r="F1088" s="6">
        <v>2.75</v>
      </c>
      <c r="G1088" s="1">
        <v>0</v>
      </c>
      <c r="H1088" s="1">
        <v>0</v>
      </c>
      <c r="I1088" s="1">
        <v>0</v>
      </c>
      <c r="J1088" s="1">
        <v>0</v>
      </c>
    </row>
    <row r="1089" spans="1:10" ht="12.75">
      <c r="A1089" s="1" t="s">
        <v>1330</v>
      </c>
      <c r="C1089" s="1">
        <v>3</v>
      </c>
      <c r="D1089" s="3" t="s">
        <v>439</v>
      </c>
      <c r="F1089" s="6">
        <v>3</v>
      </c>
      <c r="G1089" s="1">
        <v>0</v>
      </c>
      <c r="H1089" s="1">
        <v>0</v>
      </c>
      <c r="I1089" s="1">
        <v>0</v>
      </c>
      <c r="J1089" s="1">
        <v>1</v>
      </c>
    </row>
    <row r="1090" spans="1:10" ht="12.75">
      <c r="A1090" s="1" t="s">
        <v>1330</v>
      </c>
      <c r="C1090" s="1">
        <v>4</v>
      </c>
      <c r="D1090" s="3" t="s">
        <v>440</v>
      </c>
      <c r="F1090" s="6">
        <v>1.75</v>
      </c>
      <c r="G1090" s="1">
        <v>0</v>
      </c>
      <c r="H1090" s="1">
        <v>0</v>
      </c>
      <c r="I1090" s="1">
        <v>0</v>
      </c>
      <c r="J1090" s="1">
        <v>1</v>
      </c>
    </row>
    <row r="1091" spans="1:10" ht="12.75">
      <c r="A1091" s="1" t="s">
        <v>1330</v>
      </c>
      <c r="C1091" s="1">
        <v>5</v>
      </c>
      <c r="D1091" s="3" t="s">
        <v>441</v>
      </c>
      <c r="F1091" s="6">
        <v>1.5</v>
      </c>
      <c r="G1091" s="1">
        <v>0</v>
      </c>
      <c r="H1091" s="1">
        <v>0</v>
      </c>
      <c r="I1091" s="1">
        <v>0</v>
      </c>
      <c r="J1091" s="1">
        <v>0</v>
      </c>
    </row>
    <row r="1092" spans="1:10" ht="12.75">
      <c r="A1092" s="1" t="s">
        <v>1330</v>
      </c>
      <c r="C1092" s="1">
        <v>6</v>
      </c>
      <c r="D1092" s="3" t="s">
        <v>442</v>
      </c>
      <c r="F1092" s="6">
        <v>2.5</v>
      </c>
      <c r="G1092" s="1">
        <v>0</v>
      </c>
      <c r="H1092" s="1">
        <v>0</v>
      </c>
      <c r="I1092" s="1">
        <v>0</v>
      </c>
      <c r="J1092" s="1">
        <v>0</v>
      </c>
    </row>
    <row r="1093" spans="1:10" ht="12.75">
      <c r="A1093" s="1" t="s">
        <v>1330</v>
      </c>
      <c r="C1093" s="1">
        <v>7</v>
      </c>
      <c r="D1093" s="3" t="s">
        <v>443</v>
      </c>
      <c r="F1093" s="6">
        <v>3</v>
      </c>
      <c r="G1093" s="1">
        <v>0</v>
      </c>
      <c r="H1093" s="1">
        <v>0</v>
      </c>
      <c r="I1093" s="1">
        <v>1</v>
      </c>
      <c r="J1093" s="1">
        <v>0</v>
      </c>
    </row>
    <row r="1094" spans="1:10" ht="12.75">
      <c r="A1094" s="1" t="s">
        <v>1330</v>
      </c>
      <c r="C1094" s="1">
        <v>8</v>
      </c>
      <c r="D1094" s="3" t="s">
        <v>444</v>
      </c>
      <c r="F1094" s="6">
        <v>1.75</v>
      </c>
      <c r="G1094" s="1">
        <v>0</v>
      </c>
      <c r="H1094" s="1">
        <v>0</v>
      </c>
      <c r="I1094" s="1">
        <v>0</v>
      </c>
      <c r="J1094" s="1">
        <v>0</v>
      </c>
    </row>
    <row r="1095" spans="1:10" ht="12.75">
      <c r="A1095" s="1" t="s">
        <v>1330</v>
      </c>
      <c r="C1095" s="1">
        <v>9</v>
      </c>
      <c r="D1095" s="3" t="s">
        <v>445</v>
      </c>
      <c r="F1095" s="6">
        <v>3</v>
      </c>
      <c r="G1095" s="1">
        <v>0</v>
      </c>
      <c r="H1095" s="1">
        <v>0</v>
      </c>
      <c r="I1095" s="1">
        <v>1</v>
      </c>
      <c r="J1095" s="1">
        <v>1</v>
      </c>
    </row>
    <row r="1096" spans="1:10" ht="12.75">
      <c r="A1096" s="1" t="s">
        <v>1330</v>
      </c>
      <c r="C1096" s="1">
        <v>10</v>
      </c>
      <c r="D1096" s="3" t="s">
        <v>446</v>
      </c>
      <c r="F1096" s="6">
        <v>2.75</v>
      </c>
      <c r="G1096" s="1">
        <v>0</v>
      </c>
      <c r="H1096" s="1">
        <v>0</v>
      </c>
      <c r="I1096" s="1">
        <v>0</v>
      </c>
      <c r="J1096" s="1">
        <v>0</v>
      </c>
    </row>
    <row r="1097" spans="1:10" ht="12.75">
      <c r="A1097" s="1" t="s">
        <v>1330</v>
      </c>
      <c r="C1097" s="1">
        <v>11</v>
      </c>
      <c r="D1097" s="3" t="s">
        <v>447</v>
      </c>
      <c r="F1097" s="6">
        <v>4.75</v>
      </c>
      <c r="G1097" s="1">
        <v>0</v>
      </c>
      <c r="H1097" s="1">
        <v>0</v>
      </c>
      <c r="I1097" s="1">
        <v>0</v>
      </c>
      <c r="J1097" s="1">
        <v>0</v>
      </c>
    </row>
    <row r="1098" spans="1:10" ht="12.75">
      <c r="A1098" s="1" t="s">
        <v>1330</v>
      </c>
      <c r="C1098" s="1">
        <v>12</v>
      </c>
      <c r="D1098" s="3" t="s">
        <v>448</v>
      </c>
      <c r="F1098" s="6">
        <v>2.75</v>
      </c>
      <c r="G1098" s="1">
        <v>0</v>
      </c>
      <c r="H1098" s="1">
        <v>0</v>
      </c>
      <c r="I1098" s="1">
        <v>1</v>
      </c>
      <c r="J1098" s="1">
        <v>0</v>
      </c>
    </row>
    <row r="1099" spans="1:10" ht="12.75">
      <c r="A1099" s="1" t="s">
        <v>1330</v>
      </c>
      <c r="C1099" s="1">
        <v>13</v>
      </c>
      <c r="D1099" s="3" t="s">
        <v>449</v>
      </c>
      <c r="F1099" s="6">
        <v>3</v>
      </c>
      <c r="G1099" s="1">
        <v>0</v>
      </c>
      <c r="H1099" s="1">
        <v>0</v>
      </c>
      <c r="I1099" s="1">
        <v>1</v>
      </c>
      <c r="J1099" s="1">
        <v>0</v>
      </c>
    </row>
    <row r="1100" spans="1:10" ht="12.75">
      <c r="A1100" s="1" t="s">
        <v>1330</v>
      </c>
      <c r="C1100" s="1">
        <v>14</v>
      </c>
      <c r="D1100" s="3" t="s">
        <v>450</v>
      </c>
      <c r="F1100" s="6">
        <v>2</v>
      </c>
      <c r="G1100" s="1">
        <v>0</v>
      </c>
      <c r="H1100" s="1">
        <v>0</v>
      </c>
      <c r="I1100" s="1">
        <v>0</v>
      </c>
      <c r="J1100" s="1">
        <v>0</v>
      </c>
    </row>
    <row r="1101" spans="1:10" ht="12.75">
      <c r="A1101" s="1" t="s">
        <v>1330</v>
      </c>
      <c r="C1101" s="1">
        <v>15</v>
      </c>
      <c r="D1101" s="3" t="s">
        <v>527</v>
      </c>
      <c r="F1101" s="6">
        <v>3.25</v>
      </c>
      <c r="G1101" s="1">
        <v>0</v>
      </c>
      <c r="H1101" s="1">
        <v>0</v>
      </c>
      <c r="I1101" s="1">
        <v>0</v>
      </c>
      <c r="J1101" s="1">
        <v>0</v>
      </c>
    </row>
    <row r="1102" spans="1:10" ht="12.75">
      <c r="A1102" s="1" t="s">
        <v>1330</v>
      </c>
      <c r="C1102" s="1">
        <v>16</v>
      </c>
      <c r="D1102" s="3" t="s">
        <v>467</v>
      </c>
      <c r="F1102" s="6">
        <v>1</v>
      </c>
      <c r="G1102" s="1">
        <v>0</v>
      </c>
      <c r="H1102" s="1">
        <v>0</v>
      </c>
      <c r="I1102" s="1">
        <v>1</v>
      </c>
      <c r="J1102" s="1">
        <v>0</v>
      </c>
    </row>
    <row r="1103" spans="1:10" ht="12.75">
      <c r="A1103" s="1" t="s">
        <v>1330</v>
      </c>
      <c r="C1103" s="1">
        <v>17</v>
      </c>
      <c r="D1103" s="3" t="s">
        <v>468</v>
      </c>
      <c r="F1103" s="6">
        <v>4.75</v>
      </c>
      <c r="G1103" s="1">
        <v>0</v>
      </c>
      <c r="H1103" s="1">
        <v>0</v>
      </c>
      <c r="I1103" s="1">
        <v>0</v>
      </c>
      <c r="J1103" s="1">
        <v>0</v>
      </c>
    </row>
    <row r="1104" spans="1:10" ht="12.75">
      <c r="A1104" s="1" t="s">
        <v>1330</v>
      </c>
      <c r="C1104" s="1">
        <v>18</v>
      </c>
      <c r="D1104" s="3" t="s">
        <v>469</v>
      </c>
      <c r="F1104" s="6">
        <v>1.25</v>
      </c>
      <c r="G1104" s="1">
        <v>0</v>
      </c>
      <c r="H1104" s="1">
        <v>0</v>
      </c>
      <c r="I1104" s="1">
        <v>1</v>
      </c>
      <c r="J1104" s="1">
        <v>0</v>
      </c>
    </row>
    <row r="1105" spans="1:10" ht="12.75">
      <c r="A1105" s="1" t="s">
        <v>1330</v>
      </c>
      <c r="C1105" s="1">
        <v>19</v>
      </c>
      <c r="D1105" s="3" t="s">
        <v>470</v>
      </c>
      <c r="F1105" s="6">
        <v>4.5</v>
      </c>
      <c r="G1105" s="1">
        <v>0</v>
      </c>
      <c r="H1105" s="1">
        <v>0</v>
      </c>
      <c r="I1105" s="1">
        <v>0</v>
      </c>
      <c r="J1105" s="1">
        <v>0</v>
      </c>
    </row>
    <row r="1106" spans="1:10" ht="12.75">
      <c r="A1106" s="1" t="s">
        <v>1330</v>
      </c>
      <c r="C1106" s="1">
        <v>20</v>
      </c>
      <c r="D1106" s="3" t="s">
        <v>471</v>
      </c>
      <c r="F1106" s="6">
        <v>5</v>
      </c>
      <c r="G1106" s="1">
        <v>0</v>
      </c>
      <c r="H1106" s="1">
        <v>0</v>
      </c>
      <c r="I1106" s="1">
        <v>0</v>
      </c>
      <c r="J1106" s="1">
        <v>0</v>
      </c>
    </row>
    <row r="1107" spans="1:10" ht="12.75">
      <c r="A1107" s="1" t="s">
        <v>1330</v>
      </c>
      <c r="C1107" s="1">
        <v>21</v>
      </c>
      <c r="D1107" s="3" t="s">
        <v>472</v>
      </c>
      <c r="F1107" s="6">
        <v>3</v>
      </c>
      <c r="G1107" s="1">
        <v>0</v>
      </c>
      <c r="H1107" s="1">
        <v>0</v>
      </c>
      <c r="I1107" s="1">
        <v>0</v>
      </c>
      <c r="J1107" s="1">
        <v>1</v>
      </c>
    </row>
    <row r="1108" spans="1:10" ht="12.75">
      <c r="A1108" s="1" t="s">
        <v>1330</v>
      </c>
      <c r="C1108" s="1">
        <v>22</v>
      </c>
      <c r="D1108" s="3" t="s">
        <v>517</v>
      </c>
      <c r="F1108" s="6">
        <v>1.75</v>
      </c>
      <c r="G1108" s="1">
        <v>0</v>
      </c>
      <c r="H1108" s="1">
        <v>0</v>
      </c>
      <c r="I1108" s="1">
        <v>0</v>
      </c>
      <c r="J1108" s="1">
        <v>1</v>
      </c>
    </row>
    <row r="1109" spans="1:10" ht="12.75">
      <c r="A1109" s="1" t="s">
        <v>1330</v>
      </c>
      <c r="C1109" s="1">
        <v>23</v>
      </c>
      <c r="D1109" s="3" t="s">
        <v>473</v>
      </c>
      <c r="F1109" s="6">
        <v>1.75</v>
      </c>
      <c r="G1109" s="1">
        <v>0</v>
      </c>
      <c r="H1109" s="1">
        <v>0</v>
      </c>
      <c r="I1109" s="1">
        <v>0</v>
      </c>
      <c r="J1109" s="1">
        <v>1</v>
      </c>
    </row>
    <row r="1110" spans="1:10" ht="12.75">
      <c r="A1110" s="1" t="s">
        <v>1330</v>
      </c>
      <c r="C1110" s="1">
        <v>24</v>
      </c>
      <c r="D1110" s="3" t="s">
        <v>474</v>
      </c>
      <c r="F1110" s="6">
        <v>3.25</v>
      </c>
      <c r="G1110" s="1">
        <v>0</v>
      </c>
      <c r="H1110" s="1">
        <v>0</v>
      </c>
      <c r="I1110" s="1">
        <v>0</v>
      </c>
      <c r="J1110" s="1">
        <v>1</v>
      </c>
    </row>
    <row r="1111" spans="1:10" ht="12.75">
      <c r="A1111" s="1" t="s">
        <v>1330</v>
      </c>
      <c r="C1111" s="1">
        <v>25</v>
      </c>
      <c r="D1111" s="3" t="s">
        <v>518</v>
      </c>
      <c r="F1111" s="6">
        <v>2.25</v>
      </c>
      <c r="G1111" s="1">
        <v>0</v>
      </c>
      <c r="H1111" s="1">
        <v>0</v>
      </c>
      <c r="I1111" s="1">
        <v>0</v>
      </c>
      <c r="J1111" s="1">
        <v>1</v>
      </c>
    </row>
    <row r="1112" spans="1:10" ht="12.75">
      <c r="A1112" s="1" t="s">
        <v>1330</v>
      </c>
      <c r="C1112" s="1">
        <v>26</v>
      </c>
      <c r="D1112" s="3" t="s">
        <v>476</v>
      </c>
      <c r="F1112" s="6">
        <v>4</v>
      </c>
      <c r="G1112" s="1">
        <v>0</v>
      </c>
      <c r="H1112" s="1">
        <v>0</v>
      </c>
      <c r="I1112" s="1">
        <v>0</v>
      </c>
      <c r="J1112" s="1">
        <v>1</v>
      </c>
    </row>
    <row r="1113" spans="1:10" ht="12.75">
      <c r="A1113" s="1" t="s">
        <v>1330</v>
      </c>
      <c r="C1113" s="1">
        <v>27</v>
      </c>
      <c r="D1113" s="3" t="s">
        <v>477</v>
      </c>
      <c r="F1113" s="6">
        <v>2.5</v>
      </c>
      <c r="G1113" s="1">
        <v>0</v>
      </c>
      <c r="H1113" s="1">
        <v>0</v>
      </c>
      <c r="I1113" s="1">
        <v>0</v>
      </c>
      <c r="J1113" s="1">
        <v>1</v>
      </c>
    </row>
    <row r="1114" spans="1:10" ht="12.75">
      <c r="A1114" s="1" t="s">
        <v>1330</v>
      </c>
      <c r="C1114" s="1">
        <v>28</v>
      </c>
      <c r="D1114" s="3" t="s">
        <v>478</v>
      </c>
      <c r="F1114" s="6">
        <v>1.25</v>
      </c>
      <c r="G1114" s="1">
        <v>0</v>
      </c>
      <c r="H1114" s="1">
        <v>0</v>
      </c>
      <c r="I1114" s="1">
        <v>0</v>
      </c>
      <c r="J1114" s="1">
        <v>1</v>
      </c>
    </row>
    <row r="1115" spans="1:10" ht="12.75">
      <c r="A1115" s="1" t="s">
        <v>1330</v>
      </c>
      <c r="C1115" s="1">
        <v>29</v>
      </c>
      <c r="D1115" s="3" t="s">
        <v>479</v>
      </c>
      <c r="F1115" s="6">
        <v>1.25</v>
      </c>
      <c r="G1115" s="1">
        <v>0</v>
      </c>
      <c r="H1115" s="1">
        <v>0</v>
      </c>
      <c r="I1115" s="1">
        <v>0</v>
      </c>
      <c r="J1115" s="1">
        <v>0</v>
      </c>
    </row>
    <row r="1116" spans="1:10" ht="12.75">
      <c r="A1116" s="1" t="s">
        <v>1330</v>
      </c>
      <c r="C1116" s="1">
        <v>30</v>
      </c>
      <c r="D1116" s="3" t="s">
        <v>480</v>
      </c>
      <c r="F1116" s="6">
        <v>2</v>
      </c>
      <c r="G1116" s="1">
        <v>0</v>
      </c>
      <c r="H1116" s="1">
        <v>0</v>
      </c>
      <c r="I1116" s="1">
        <v>0</v>
      </c>
      <c r="J1116" s="1">
        <v>1</v>
      </c>
    </row>
    <row r="1117" spans="1:10" ht="12.75">
      <c r="A1117" s="1" t="s">
        <v>1330</v>
      </c>
      <c r="C1117" s="1">
        <v>31</v>
      </c>
      <c r="D1117" s="3" t="s">
        <v>481</v>
      </c>
      <c r="F1117" s="6">
        <v>1.75</v>
      </c>
      <c r="G1117" s="1">
        <v>0</v>
      </c>
      <c r="H1117" s="1">
        <v>0</v>
      </c>
      <c r="I1117" s="1">
        <v>0</v>
      </c>
      <c r="J1117" s="1">
        <v>1</v>
      </c>
    </row>
    <row r="1118" spans="1:10" ht="12.75">
      <c r="A1118" s="1" t="s">
        <v>1330</v>
      </c>
      <c r="C1118" s="1">
        <v>32</v>
      </c>
      <c r="D1118" s="3" t="s">
        <v>482</v>
      </c>
      <c r="F1118" s="6">
        <v>2</v>
      </c>
      <c r="G1118" s="1">
        <v>0</v>
      </c>
      <c r="H1118" s="1">
        <v>0</v>
      </c>
      <c r="I1118" s="1">
        <v>0</v>
      </c>
      <c r="J1118" s="1">
        <v>1</v>
      </c>
    </row>
    <row r="1119" spans="1:10" ht="12.75">
      <c r="A1119" s="1" t="s">
        <v>1330</v>
      </c>
      <c r="C1119" s="1">
        <v>33</v>
      </c>
      <c r="D1119" s="3" t="s">
        <v>483</v>
      </c>
      <c r="F1119" s="6">
        <v>3.25</v>
      </c>
      <c r="G1119" s="1">
        <v>0</v>
      </c>
      <c r="H1119" s="1">
        <v>0</v>
      </c>
      <c r="I1119" s="1">
        <v>0</v>
      </c>
      <c r="J1119" s="1">
        <v>0</v>
      </c>
    </row>
    <row r="1120" spans="1:10" ht="12.75">
      <c r="A1120" s="1" t="s">
        <v>1330</v>
      </c>
      <c r="C1120" s="1">
        <v>34</v>
      </c>
      <c r="D1120" s="3" t="s">
        <v>520</v>
      </c>
      <c r="F1120" s="6">
        <v>2.5</v>
      </c>
      <c r="G1120" s="1">
        <v>0</v>
      </c>
      <c r="H1120" s="1">
        <v>0</v>
      </c>
      <c r="I1120" s="1">
        <v>1</v>
      </c>
      <c r="J1120" s="1">
        <v>0</v>
      </c>
    </row>
    <row r="1121" spans="1:10" ht="12.75">
      <c r="A1121" s="1" t="s">
        <v>1330</v>
      </c>
      <c r="C1121" s="1">
        <v>35</v>
      </c>
      <c r="D1121" s="3" t="s">
        <v>484</v>
      </c>
      <c r="F1121" s="6">
        <v>5</v>
      </c>
      <c r="G1121" s="1">
        <v>0</v>
      </c>
      <c r="H1121" s="1">
        <v>0</v>
      </c>
      <c r="I1121" s="1">
        <v>0</v>
      </c>
      <c r="J1121" s="1">
        <v>1</v>
      </c>
    </row>
    <row r="1122" spans="1:10" ht="12.75">
      <c r="A1122" s="1" t="s">
        <v>1330</v>
      </c>
      <c r="C1122" s="1">
        <v>36</v>
      </c>
      <c r="D1122" s="3" t="s">
        <v>485</v>
      </c>
      <c r="F1122" s="6">
        <v>3.25</v>
      </c>
      <c r="G1122" s="1">
        <v>0</v>
      </c>
      <c r="H1122" s="1">
        <v>0</v>
      </c>
      <c r="I1122" s="1">
        <v>1</v>
      </c>
      <c r="J1122" s="1">
        <v>1</v>
      </c>
    </row>
    <row r="1123" spans="1:10" ht="12.75">
      <c r="A1123" s="1" t="s">
        <v>1330</v>
      </c>
      <c r="C1123" s="1">
        <v>37</v>
      </c>
      <c r="D1123" s="3" t="s">
        <v>486</v>
      </c>
      <c r="F1123" s="6">
        <v>1.4</v>
      </c>
      <c r="G1123" s="1">
        <v>0</v>
      </c>
      <c r="H1123" s="1">
        <v>0</v>
      </c>
      <c r="I1123" s="1">
        <v>0</v>
      </c>
      <c r="J1123" s="1">
        <v>1</v>
      </c>
    </row>
    <row r="1124" spans="1:10" ht="12.75">
      <c r="A1124" s="1" t="s">
        <v>1330</v>
      </c>
      <c r="C1124" s="1">
        <v>38</v>
      </c>
      <c r="D1124" s="3" t="s">
        <v>487</v>
      </c>
      <c r="F1124" s="6">
        <v>0.5</v>
      </c>
      <c r="G1124" s="1">
        <v>0</v>
      </c>
      <c r="H1124" s="1">
        <v>0</v>
      </c>
      <c r="I1124" s="1">
        <v>0</v>
      </c>
      <c r="J1124" s="1">
        <v>1</v>
      </c>
    </row>
    <row r="1125" spans="1:10" ht="12.75">
      <c r="A1125" s="1" t="s">
        <v>1330</v>
      </c>
      <c r="C1125" s="1">
        <v>39</v>
      </c>
      <c r="D1125" s="3" t="s">
        <v>488</v>
      </c>
      <c r="F1125" s="6">
        <v>2.4</v>
      </c>
      <c r="G1125" s="1">
        <v>0</v>
      </c>
      <c r="H1125" s="1">
        <v>0</v>
      </c>
      <c r="I1125" s="1">
        <v>0</v>
      </c>
      <c r="J1125" s="1">
        <v>0</v>
      </c>
    </row>
    <row r="1126" spans="1:10" ht="12.75">
      <c r="A1126" s="1" t="s">
        <v>1330</v>
      </c>
      <c r="C1126" s="1">
        <v>40</v>
      </c>
      <c r="D1126" s="3" t="s">
        <v>489</v>
      </c>
      <c r="F1126" s="6">
        <v>2.4</v>
      </c>
      <c r="G1126" s="1">
        <v>0</v>
      </c>
      <c r="H1126" s="1">
        <v>0</v>
      </c>
      <c r="I1126" s="1">
        <v>0</v>
      </c>
      <c r="J1126" s="1">
        <v>1</v>
      </c>
    </row>
    <row r="1127" spans="1:10" ht="12.75">
      <c r="A1127" s="1" t="s">
        <v>1330</v>
      </c>
      <c r="C1127" s="1">
        <v>41</v>
      </c>
      <c r="D1127" s="3" t="s">
        <v>490</v>
      </c>
      <c r="F1127" s="6">
        <v>2</v>
      </c>
      <c r="G1127" s="1">
        <v>0</v>
      </c>
      <c r="H1127" s="1">
        <v>0</v>
      </c>
      <c r="I1127" s="1">
        <v>1</v>
      </c>
      <c r="J1127" s="1">
        <v>0</v>
      </c>
    </row>
    <row r="1128" spans="1:10" ht="12.75">
      <c r="A1128" s="1" t="s">
        <v>1330</v>
      </c>
      <c r="C1128" s="1">
        <v>42</v>
      </c>
      <c r="D1128" s="3" t="s">
        <v>491</v>
      </c>
      <c r="F1128" s="6">
        <v>1.75</v>
      </c>
      <c r="G1128" s="1">
        <v>0</v>
      </c>
      <c r="H1128" s="1">
        <v>0</v>
      </c>
      <c r="I1128" s="1">
        <v>0</v>
      </c>
      <c r="J1128" s="1">
        <v>0</v>
      </c>
    </row>
    <row r="1129" spans="1:10" ht="12.75">
      <c r="A1129" s="1" t="s">
        <v>1330</v>
      </c>
      <c r="C1129" s="1">
        <v>43</v>
      </c>
      <c r="D1129" s="3" t="s">
        <v>492</v>
      </c>
      <c r="F1129" s="6">
        <v>0.75</v>
      </c>
      <c r="G1129" s="1">
        <v>0</v>
      </c>
      <c r="H1129" s="1">
        <v>0</v>
      </c>
      <c r="I1129" s="1">
        <v>0</v>
      </c>
      <c r="J1129" s="1">
        <v>1</v>
      </c>
    </row>
    <row r="1130" spans="1:10" ht="12.75">
      <c r="A1130" s="1" t="s">
        <v>1330</v>
      </c>
      <c r="C1130" s="1">
        <v>44</v>
      </c>
      <c r="D1130" s="3" t="s">
        <v>522</v>
      </c>
      <c r="F1130" s="6">
        <v>1</v>
      </c>
      <c r="G1130" s="1">
        <v>0</v>
      </c>
      <c r="H1130" s="1">
        <v>0</v>
      </c>
      <c r="I1130" s="1">
        <v>0</v>
      </c>
      <c r="J1130" s="1">
        <v>0</v>
      </c>
    </row>
    <row r="1131" spans="1:10" ht="12.75">
      <c r="A1131" s="1" t="s">
        <v>1330</v>
      </c>
      <c r="C1131" s="1">
        <v>45</v>
      </c>
      <c r="D1131" s="3" t="s">
        <v>493</v>
      </c>
      <c r="F1131" s="6">
        <v>0.75</v>
      </c>
      <c r="G1131" s="1">
        <v>0</v>
      </c>
      <c r="H1131" s="1">
        <v>0</v>
      </c>
      <c r="I1131" s="1">
        <v>0</v>
      </c>
      <c r="J1131" s="1">
        <v>0</v>
      </c>
    </row>
    <row r="1132" spans="1:10" ht="12.75">
      <c r="A1132" s="1" t="s">
        <v>1330</v>
      </c>
      <c r="C1132" s="1">
        <v>46</v>
      </c>
      <c r="D1132" s="3" t="s">
        <v>494</v>
      </c>
      <c r="F1132" s="6">
        <v>0.5</v>
      </c>
      <c r="G1132" s="1">
        <v>0</v>
      </c>
      <c r="H1132" s="1">
        <v>0</v>
      </c>
      <c r="I1132" s="1">
        <v>0</v>
      </c>
      <c r="J1132" s="1">
        <v>0</v>
      </c>
    </row>
    <row r="1133" spans="1:10" ht="12.75">
      <c r="A1133" s="1" t="s">
        <v>1330</v>
      </c>
      <c r="C1133" s="1">
        <v>47</v>
      </c>
      <c r="D1133" s="3" t="s">
        <v>495</v>
      </c>
      <c r="F1133" s="6">
        <v>0.4</v>
      </c>
      <c r="G1133" s="1">
        <v>0</v>
      </c>
      <c r="H1133" s="1">
        <v>0</v>
      </c>
      <c r="I1133" s="1">
        <v>0</v>
      </c>
      <c r="J1133" s="1">
        <v>0</v>
      </c>
    </row>
    <row r="1134" spans="1:10" ht="12.75">
      <c r="A1134" s="1" t="s">
        <v>1330</v>
      </c>
      <c r="C1134" s="1">
        <v>48</v>
      </c>
      <c r="D1134" s="3" t="s">
        <v>496</v>
      </c>
      <c r="F1134" s="6">
        <v>0.5</v>
      </c>
      <c r="G1134" s="1">
        <v>0</v>
      </c>
      <c r="H1134" s="1">
        <v>0</v>
      </c>
      <c r="I1134" s="1">
        <v>0</v>
      </c>
      <c r="J1134" s="1">
        <v>0</v>
      </c>
    </row>
    <row r="1135" spans="1:10" ht="12.75">
      <c r="A1135" s="1" t="s">
        <v>1330</v>
      </c>
      <c r="C1135" s="1">
        <v>49</v>
      </c>
      <c r="D1135" s="3" t="s">
        <v>497</v>
      </c>
      <c r="F1135" s="6">
        <v>1.5</v>
      </c>
      <c r="G1135" s="1">
        <v>0</v>
      </c>
      <c r="H1135" s="1">
        <v>0</v>
      </c>
      <c r="I1135" s="1">
        <v>0</v>
      </c>
      <c r="J1135" s="1">
        <v>0</v>
      </c>
    </row>
    <row r="1136" spans="1:10" ht="12.75">
      <c r="A1136" s="1" t="s">
        <v>1330</v>
      </c>
      <c r="C1136" s="1">
        <v>50</v>
      </c>
      <c r="D1136" s="3" t="s">
        <v>498</v>
      </c>
      <c r="F1136" s="6">
        <v>0.2</v>
      </c>
      <c r="G1136" s="1">
        <v>0</v>
      </c>
      <c r="H1136" s="1">
        <v>0</v>
      </c>
      <c r="I1136" s="1">
        <v>0</v>
      </c>
      <c r="J1136" s="1">
        <v>0</v>
      </c>
    </row>
    <row r="1137" spans="1:10" ht="12.75">
      <c r="A1137" s="1" t="s">
        <v>1390</v>
      </c>
      <c r="C1137" s="1">
        <v>1</v>
      </c>
      <c r="D1137" s="3" t="s">
        <v>501</v>
      </c>
      <c r="F1137" s="6">
        <v>1</v>
      </c>
      <c r="G1137" s="1">
        <v>0</v>
      </c>
      <c r="H1137" s="1">
        <v>0</v>
      </c>
      <c r="I1137" s="1">
        <v>1</v>
      </c>
      <c r="J1137" s="1">
        <v>0</v>
      </c>
    </row>
    <row r="1138" spans="1:10" ht="12.75">
      <c r="A1138" s="1" t="s">
        <v>1390</v>
      </c>
      <c r="C1138" s="1">
        <v>2</v>
      </c>
      <c r="D1138" s="3" t="s">
        <v>502</v>
      </c>
      <c r="F1138" s="6">
        <v>1</v>
      </c>
      <c r="G1138" s="1">
        <v>0</v>
      </c>
      <c r="H1138" s="1">
        <v>0</v>
      </c>
      <c r="I1138" s="1">
        <v>1</v>
      </c>
      <c r="J1138" s="1">
        <v>0</v>
      </c>
    </row>
    <row r="1139" spans="1:10" ht="12.75">
      <c r="A1139" s="1" t="s">
        <v>1390</v>
      </c>
      <c r="C1139" s="1">
        <v>3</v>
      </c>
      <c r="D1139" s="3" t="s">
        <v>503</v>
      </c>
      <c r="F1139" s="6">
        <v>1.25</v>
      </c>
      <c r="G1139" s="1">
        <v>0</v>
      </c>
      <c r="H1139" s="1">
        <v>0</v>
      </c>
      <c r="I1139" s="1">
        <v>1</v>
      </c>
      <c r="J1139" s="1">
        <v>0</v>
      </c>
    </row>
    <row r="1140" spans="1:10" ht="12.75">
      <c r="A1140" s="1" t="s">
        <v>1390</v>
      </c>
      <c r="C1140" s="1">
        <v>4</v>
      </c>
      <c r="D1140" s="3" t="s">
        <v>504</v>
      </c>
      <c r="F1140" s="6">
        <v>1</v>
      </c>
      <c r="G1140" s="1">
        <v>0</v>
      </c>
      <c r="H1140" s="1">
        <v>0</v>
      </c>
      <c r="I1140" s="1">
        <v>1</v>
      </c>
      <c r="J1140" s="1">
        <v>0</v>
      </c>
    </row>
    <row r="1141" spans="1:10" ht="12.75">
      <c r="A1141" s="1" t="s">
        <v>1390</v>
      </c>
      <c r="C1141" s="1">
        <v>5</v>
      </c>
      <c r="D1141" s="3" t="s">
        <v>505</v>
      </c>
      <c r="F1141" s="6">
        <v>1.25</v>
      </c>
      <c r="G1141" s="1">
        <v>0</v>
      </c>
      <c r="H1141" s="1">
        <v>0</v>
      </c>
      <c r="I1141" s="1">
        <v>0</v>
      </c>
      <c r="J1141" s="1">
        <v>0</v>
      </c>
    </row>
    <row r="1142" spans="1:10" ht="12.75">
      <c r="A1142" s="1" t="s">
        <v>1390</v>
      </c>
      <c r="C1142" s="1">
        <v>6</v>
      </c>
      <c r="D1142" s="3" t="s">
        <v>506</v>
      </c>
      <c r="F1142" s="6">
        <v>1.25</v>
      </c>
      <c r="G1142" s="1">
        <v>0</v>
      </c>
      <c r="H1142" s="1">
        <v>0</v>
      </c>
      <c r="I1142" s="1">
        <v>0</v>
      </c>
      <c r="J1142" s="1">
        <v>0</v>
      </c>
    </row>
    <row r="1143" spans="1:10" ht="12.75">
      <c r="A1143" s="1" t="s">
        <v>1390</v>
      </c>
      <c r="C1143" s="1">
        <v>7</v>
      </c>
      <c r="D1143" s="3" t="s">
        <v>507</v>
      </c>
      <c r="F1143" s="6">
        <v>1.25</v>
      </c>
      <c r="G1143" s="1">
        <v>0</v>
      </c>
      <c r="H1143" s="1">
        <v>0</v>
      </c>
      <c r="I1143" s="1">
        <v>1</v>
      </c>
      <c r="J1143" s="1">
        <v>0</v>
      </c>
    </row>
    <row r="1144" spans="1:10" ht="12.75">
      <c r="A1144" s="1" t="s">
        <v>1390</v>
      </c>
      <c r="C1144" s="1">
        <v>8</v>
      </c>
      <c r="D1144" s="3" t="s">
        <v>523</v>
      </c>
      <c r="F1144" s="6">
        <v>1.25</v>
      </c>
      <c r="G1144" s="1">
        <v>0</v>
      </c>
      <c r="H1144" s="1">
        <v>0</v>
      </c>
      <c r="I1144" s="1">
        <v>1</v>
      </c>
      <c r="J1144" s="1">
        <v>0</v>
      </c>
    </row>
    <row r="1145" spans="1:10" ht="12.75">
      <c r="A1145" s="1" t="s">
        <v>1390</v>
      </c>
      <c r="C1145" s="1">
        <v>9</v>
      </c>
      <c r="D1145" s="3" t="s">
        <v>508</v>
      </c>
      <c r="F1145" s="6">
        <v>3.5</v>
      </c>
      <c r="G1145" s="1">
        <v>0</v>
      </c>
      <c r="H1145" s="1">
        <v>0</v>
      </c>
      <c r="I1145" s="1">
        <v>1</v>
      </c>
      <c r="J1145" s="1">
        <v>0</v>
      </c>
    </row>
    <row r="1146" spans="1:10" ht="12.75">
      <c r="A1146" s="1" t="s">
        <v>1390</v>
      </c>
      <c r="C1146" s="1">
        <v>10</v>
      </c>
      <c r="D1146" s="3" t="s">
        <v>509</v>
      </c>
      <c r="F1146" s="6">
        <v>2</v>
      </c>
      <c r="G1146" s="1">
        <v>0</v>
      </c>
      <c r="H1146" s="1">
        <v>0</v>
      </c>
      <c r="I1146" s="1">
        <v>1</v>
      </c>
      <c r="J1146" s="1">
        <v>0</v>
      </c>
    </row>
    <row r="1147" spans="1:10" ht="12.75">
      <c r="A1147" s="1" t="s">
        <v>1390</v>
      </c>
      <c r="C1147" s="1">
        <v>11</v>
      </c>
      <c r="D1147" s="3" t="s">
        <v>510</v>
      </c>
      <c r="F1147" s="6">
        <v>2</v>
      </c>
      <c r="G1147" s="1">
        <v>0</v>
      </c>
      <c r="H1147" s="1">
        <v>0</v>
      </c>
      <c r="I1147" s="1">
        <v>1</v>
      </c>
      <c r="J1147" s="1">
        <v>0</v>
      </c>
    </row>
    <row r="1148" spans="1:10" ht="12.75">
      <c r="A1148" s="1" t="s">
        <v>1390</v>
      </c>
      <c r="C1148" s="1">
        <v>12</v>
      </c>
      <c r="D1148" s="3" t="s">
        <v>511</v>
      </c>
      <c r="F1148" s="6">
        <v>2.5</v>
      </c>
      <c r="G1148" s="1">
        <v>0</v>
      </c>
      <c r="H1148" s="1">
        <v>0</v>
      </c>
      <c r="I1148" s="1">
        <v>1</v>
      </c>
      <c r="J1148" s="1">
        <v>0</v>
      </c>
    </row>
    <row r="1149" spans="1:10" ht="12.75">
      <c r="A1149" s="1" t="s">
        <v>1390</v>
      </c>
      <c r="C1149" s="1">
        <v>13</v>
      </c>
      <c r="D1149" s="3" t="s">
        <v>513</v>
      </c>
      <c r="F1149" s="6">
        <v>1.5</v>
      </c>
      <c r="G1149" s="1">
        <v>0</v>
      </c>
      <c r="H1149" s="1">
        <v>0</v>
      </c>
      <c r="I1149" s="1">
        <v>1</v>
      </c>
      <c r="J1149" s="1">
        <v>0</v>
      </c>
    </row>
    <row r="1150" spans="1:10" ht="12.75">
      <c r="A1150" s="1" t="s">
        <v>1390</v>
      </c>
      <c r="C1150" s="1">
        <v>14</v>
      </c>
      <c r="D1150" s="3" t="s">
        <v>514</v>
      </c>
      <c r="F1150" s="6">
        <v>4.5</v>
      </c>
      <c r="G1150" s="1">
        <v>0</v>
      </c>
      <c r="H1150" s="1">
        <v>0</v>
      </c>
      <c r="I1150" s="1">
        <v>1</v>
      </c>
      <c r="J1150" s="1">
        <v>0</v>
      </c>
    </row>
    <row r="1151" spans="1:10" ht="12.75">
      <c r="A1151" s="1" t="s">
        <v>1390</v>
      </c>
      <c r="C1151" s="1">
        <v>15</v>
      </c>
      <c r="D1151" s="3" t="s">
        <v>515</v>
      </c>
      <c r="F1151" s="6">
        <v>2</v>
      </c>
      <c r="G1151" s="1">
        <v>0</v>
      </c>
      <c r="H1151" s="1">
        <v>0</v>
      </c>
      <c r="I1151" s="1">
        <v>1</v>
      </c>
      <c r="J1151" s="1">
        <v>0</v>
      </c>
    </row>
    <row r="1152" spans="1:10" ht="12.75">
      <c r="A1152" s="1" t="s">
        <v>1390</v>
      </c>
      <c r="C1152" s="1">
        <v>16</v>
      </c>
      <c r="D1152" s="3" t="s">
        <v>516</v>
      </c>
      <c r="F1152" s="6">
        <v>4</v>
      </c>
      <c r="G1152" s="1">
        <v>0</v>
      </c>
      <c r="H1152" s="1">
        <v>0</v>
      </c>
      <c r="I1152" s="1">
        <v>1</v>
      </c>
      <c r="J1152" s="1">
        <v>0</v>
      </c>
    </row>
    <row r="1153" spans="1:10" ht="12.75">
      <c r="A1153" s="1" t="s">
        <v>1390</v>
      </c>
      <c r="C1153" s="1">
        <v>17</v>
      </c>
      <c r="D1153" s="3" t="s">
        <v>562</v>
      </c>
      <c r="F1153" s="6">
        <v>1.75</v>
      </c>
      <c r="G1153" s="1">
        <v>0</v>
      </c>
      <c r="H1153" s="1">
        <v>0</v>
      </c>
      <c r="I1153" s="1">
        <v>1</v>
      </c>
      <c r="J1153" s="1">
        <v>0</v>
      </c>
    </row>
    <row r="1154" spans="1:10" ht="12.75">
      <c r="A1154" s="1" t="s">
        <v>1390</v>
      </c>
      <c r="C1154" s="1">
        <v>18</v>
      </c>
      <c r="D1154" s="3" t="s">
        <v>568</v>
      </c>
      <c r="F1154" s="6">
        <v>1.5</v>
      </c>
      <c r="G1154" s="1">
        <v>0</v>
      </c>
      <c r="H1154" s="1">
        <v>0</v>
      </c>
      <c r="I1154" s="1">
        <v>1</v>
      </c>
      <c r="J1154" s="1">
        <v>0</v>
      </c>
    </row>
    <row r="1155" spans="1:10" ht="12.75">
      <c r="A1155" s="1" t="s">
        <v>1390</v>
      </c>
      <c r="C1155" s="1">
        <v>19</v>
      </c>
      <c r="D1155" s="3" t="s">
        <v>567</v>
      </c>
      <c r="F1155" s="6">
        <v>2</v>
      </c>
      <c r="G1155" s="1">
        <v>0</v>
      </c>
      <c r="H1155" s="1">
        <v>0</v>
      </c>
      <c r="I1155" s="1">
        <v>1</v>
      </c>
      <c r="J1155" s="1">
        <v>0</v>
      </c>
    </row>
    <row r="1156" spans="1:10" ht="12.75">
      <c r="A1156" s="1" t="s">
        <v>1390</v>
      </c>
      <c r="C1156" s="1">
        <v>20</v>
      </c>
      <c r="D1156" s="3" t="s">
        <v>565</v>
      </c>
      <c r="F1156" s="6">
        <v>2.25</v>
      </c>
      <c r="G1156" s="1">
        <v>0</v>
      </c>
      <c r="H1156" s="1">
        <v>0</v>
      </c>
      <c r="I1156" s="1">
        <v>1</v>
      </c>
      <c r="J1156" s="1">
        <v>0</v>
      </c>
    </row>
    <row r="1157" spans="1:10" ht="12.75">
      <c r="A1157" s="1" t="s">
        <v>1390</v>
      </c>
      <c r="C1157" s="1">
        <v>21</v>
      </c>
      <c r="D1157" s="3" t="s">
        <v>563</v>
      </c>
      <c r="F1157" s="6">
        <v>1.5</v>
      </c>
      <c r="G1157" s="1">
        <v>0</v>
      </c>
      <c r="H1157" s="1">
        <v>0</v>
      </c>
      <c r="I1157" s="1">
        <v>1</v>
      </c>
      <c r="J1157" s="1">
        <v>0</v>
      </c>
    </row>
    <row r="1158" spans="1:10" ht="12.75">
      <c r="A1158" s="1" t="s">
        <v>1390</v>
      </c>
      <c r="C1158" s="1">
        <v>22</v>
      </c>
      <c r="D1158" s="3" t="s">
        <v>569</v>
      </c>
      <c r="F1158" s="6">
        <v>1.75</v>
      </c>
      <c r="G1158" s="1">
        <v>0</v>
      </c>
      <c r="H1158" s="1">
        <v>0</v>
      </c>
      <c r="I1158" s="1">
        <v>1</v>
      </c>
      <c r="J1158" s="1">
        <v>0</v>
      </c>
    </row>
    <row r="1159" spans="1:10" ht="12.75">
      <c r="A1159" s="1" t="s">
        <v>1390</v>
      </c>
      <c r="C1159" s="1">
        <v>23</v>
      </c>
      <c r="D1159" s="3" t="s">
        <v>537</v>
      </c>
      <c r="F1159" s="6">
        <v>1.75</v>
      </c>
      <c r="G1159" s="1">
        <v>0</v>
      </c>
      <c r="H1159" s="1">
        <v>0</v>
      </c>
      <c r="I1159" s="1">
        <v>1</v>
      </c>
      <c r="J1159" s="1">
        <v>0</v>
      </c>
    </row>
    <row r="1160" spans="1:10" ht="12.75">
      <c r="A1160" s="1" t="s">
        <v>1390</v>
      </c>
      <c r="C1160" s="1">
        <v>24</v>
      </c>
      <c r="D1160" s="3" t="s">
        <v>538</v>
      </c>
      <c r="F1160" s="6">
        <v>2</v>
      </c>
      <c r="G1160" s="1">
        <v>0</v>
      </c>
      <c r="H1160" s="1">
        <v>0</v>
      </c>
      <c r="I1160" s="1">
        <v>1</v>
      </c>
      <c r="J1160" s="1">
        <v>0</v>
      </c>
    </row>
    <row r="1161" spans="1:10" ht="12.75">
      <c r="A1161" s="1" t="s">
        <v>1390</v>
      </c>
      <c r="C1161" s="1">
        <v>25</v>
      </c>
      <c r="D1161" s="3" t="s">
        <v>1396</v>
      </c>
      <c r="F1161" s="6">
        <v>2.5</v>
      </c>
      <c r="G1161" s="1">
        <v>0</v>
      </c>
      <c r="H1161" s="1">
        <v>0</v>
      </c>
      <c r="I1161" s="1">
        <v>1</v>
      </c>
      <c r="J1161" s="1">
        <v>0</v>
      </c>
    </row>
    <row r="1162" spans="1:10" ht="12.75">
      <c r="A1162" s="1" t="s">
        <v>1390</v>
      </c>
      <c r="C1162" s="1">
        <v>26</v>
      </c>
      <c r="D1162" s="3" t="s">
        <v>539</v>
      </c>
      <c r="F1162" s="6">
        <v>4</v>
      </c>
      <c r="G1162" s="1">
        <v>0</v>
      </c>
      <c r="H1162" s="1">
        <v>0</v>
      </c>
      <c r="I1162" s="1">
        <v>1</v>
      </c>
      <c r="J1162" s="1">
        <v>0</v>
      </c>
    </row>
    <row r="1163" spans="1:10" ht="12.75">
      <c r="A1163" s="1" t="s">
        <v>1390</v>
      </c>
      <c r="C1163" s="1">
        <v>27</v>
      </c>
      <c r="D1163" s="3" t="s">
        <v>540</v>
      </c>
      <c r="F1163" s="6">
        <v>1.75</v>
      </c>
      <c r="G1163" s="1">
        <v>0</v>
      </c>
      <c r="H1163" s="1">
        <v>0</v>
      </c>
      <c r="I1163" s="1">
        <v>1</v>
      </c>
      <c r="J1163" s="1">
        <v>0</v>
      </c>
    </row>
    <row r="1164" spans="1:10" ht="12.75">
      <c r="A1164" s="1" t="s">
        <v>1390</v>
      </c>
      <c r="C1164" s="1">
        <v>28</v>
      </c>
      <c r="D1164" s="3" t="s">
        <v>541</v>
      </c>
      <c r="F1164" s="6">
        <v>1.25</v>
      </c>
      <c r="G1164" s="1">
        <v>0</v>
      </c>
      <c r="H1164" s="1">
        <v>0</v>
      </c>
      <c r="I1164" s="1">
        <v>1</v>
      </c>
      <c r="J1164" s="1">
        <v>0</v>
      </c>
    </row>
    <row r="1165" spans="1:10" ht="12.75">
      <c r="A1165" s="1" t="s">
        <v>1390</v>
      </c>
      <c r="C1165" s="1">
        <v>29</v>
      </c>
      <c r="D1165" s="3" t="s">
        <v>542</v>
      </c>
      <c r="F1165" s="6">
        <v>1.25</v>
      </c>
      <c r="G1165" s="1">
        <v>0</v>
      </c>
      <c r="H1165" s="1">
        <v>0</v>
      </c>
      <c r="I1165" s="1">
        <v>0</v>
      </c>
      <c r="J1165" s="1">
        <v>1</v>
      </c>
    </row>
    <row r="1166" spans="1:10" ht="12.75">
      <c r="A1166" s="1" t="s">
        <v>1390</v>
      </c>
      <c r="C1166" s="1">
        <v>30</v>
      </c>
      <c r="D1166" s="3" t="s">
        <v>543</v>
      </c>
      <c r="F1166" s="6">
        <v>1.75</v>
      </c>
      <c r="G1166" s="1">
        <v>0</v>
      </c>
      <c r="H1166" s="1">
        <v>0</v>
      </c>
      <c r="I1166" s="1">
        <v>1</v>
      </c>
      <c r="J1166" s="1">
        <v>1</v>
      </c>
    </row>
    <row r="1167" spans="1:10" ht="12.75">
      <c r="A1167" s="1" t="s">
        <v>1390</v>
      </c>
      <c r="C1167" s="1">
        <v>31</v>
      </c>
      <c r="D1167" s="3" t="s">
        <v>544</v>
      </c>
      <c r="F1167" s="6">
        <v>2.5</v>
      </c>
      <c r="G1167" s="1">
        <v>0</v>
      </c>
      <c r="H1167" s="1">
        <v>0</v>
      </c>
      <c r="I1167" s="1">
        <v>1</v>
      </c>
      <c r="J1167" s="1">
        <v>0</v>
      </c>
    </row>
    <row r="1168" spans="1:10" ht="12.75">
      <c r="A1168" s="1" t="s">
        <v>1390</v>
      </c>
      <c r="C1168" s="1">
        <v>32</v>
      </c>
      <c r="D1168" s="3" t="s">
        <v>545</v>
      </c>
      <c r="F1168" s="6">
        <v>1</v>
      </c>
      <c r="G1168" s="1">
        <v>0</v>
      </c>
      <c r="H1168" s="1">
        <v>0</v>
      </c>
      <c r="I1168" s="1">
        <v>1</v>
      </c>
      <c r="J1168" s="1">
        <v>0</v>
      </c>
    </row>
    <row r="1169" spans="1:10" ht="12.75">
      <c r="A1169" s="1" t="s">
        <v>1390</v>
      </c>
      <c r="C1169" s="1">
        <v>33</v>
      </c>
      <c r="D1169" s="3" t="s">
        <v>547</v>
      </c>
      <c r="F1169" s="6">
        <v>1.75</v>
      </c>
      <c r="G1169" s="1">
        <v>0</v>
      </c>
      <c r="H1169" s="1">
        <v>0</v>
      </c>
      <c r="I1169" s="1">
        <v>1</v>
      </c>
      <c r="J1169" s="1">
        <v>0</v>
      </c>
    </row>
    <row r="1170" spans="1:10" ht="12.75">
      <c r="A1170" s="1" t="s">
        <v>1390</v>
      </c>
      <c r="C1170" s="1">
        <v>34</v>
      </c>
      <c r="D1170" s="3" t="s">
        <v>548</v>
      </c>
      <c r="F1170" s="6">
        <v>2.5</v>
      </c>
      <c r="G1170" s="1">
        <v>0</v>
      </c>
      <c r="H1170" s="1">
        <v>0</v>
      </c>
      <c r="I1170" s="1">
        <v>1</v>
      </c>
      <c r="J1170" s="1">
        <v>0</v>
      </c>
    </row>
    <row r="1171" spans="1:10" ht="12.75">
      <c r="A1171" s="1" t="s">
        <v>1390</v>
      </c>
      <c r="C1171" s="1">
        <v>35</v>
      </c>
      <c r="D1171" s="3" t="s">
        <v>549</v>
      </c>
      <c r="F1171" s="6">
        <v>2.75</v>
      </c>
      <c r="G1171" s="1">
        <v>0</v>
      </c>
      <c r="H1171" s="1">
        <v>0</v>
      </c>
      <c r="I1171" s="1">
        <v>1</v>
      </c>
      <c r="J1171" s="1">
        <v>0</v>
      </c>
    </row>
    <row r="1172" spans="1:10" ht="12.75">
      <c r="A1172" s="1" t="s">
        <v>1390</v>
      </c>
      <c r="C1172" s="1">
        <v>36</v>
      </c>
      <c r="D1172" s="3" t="s">
        <v>550</v>
      </c>
      <c r="F1172" s="6">
        <v>3.5</v>
      </c>
      <c r="G1172" s="1">
        <v>0</v>
      </c>
      <c r="H1172" s="1">
        <v>0</v>
      </c>
      <c r="I1172" s="1">
        <v>1</v>
      </c>
      <c r="J1172" s="1">
        <v>0</v>
      </c>
    </row>
    <row r="1173" spans="1:10" ht="12.75">
      <c r="A1173" s="1" t="s">
        <v>1390</v>
      </c>
      <c r="C1173" s="1">
        <v>37</v>
      </c>
      <c r="D1173" s="3" t="s">
        <v>551</v>
      </c>
      <c r="F1173" s="6">
        <v>1.5</v>
      </c>
      <c r="G1173" s="1">
        <v>0</v>
      </c>
      <c r="H1173" s="1">
        <v>0</v>
      </c>
      <c r="I1173" s="1">
        <v>1</v>
      </c>
      <c r="J1173" s="1">
        <v>0</v>
      </c>
    </row>
    <row r="1174" spans="1:10" ht="12.75">
      <c r="A1174" s="1" t="s">
        <v>1390</v>
      </c>
      <c r="C1174" s="1">
        <v>38</v>
      </c>
      <c r="D1174" s="3" t="s">
        <v>552</v>
      </c>
      <c r="F1174" s="6">
        <v>1</v>
      </c>
      <c r="G1174" s="1">
        <v>0</v>
      </c>
      <c r="H1174" s="1">
        <v>0</v>
      </c>
      <c r="I1174" s="1">
        <v>0</v>
      </c>
      <c r="J1174" s="1">
        <v>0</v>
      </c>
    </row>
    <row r="1175" spans="1:10" ht="12.75">
      <c r="A1175" s="1" t="s">
        <v>1390</v>
      </c>
      <c r="C1175" s="1">
        <v>39</v>
      </c>
      <c r="D1175" s="3" t="s">
        <v>553</v>
      </c>
      <c r="F1175" s="6">
        <v>1.5</v>
      </c>
      <c r="G1175" s="1">
        <v>0</v>
      </c>
      <c r="H1175" s="1">
        <v>0</v>
      </c>
      <c r="I1175" s="1">
        <v>1</v>
      </c>
      <c r="J1175" s="1">
        <v>0</v>
      </c>
    </row>
    <row r="1176" spans="1:10" ht="12.75">
      <c r="A1176" s="1" t="s">
        <v>1390</v>
      </c>
      <c r="C1176" s="1">
        <v>40</v>
      </c>
      <c r="D1176" s="3" t="s">
        <v>554</v>
      </c>
      <c r="F1176" s="6">
        <v>2.25</v>
      </c>
      <c r="G1176" s="1">
        <v>0</v>
      </c>
      <c r="H1176" s="1">
        <v>0</v>
      </c>
      <c r="I1176" s="1">
        <v>1</v>
      </c>
      <c r="J1176" s="1">
        <v>0</v>
      </c>
    </row>
    <row r="1177" spans="1:10" ht="12.75">
      <c r="A1177" s="1" t="s">
        <v>1390</v>
      </c>
      <c r="C1177" s="1">
        <v>41</v>
      </c>
      <c r="D1177" s="3" t="s">
        <v>555</v>
      </c>
      <c r="F1177" s="6">
        <v>2.75</v>
      </c>
      <c r="G1177" s="1">
        <v>0</v>
      </c>
      <c r="H1177" s="1">
        <v>0</v>
      </c>
      <c r="I1177" s="1">
        <v>1</v>
      </c>
      <c r="J1177" s="1">
        <v>0</v>
      </c>
    </row>
    <row r="1178" spans="1:10" ht="12.75">
      <c r="A1178" s="1" t="s">
        <v>1390</v>
      </c>
      <c r="C1178" s="1">
        <v>42</v>
      </c>
      <c r="D1178" s="3" t="s">
        <v>556</v>
      </c>
      <c r="F1178" s="6">
        <v>1.75</v>
      </c>
      <c r="G1178" s="1">
        <v>0</v>
      </c>
      <c r="H1178" s="1">
        <v>0</v>
      </c>
      <c r="I1178" s="1">
        <v>1</v>
      </c>
      <c r="J1178" s="1">
        <v>0</v>
      </c>
    </row>
    <row r="1179" spans="1:10" ht="12.75">
      <c r="A1179" s="1" t="s">
        <v>1390</v>
      </c>
      <c r="C1179" s="1">
        <v>43</v>
      </c>
      <c r="D1179" s="3" t="s">
        <v>558</v>
      </c>
      <c r="F1179" s="6">
        <v>1.5</v>
      </c>
      <c r="G1179" s="1">
        <v>0</v>
      </c>
      <c r="H1179" s="1">
        <v>0</v>
      </c>
      <c r="I1179" s="1">
        <v>0</v>
      </c>
      <c r="J1179" s="1">
        <v>0</v>
      </c>
    </row>
    <row r="1180" spans="1:10" ht="12.75">
      <c r="A1180" s="1" t="s">
        <v>1390</v>
      </c>
      <c r="C1180" s="1">
        <v>44</v>
      </c>
      <c r="D1180" s="3" t="s">
        <v>559</v>
      </c>
      <c r="F1180" s="6">
        <v>1.5</v>
      </c>
      <c r="G1180" s="1">
        <v>0</v>
      </c>
      <c r="H1180" s="1">
        <v>0</v>
      </c>
      <c r="I1180" s="1">
        <v>1</v>
      </c>
      <c r="J1180" s="1">
        <v>0</v>
      </c>
    </row>
    <row r="1181" spans="1:10" ht="12.75">
      <c r="A1181" s="1" t="s">
        <v>1390</v>
      </c>
      <c r="C1181" s="1">
        <v>45</v>
      </c>
      <c r="D1181" s="3" t="s">
        <v>560</v>
      </c>
      <c r="F1181" s="6">
        <v>1.5</v>
      </c>
      <c r="G1181" s="1">
        <v>0</v>
      </c>
      <c r="H1181" s="1">
        <v>0</v>
      </c>
      <c r="I1181" s="1">
        <v>1</v>
      </c>
      <c r="J1181" s="1">
        <v>0</v>
      </c>
    </row>
    <row r="1182" spans="1:10" ht="12.75">
      <c r="A1182" s="1" t="s">
        <v>1390</v>
      </c>
      <c r="C1182" s="1">
        <v>46</v>
      </c>
      <c r="D1182" s="3" t="s">
        <v>636</v>
      </c>
      <c r="F1182" s="6">
        <v>1.25</v>
      </c>
      <c r="G1182" s="1">
        <v>0</v>
      </c>
      <c r="H1182" s="1">
        <v>0</v>
      </c>
      <c r="I1182" s="1">
        <v>1</v>
      </c>
      <c r="J1182" s="1">
        <v>0</v>
      </c>
    </row>
    <row r="1183" spans="1:10" ht="12.75">
      <c r="A1183" s="1" t="s">
        <v>1390</v>
      </c>
      <c r="C1183" s="1">
        <v>47</v>
      </c>
      <c r="D1183" s="3" t="s">
        <v>575</v>
      </c>
      <c r="F1183" s="6">
        <v>1.25</v>
      </c>
      <c r="G1183" s="1">
        <v>0</v>
      </c>
      <c r="H1183" s="1">
        <v>0</v>
      </c>
      <c r="I1183" s="1">
        <v>1</v>
      </c>
      <c r="J1183" s="1">
        <v>0</v>
      </c>
    </row>
    <row r="1184" spans="1:10" ht="12.75">
      <c r="A1184" s="1" t="s">
        <v>1390</v>
      </c>
      <c r="C1184" s="1">
        <v>48</v>
      </c>
      <c r="D1184" s="3" t="s">
        <v>576</v>
      </c>
      <c r="F1184" s="6">
        <v>1.5</v>
      </c>
      <c r="G1184" s="1">
        <v>0</v>
      </c>
      <c r="H1184" s="1">
        <v>0</v>
      </c>
      <c r="I1184" s="1">
        <v>1</v>
      </c>
      <c r="J1184" s="1">
        <v>0</v>
      </c>
    </row>
    <row r="1185" spans="1:10" ht="12.75">
      <c r="A1185" s="1" t="s">
        <v>1390</v>
      </c>
      <c r="C1185" s="1">
        <v>49</v>
      </c>
      <c r="D1185" s="3" t="s">
        <v>577</v>
      </c>
      <c r="F1185" s="6">
        <v>1.25</v>
      </c>
      <c r="G1185" s="1">
        <v>0</v>
      </c>
      <c r="H1185" s="1">
        <v>0</v>
      </c>
      <c r="I1185" s="1">
        <v>1</v>
      </c>
      <c r="J1185" s="1">
        <v>0</v>
      </c>
    </row>
    <row r="1186" spans="1:10" ht="12.75">
      <c r="A1186" s="1" t="s">
        <v>1390</v>
      </c>
      <c r="C1186" s="1">
        <v>50</v>
      </c>
      <c r="D1186" s="3" t="s">
        <v>625</v>
      </c>
      <c r="F1186" s="6">
        <v>4</v>
      </c>
      <c r="G1186" s="1">
        <v>0</v>
      </c>
      <c r="H1186" s="1">
        <v>0</v>
      </c>
      <c r="I1186" s="1">
        <v>1</v>
      </c>
      <c r="J1186" s="1">
        <v>0</v>
      </c>
    </row>
    <row r="1187" spans="1:10" ht="12.75">
      <c r="A1187" s="1" t="s">
        <v>1405</v>
      </c>
      <c r="C1187" s="1">
        <v>1</v>
      </c>
      <c r="D1187" s="3" t="s">
        <v>580</v>
      </c>
      <c r="F1187" s="6">
        <v>2</v>
      </c>
      <c r="G1187" s="1">
        <v>0</v>
      </c>
      <c r="H1187" s="1">
        <v>0</v>
      </c>
      <c r="I1187" s="1">
        <v>1</v>
      </c>
      <c r="J1187" s="1">
        <v>0</v>
      </c>
    </row>
    <row r="1188" spans="1:10" ht="12.75">
      <c r="A1188" s="1" t="s">
        <v>1405</v>
      </c>
      <c r="C1188" s="1">
        <v>2</v>
      </c>
      <c r="D1188" s="3" t="s">
        <v>581</v>
      </c>
      <c r="F1188" s="6">
        <v>2.5</v>
      </c>
      <c r="G1188" s="1">
        <v>0</v>
      </c>
      <c r="H1188" s="1">
        <v>0</v>
      </c>
      <c r="I1188" s="1">
        <v>1</v>
      </c>
      <c r="J1188" s="1">
        <v>0</v>
      </c>
    </row>
    <row r="1189" spans="1:10" ht="12.75">
      <c r="A1189" s="1" t="s">
        <v>1405</v>
      </c>
      <c r="C1189" s="1">
        <v>3</v>
      </c>
      <c r="D1189" s="3" t="s">
        <v>582</v>
      </c>
      <c r="F1189" s="6">
        <v>2.75</v>
      </c>
      <c r="G1189" s="1">
        <v>0</v>
      </c>
      <c r="H1189" s="1">
        <v>0</v>
      </c>
      <c r="I1189" s="1">
        <v>1</v>
      </c>
      <c r="J1189" s="1">
        <v>0</v>
      </c>
    </row>
    <row r="1190" spans="1:10" ht="12.75">
      <c r="A1190" s="1" t="s">
        <v>1405</v>
      </c>
      <c r="C1190" s="1">
        <v>4</v>
      </c>
      <c r="D1190" s="3" t="s">
        <v>583</v>
      </c>
      <c r="F1190" s="6">
        <v>2.25</v>
      </c>
      <c r="G1190" s="1">
        <v>0</v>
      </c>
      <c r="H1190" s="1">
        <v>0</v>
      </c>
      <c r="I1190" s="1">
        <v>1</v>
      </c>
      <c r="J1190" s="1">
        <v>0</v>
      </c>
    </row>
    <row r="1191" spans="1:10" ht="12.75">
      <c r="A1191" s="1" t="s">
        <v>1405</v>
      </c>
      <c r="C1191" s="1">
        <v>5</v>
      </c>
      <c r="D1191" s="3" t="s">
        <v>584</v>
      </c>
      <c r="F1191" s="6">
        <v>1.25</v>
      </c>
      <c r="G1191" s="1">
        <v>0</v>
      </c>
      <c r="H1191" s="1">
        <v>0</v>
      </c>
      <c r="I1191" s="1">
        <v>1</v>
      </c>
      <c r="J1191" s="1">
        <v>0</v>
      </c>
    </row>
    <row r="1192" spans="1:10" ht="12.75">
      <c r="A1192" s="1" t="s">
        <v>1405</v>
      </c>
      <c r="C1192" s="1">
        <v>6</v>
      </c>
      <c r="D1192" s="3" t="s">
        <v>626</v>
      </c>
      <c r="F1192" s="6">
        <v>2.75</v>
      </c>
      <c r="G1192" s="1">
        <v>0</v>
      </c>
      <c r="H1192" s="1">
        <v>0</v>
      </c>
      <c r="I1192" s="1">
        <v>0</v>
      </c>
      <c r="J1192" s="1">
        <v>0</v>
      </c>
    </row>
    <row r="1193" spans="1:10" ht="12.75">
      <c r="A1193" s="1" t="s">
        <v>1405</v>
      </c>
      <c r="C1193" s="1">
        <v>7</v>
      </c>
      <c r="D1193" s="3" t="s">
        <v>585</v>
      </c>
      <c r="F1193" s="6">
        <v>1.5</v>
      </c>
      <c r="G1193" s="1">
        <v>1</v>
      </c>
      <c r="H1193" s="1">
        <v>0</v>
      </c>
      <c r="I1193" s="1">
        <v>1</v>
      </c>
      <c r="J1193" s="1">
        <v>0</v>
      </c>
    </row>
    <row r="1194" spans="1:10" ht="12.75">
      <c r="A1194" s="1" t="s">
        <v>1405</v>
      </c>
      <c r="C1194" s="1">
        <v>8</v>
      </c>
      <c r="D1194" s="3" t="s">
        <v>586</v>
      </c>
      <c r="F1194" s="6">
        <v>2.25</v>
      </c>
      <c r="G1194" s="1">
        <v>0</v>
      </c>
      <c r="H1194" s="1">
        <v>0</v>
      </c>
      <c r="I1194" s="1">
        <v>1</v>
      </c>
      <c r="J1194" s="1">
        <v>0</v>
      </c>
    </row>
    <row r="1195" spans="1:10" ht="12.75">
      <c r="A1195" s="1" t="s">
        <v>1405</v>
      </c>
      <c r="C1195" s="1">
        <v>9</v>
      </c>
      <c r="D1195" s="3" t="s">
        <v>587</v>
      </c>
      <c r="F1195" s="6">
        <v>1.75</v>
      </c>
      <c r="G1195" s="1">
        <v>0</v>
      </c>
      <c r="H1195" s="1">
        <v>0</v>
      </c>
      <c r="I1195" s="1">
        <v>1</v>
      </c>
      <c r="J1195" s="1">
        <v>0</v>
      </c>
    </row>
    <row r="1196" spans="1:10" ht="12.75">
      <c r="A1196" s="1" t="s">
        <v>1405</v>
      </c>
      <c r="C1196" s="1">
        <v>10</v>
      </c>
      <c r="D1196" s="3" t="s">
        <v>588</v>
      </c>
      <c r="F1196" s="6">
        <v>2.25</v>
      </c>
      <c r="G1196" s="1">
        <v>0</v>
      </c>
      <c r="H1196" s="1">
        <v>0</v>
      </c>
      <c r="I1196" s="1">
        <v>1</v>
      </c>
      <c r="J1196" s="1">
        <v>0</v>
      </c>
    </row>
    <row r="1197" spans="1:10" ht="12.75">
      <c r="A1197" s="1" t="s">
        <v>1405</v>
      </c>
      <c r="C1197" s="1">
        <v>11</v>
      </c>
      <c r="D1197" s="3" t="s">
        <v>591</v>
      </c>
      <c r="F1197" s="6">
        <v>2</v>
      </c>
      <c r="G1197" s="1">
        <v>0</v>
      </c>
      <c r="H1197" s="1">
        <v>0</v>
      </c>
      <c r="I1197" s="1">
        <v>0</v>
      </c>
      <c r="J1197" s="1">
        <v>0</v>
      </c>
    </row>
    <row r="1198" spans="1:10" ht="12.75">
      <c r="A1198" s="1" t="s">
        <v>1405</v>
      </c>
      <c r="C1198" s="1">
        <v>12</v>
      </c>
      <c r="D1198" s="3" t="s">
        <v>592</v>
      </c>
      <c r="F1198" s="6">
        <v>2</v>
      </c>
      <c r="G1198" s="1">
        <v>0</v>
      </c>
      <c r="H1198" s="1">
        <v>0</v>
      </c>
      <c r="I1198" s="1">
        <v>1</v>
      </c>
      <c r="J1198" s="1">
        <v>0</v>
      </c>
    </row>
    <row r="1199" spans="1:10" ht="12.75">
      <c r="A1199" s="1" t="s">
        <v>1405</v>
      </c>
      <c r="C1199" s="1">
        <v>13</v>
      </c>
      <c r="D1199" s="3" t="s">
        <v>593</v>
      </c>
      <c r="F1199" s="6">
        <v>1.75</v>
      </c>
      <c r="G1199" s="1">
        <v>0</v>
      </c>
      <c r="H1199" s="1">
        <v>0</v>
      </c>
      <c r="I1199" s="1">
        <v>1</v>
      </c>
      <c r="J1199" s="1">
        <v>0</v>
      </c>
    </row>
    <row r="1200" spans="1:10" ht="12.75">
      <c r="A1200" s="1" t="s">
        <v>1405</v>
      </c>
      <c r="C1200" s="1">
        <v>14</v>
      </c>
      <c r="D1200" s="3" t="s">
        <v>594</v>
      </c>
      <c r="F1200" s="6">
        <v>1.75</v>
      </c>
      <c r="G1200" s="1">
        <v>0</v>
      </c>
      <c r="H1200" s="1">
        <v>0</v>
      </c>
      <c r="I1200" s="1">
        <v>1</v>
      </c>
      <c r="J1200" s="1">
        <v>0</v>
      </c>
    </row>
    <row r="1201" spans="1:10" ht="12.75">
      <c r="A1201" s="1" t="s">
        <v>1405</v>
      </c>
      <c r="C1201" s="1">
        <v>15</v>
      </c>
      <c r="D1201" s="3" t="s">
        <v>595</v>
      </c>
      <c r="F1201" s="6">
        <v>1.75</v>
      </c>
      <c r="G1201" s="1">
        <v>0</v>
      </c>
      <c r="H1201" s="1">
        <v>0</v>
      </c>
      <c r="I1201" s="1">
        <v>1</v>
      </c>
      <c r="J1201" s="1">
        <v>0</v>
      </c>
    </row>
    <row r="1202" spans="1:10" ht="12.75">
      <c r="A1202" s="1" t="s">
        <v>1405</v>
      </c>
      <c r="C1202" s="1">
        <v>16</v>
      </c>
      <c r="D1202" s="3" t="s">
        <v>596</v>
      </c>
      <c r="F1202" s="6">
        <v>1.5</v>
      </c>
      <c r="G1202" s="1">
        <v>0</v>
      </c>
      <c r="H1202" s="1">
        <v>0</v>
      </c>
      <c r="I1202" s="1">
        <v>1</v>
      </c>
      <c r="J1202" s="1">
        <v>0</v>
      </c>
    </row>
    <row r="1203" spans="1:10" ht="12.75">
      <c r="A1203" s="1" t="s">
        <v>1405</v>
      </c>
      <c r="C1203" s="1">
        <v>17</v>
      </c>
      <c r="D1203" s="3" t="s">
        <v>597</v>
      </c>
      <c r="F1203" s="6">
        <v>1.5</v>
      </c>
      <c r="G1203" s="1">
        <v>0</v>
      </c>
      <c r="H1203" s="1">
        <v>0</v>
      </c>
      <c r="I1203" s="1">
        <v>1</v>
      </c>
      <c r="J1203" s="1">
        <v>0</v>
      </c>
    </row>
    <row r="1204" spans="1:10" ht="12.75">
      <c r="A1204" s="1" t="s">
        <v>1405</v>
      </c>
      <c r="C1204" s="1">
        <v>18</v>
      </c>
      <c r="D1204" s="3" t="s">
        <v>599</v>
      </c>
      <c r="F1204" s="6">
        <v>1.5</v>
      </c>
      <c r="G1204" s="1">
        <v>0</v>
      </c>
      <c r="H1204" s="1">
        <v>0</v>
      </c>
      <c r="I1204" s="1">
        <v>1</v>
      </c>
      <c r="J1204" s="1">
        <v>0</v>
      </c>
    </row>
    <row r="1205" spans="1:10" ht="12.75">
      <c r="A1205" s="1" t="s">
        <v>1405</v>
      </c>
      <c r="C1205" s="1">
        <v>19</v>
      </c>
      <c r="D1205" s="3" t="s">
        <v>627</v>
      </c>
      <c r="F1205" s="6">
        <v>1.75</v>
      </c>
      <c r="G1205" s="1">
        <v>0</v>
      </c>
      <c r="H1205" s="1">
        <v>0</v>
      </c>
      <c r="I1205" s="1">
        <v>0</v>
      </c>
      <c r="J1205" s="1">
        <v>0</v>
      </c>
    </row>
    <row r="1206" spans="1:10" ht="12.75">
      <c r="A1206" s="1" t="s">
        <v>1405</v>
      </c>
      <c r="C1206" s="1">
        <v>20</v>
      </c>
      <c r="D1206" s="3" t="s">
        <v>600</v>
      </c>
      <c r="F1206" s="6">
        <v>2</v>
      </c>
      <c r="G1206" s="1">
        <v>0</v>
      </c>
      <c r="H1206" s="1">
        <v>0</v>
      </c>
      <c r="I1206" s="1">
        <v>1</v>
      </c>
      <c r="J1206" s="1">
        <v>0</v>
      </c>
    </row>
    <row r="1207" spans="1:10" ht="12.75">
      <c r="A1207" s="1" t="s">
        <v>1405</v>
      </c>
      <c r="C1207" s="1">
        <v>21</v>
      </c>
      <c r="D1207" s="3" t="s">
        <v>601</v>
      </c>
      <c r="F1207" s="6">
        <v>2.25</v>
      </c>
      <c r="G1207" s="1">
        <v>0</v>
      </c>
      <c r="H1207" s="1">
        <v>0</v>
      </c>
      <c r="I1207" s="1">
        <v>1</v>
      </c>
      <c r="J1207" s="1">
        <v>0</v>
      </c>
    </row>
    <row r="1208" spans="1:10" ht="12.75">
      <c r="A1208" s="1" t="s">
        <v>1405</v>
      </c>
      <c r="C1208" s="1">
        <v>22</v>
      </c>
      <c r="D1208" s="3" t="s">
        <v>602</v>
      </c>
      <c r="F1208" s="6">
        <v>0.5</v>
      </c>
      <c r="G1208" s="1">
        <v>0</v>
      </c>
      <c r="H1208" s="1">
        <v>0</v>
      </c>
      <c r="I1208" s="1">
        <v>1</v>
      </c>
      <c r="J1208" s="1">
        <v>0</v>
      </c>
    </row>
    <row r="1209" spans="1:10" ht="12.75">
      <c r="A1209" s="1" t="s">
        <v>1405</v>
      </c>
      <c r="C1209" s="1">
        <v>23</v>
      </c>
      <c r="D1209" s="3" t="s">
        <v>603</v>
      </c>
      <c r="F1209" s="6">
        <v>2.5</v>
      </c>
      <c r="G1209" s="1">
        <v>0</v>
      </c>
      <c r="H1209" s="1">
        <v>0</v>
      </c>
      <c r="I1209" s="1">
        <v>1</v>
      </c>
      <c r="J1209" s="1">
        <v>0</v>
      </c>
    </row>
    <row r="1210" spans="1:10" ht="12.75">
      <c r="A1210" s="1" t="s">
        <v>1405</v>
      </c>
      <c r="C1210" s="1">
        <v>24</v>
      </c>
      <c r="D1210" s="3" t="s">
        <v>604</v>
      </c>
      <c r="F1210" s="6">
        <v>1.5</v>
      </c>
      <c r="G1210" s="1">
        <v>0</v>
      </c>
      <c r="H1210" s="1">
        <v>0</v>
      </c>
      <c r="I1210" s="1">
        <v>11</v>
      </c>
      <c r="J1210" s="1">
        <v>0</v>
      </c>
    </row>
    <row r="1211" spans="1:10" ht="12.75">
      <c r="A1211" s="1" t="s">
        <v>1405</v>
      </c>
      <c r="C1211" s="1">
        <v>25</v>
      </c>
      <c r="D1211" s="3" t="s">
        <v>605</v>
      </c>
      <c r="F1211" s="6">
        <v>2</v>
      </c>
      <c r="G1211" s="1">
        <v>0</v>
      </c>
      <c r="H1211" s="1">
        <v>0</v>
      </c>
      <c r="I1211" s="1">
        <v>1</v>
      </c>
      <c r="J1211" s="1">
        <v>0</v>
      </c>
    </row>
    <row r="1212" spans="1:10" ht="12.75">
      <c r="A1212" s="1" t="s">
        <v>1405</v>
      </c>
      <c r="C1212" s="1">
        <v>26</v>
      </c>
      <c r="D1212" s="3" t="s">
        <v>606</v>
      </c>
      <c r="F1212" s="6">
        <v>1.75</v>
      </c>
      <c r="G1212" s="1">
        <v>0</v>
      </c>
      <c r="H1212" s="1">
        <v>0</v>
      </c>
      <c r="I1212" s="1">
        <v>1</v>
      </c>
      <c r="J1212" s="1">
        <v>0</v>
      </c>
    </row>
    <row r="1213" spans="1:10" ht="12.75">
      <c r="A1213" s="1" t="s">
        <v>1405</v>
      </c>
      <c r="C1213" s="1">
        <v>27</v>
      </c>
      <c r="D1213" s="3" t="s">
        <v>628</v>
      </c>
      <c r="F1213" s="6">
        <v>2.75</v>
      </c>
      <c r="G1213" s="1">
        <v>0</v>
      </c>
      <c r="H1213" s="1">
        <v>0</v>
      </c>
      <c r="I1213" s="1">
        <v>0</v>
      </c>
      <c r="J1213" s="1">
        <v>0</v>
      </c>
    </row>
    <row r="1214" spans="1:10" ht="12.75">
      <c r="A1214" s="1" t="s">
        <v>1405</v>
      </c>
      <c r="C1214" s="1">
        <v>28</v>
      </c>
      <c r="D1214" s="3" t="s">
        <v>607</v>
      </c>
      <c r="F1214" s="6">
        <v>2.75</v>
      </c>
      <c r="G1214" s="1">
        <v>0</v>
      </c>
      <c r="H1214" s="1">
        <v>0</v>
      </c>
      <c r="I1214" s="1">
        <v>0</v>
      </c>
      <c r="J1214" s="1">
        <v>0</v>
      </c>
    </row>
    <row r="1215" spans="1:10" ht="12.75">
      <c r="A1215" s="1" t="s">
        <v>1405</v>
      </c>
      <c r="C1215" s="1">
        <v>29</v>
      </c>
      <c r="D1215" s="3" t="s">
        <v>608</v>
      </c>
      <c r="F1215" s="6">
        <v>2.5</v>
      </c>
      <c r="G1215" s="1">
        <v>0</v>
      </c>
      <c r="H1215" s="1">
        <v>0</v>
      </c>
      <c r="I1215" s="1">
        <v>1</v>
      </c>
      <c r="J1215" s="1">
        <v>0</v>
      </c>
    </row>
    <row r="1216" spans="1:10" ht="12.75">
      <c r="A1216" s="1" t="s">
        <v>1405</v>
      </c>
      <c r="C1216" s="1">
        <v>30</v>
      </c>
      <c r="D1216" s="3" t="s">
        <v>610</v>
      </c>
      <c r="F1216" s="6">
        <v>2</v>
      </c>
      <c r="G1216" s="1">
        <v>0</v>
      </c>
      <c r="H1216" s="1">
        <v>0</v>
      </c>
      <c r="I1216" s="1">
        <v>1</v>
      </c>
      <c r="J1216" s="1">
        <v>0</v>
      </c>
    </row>
    <row r="1217" spans="1:10" ht="12.75">
      <c r="A1217" s="1" t="s">
        <v>1405</v>
      </c>
      <c r="C1217" s="1">
        <v>31</v>
      </c>
      <c r="D1217" s="3" t="s">
        <v>611</v>
      </c>
      <c r="F1217" s="6">
        <v>2.25</v>
      </c>
      <c r="G1217" s="1">
        <v>0</v>
      </c>
      <c r="H1217" s="1">
        <v>0</v>
      </c>
      <c r="I1217" s="1">
        <v>1</v>
      </c>
      <c r="J1217" s="1">
        <v>0</v>
      </c>
    </row>
    <row r="1218" spans="1:10" ht="12.75">
      <c r="A1218" s="1" t="s">
        <v>1405</v>
      </c>
      <c r="C1218" s="1">
        <v>32</v>
      </c>
      <c r="D1218" s="3" t="s">
        <v>612</v>
      </c>
      <c r="F1218" s="6">
        <v>2</v>
      </c>
      <c r="G1218" s="1">
        <v>1</v>
      </c>
      <c r="H1218" s="1">
        <v>0</v>
      </c>
      <c r="I1218" s="1">
        <v>1</v>
      </c>
      <c r="J1218" s="1">
        <v>0</v>
      </c>
    </row>
    <row r="1219" spans="1:10" ht="12.75">
      <c r="A1219" s="1" t="s">
        <v>1405</v>
      </c>
      <c r="C1219" s="1">
        <v>33</v>
      </c>
      <c r="D1219" s="3" t="s">
        <v>613</v>
      </c>
      <c r="F1219" s="6">
        <v>2</v>
      </c>
      <c r="G1219" s="1">
        <v>0</v>
      </c>
      <c r="H1219" s="1">
        <v>0</v>
      </c>
      <c r="I1219" s="1">
        <v>1</v>
      </c>
      <c r="J1219" s="1">
        <v>0</v>
      </c>
    </row>
    <row r="1220" spans="1:10" ht="12.75">
      <c r="A1220" s="1" t="s">
        <v>1405</v>
      </c>
      <c r="C1220" s="1">
        <v>34</v>
      </c>
      <c r="D1220" s="3" t="s">
        <v>629</v>
      </c>
      <c r="F1220" s="6">
        <v>2</v>
      </c>
      <c r="G1220" s="1">
        <v>0</v>
      </c>
      <c r="H1220" s="1">
        <v>0</v>
      </c>
      <c r="I1220" s="1">
        <v>1</v>
      </c>
      <c r="J1220" s="1">
        <v>0</v>
      </c>
    </row>
    <row r="1221" spans="1:10" ht="12.75">
      <c r="A1221" s="1" t="s">
        <v>1405</v>
      </c>
      <c r="C1221" s="1">
        <v>35</v>
      </c>
      <c r="D1221" s="3" t="s">
        <v>614</v>
      </c>
      <c r="F1221" s="6">
        <v>2.5</v>
      </c>
      <c r="G1221" s="1">
        <v>0</v>
      </c>
      <c r="H1221" s="1">
        <v>0</v>
      </c>
      <c r="I1221" s="1">
        <v>1</v>
      </c>
      <c r="J1221" s="1">
        <v>0</v>
      </c>
    </row>
    <row r="1222" spans="1:10" ht="12.75">
      <c r="A1222" s="1" t="s">
        <v>1405</v>
      </c>
      <c r="C1222" s="1">
        <v>36</v>
      </c>
      <c r="D1222" s="3" t="s">
        <v>615</v>
      </c>
      <c r="F1222" s="6">
        <v>2.75</v>
      </c>
      <c r="G1222" s="1">
        <v>0</v>
      </c>
      <c r="H1222" s="1">
        <v>0</v>
      </c>
      <c r="I1222" s="1">
        <v>0</v>
      </c>
      <c r="J1222" s="1">
        <v>0</v>
      </c>
    </row>
    <row r="1223" spans="1:10" ht="12.75">
      <c r="A1223" s="1" t="s">
        <v>1405</v>
      </c>
      <c r="C1223" s="1">
        <v>37</v>
      </c>
      <c r="D1223" s="3" t="s">
        <v>616</v>
      </c>
      <c r="F1223" s="6">
        <v>2.75</v>
      </c>
      <c r="G1223" s="1">
        <v>0</v>
      </c>
      <c r="H1223" s="1">
        <v>0</v>
      </c>
      <c r="I1223" s="1">
        <v>1</v>
      </c>
      <c r="J1223" s="1">
        <v>0</v>
      </c>
    </row>
    <row r="1224" spans="1:10" ht="12.75">
      <c r="A1224" s="1" t="s">
        <v>1405</v>
      </c>
      <c r="C1224" s="1">
        <v>38</v>
      </c>
      <c r="D1224" s="3" t="s">
        <v>617</v>
      </c>
      <c r="F1224" s="6">
        <v>1.75</v>
      </c>
      <c r="G1224" s="1">
        <v>0</v>
      </c>
      <c r="H1224" s="1">
        <v>0</v>
      </c>
      <c r="I1224" s="1">
        <v>1</v>
      </c>
      <c r="J1224" s="1">
        <v>0</v>
      </c>
    </row>
    <row r="1225" spans="1:10" ht="12.75">
      <c r="A1225" s="1" t="s">
        <v>1405</v>
      </c>
      <c r="C1225" s="1">
        <v>39</v>
      </c>
      <c r="D1225" s="3" t="s">
        <v>619</v>
      </c>
      <c r="F1225" s="6">
        <v>2</v>
      </c>
      <c r="G1225" s="1">
        <v>0</v>
      </c>
      <c r="H1225" s="1">
        <v>0</v>
      </c>
      <c r="I1225" s="1">
        <v>1</v>
      </c>
      <c r="J1225" s="1">
        <v>0</v>
      </c>
    </row>
    <row r="1226" spans="1:10" ht="12.75">
      <c r="A1226" s="1" t="s">
        <v>1405</v>
      </c>
      <c r="C1226" s="1">
        <v>40</v>
      </c>
      <c r="D1226" s="3" t="s">
        <v>620</v>
      </c>
      <c r="F1226" s="6">
        <v>1.25</v>
      </c>
      <c r="G1226" s="1">
        <v>0</v>
      </c>
      <c r="H1226" s="1">
        <v>0</v>
      </c>
      <c r="I1226" s="1">
        <v>1</v>
      </c>
      <c r="J1226" s="1">
        <v>0</v>
      </c>
    </row>
    <row r="1227" spans="1:10" ht="12.75">
      <c r="A1227" s="1" t="s">
        <v>1405</v>
      </c>
      <c r="C1227" s="1">
        <v>41</v>
      </c>
      <c r="D1227" s="3" t="s">
        <v>621</v>
      </c>
      <c r="F1227" s="6">
        <v>2</v>
      </c>
      <c r="G1227" s="1">
        <v>0</v>
      </c>
      <c r="H1227" s="1">
        <v>0</v>
      </c>
      <c r="I1227" s="1">
        <v>1</v>
      </c>
      <c r="J1227" s="1">
        <v>0</v>
      </c>
    </row>
    <row r="1228" spans="1:10" ht="12.75">
      <c r="A1228" s="1" t="s">
        <v>1405</v>
      </c>
      <c r="C1228" s="1">
        <v>42</v>
      </c>
      <c r="D1228" s="3" t="s">
        <v>622</v>
      </c>
      <c r="F1228" s="6">
        <v>2</v>
      </c>
      <c r="G1228" s="1">
        <v>0</v>
      </c>
      <c r="H1228" s="1">
        <v>0</v>
      </c>
      <c r="I1228" s="1">
        <v>1</v>
      </c>
      <c r="J1228" s="1">
        <v>0</v>
      </c>
    </row>
    <row r="1229" spans="1:10" ht="12.75">
      <c r="A1229" s="1" t="s">
        <v>1405</v>
      </c>
      <c r="C1229" s="1">
        <v>43</v>
      </c>
      <c r="D1229" s="3" t="s">
        <v>623</v>
      </c>
      <c r="F1229" s="6">
        <v>2</v>
      </c>
      <c r="G1229" s="1">
        <v>0</v>
      </c>
      <c r="H1229" s="1">
        <v>0</v>
      </c>
      <c r="I1229" s="1">
        <v>1</v>
      </c>
      <c r="J1229" s="1">
        <v>0</v>
      </c>
    </row>
    <row r="1230" spans="1:10" ht="12.75">
      <c r="A1230" s="1" t="s">
        <v>1405</v>
      </c>
      <c r="C1230" s="1">
        <v>44</v>
      </c>
      <c r="D1230" s="3" t="s">
        <v>624</v>
      </c>
      <c r="F1230" s="6">
        <v>1.75</v>
      </c>
      <c r="G1230" s="1">
        <v>0</v>
      </c>
      <c r="H1230" s="1">
        <v>0</v>
      </c>
      <c r="I1230" s="1">
        <v>1</v>
      </c>
      <c r="J1230" s="1">
        <v>0</v>
      </c>
    </row>
    <row r="1231" spans="1:10" ht="12.75">
      <c r="A1231" s="1" t="s">
        <v>1405</v>
      </c>
      <c r="C1231" s="1">
        <v>45</v>
      </c>
      <c r="D1231" s="3" t="s">
        <v>643</v>
      </c>
      <c r="F1231" s="6">
        <v>2</v>
      </c>
      <c r="G1231" s="1">
        <v>0</v>
      </c>
      <c r="H1231" s="1">
        <v>0</v>
      </c>
      <c r="I1231" s="1">
        <v>1</v>
      </c>
      <c r="J1231" s="1">
        <v>0</v>
      </c>
    </row>
    <row r="1232" spans="1:10" ht="12.75">
      <c r="A1232" s="1" t="s">
        <v>1405</v>
      </c>
      <c r="C1232" s="1">
        <v>46</v>
      </c>
      <c r="D1232" s="3" t="s">
        <v>645</v>
      </c>
      <c r="F1232" s="6">
        <v>1.25</v>
      </c>
      <c r="G1232" s="1">
        <v>0</v>
      </c>
      <c r="H1232" s="1">
        <v>0</v>
      </c>
      <c r="I1232" s="1">
        <v>1</v>
      </c>
      <c r="J1232" s="1">
        <v>0</v>
      </c>
    </row>
    <row r="1233" spans="1:10" ht="12.75">
      <c r="A1233" s="1" t="s">
        <v>1405</v>
      </c>
      <c r="C1233" s="1">
        <v>47</v>
      </c>
      <c r="D1233" s="3" t="s">
        <v>693</v>
      </c>
      <c r="F1233" s="6">
        <v>2.75</v>
      </c>
      <c r="G1233" s="1">
        <v>0</v>
      </c>
      <c r="H1233" s="1">
        <v>0</v>
      </c>
      <c r="I1233" s="1">
        <v>0</v>
      </c>
      <c r="J1233" s="1">
        <v>0</v>
      </c>
    </row>
    <row r="1234" spans="1:10" ht="12.75">
      <c r="A1234" s="1" t="s">
        <v>1405</v>
      </c>
      <c r="C1234" s="1">
        <v>48</v>
      </c>
      <c r="D1234" s="3" t="s">
        <v>646</v>
      </c>
      <c r="F1234" s="6">
        <v>2.5</v>
      </c>
      <c r="G1234" s="1">
        <v>0</v>
      </c>
      <c r="H1234" s="1">
        <v>0</v>
      </c>
      <c r="I1234" s="1">
        <v>0</v>
      </c>
      <c r="J1234" s="1">
        <v>0</v>
      </c>
    </row>
    <row r="1235" spans="1:10" ht="12.75">
      <c r="A1235" s="1" t="s">
        <v>1405</v>
      </c>
      <c r="C1235" s="1">
        <v>49</v>
      </c>
      <c r="D1235" s="3" t="s">
        <v>647</v>
      </c>
      <c r="F1235" s="6">
        <v>2.5</v>
      </c>
      <c r="G1235" s="1">
        <v>0</v>
      </c>
      <c r="H1235" s="1">
        <v>0</v>
      </c>
      <c r="I1235" s="1">
        <v>1</v>
      </c>
      <c r="J1235" s="1">
        <v>0</v>
      </c>
    </row>
    <row r="1236" spans="1:10" ht="12.75">
      <c r="A1236" s="1" t="s">
        <v>1405</v>
      </c>
      <c r="C1236" s="1">
        <v>50</v>
      </c>
      <c r="D1236" s="3" t="s">
        <v>648</v>
      </c>
      <c r="F1236" s="6">
        <v>2</v>
      </c>
      <c r="G1236" s="1">
        <v>0</v>
      </c>
      <c r="H1236" s="1">
        <v>0</v>
      </c>
      <c r="I1236" s="1">
        <v>1</v>
      </c>
      <c r="J1236" s="1">
        <v>0</v>
      </c>
    </row>
    <row r="1237" spans="1:10" ht="12.75">
      <c r="A1237" s="1" t="s">
        <v>1413</v>
      </c>
      <c r="C1237" s="1">
        <v>1</v>
      </c>
      <c r="D1237" s="3" t="s">
        <v>653</v>
      </c>
      <c r="F1237" s="6">
        <v>1</v>
      </c>
      <c r="G1237" s="1">
        <v>0</v>
      </c>
      <c r="H1237" s="1">
        <v>0</v>
      </c>
      <c r="I1237" s="1">
        <v>0</v>
      </c>
      <c r="J1237" s="1">
        <v>0</v>
      </c>
    </row>
    <row r="1238" spans="1:10" ht="12.75">
      <c r="A1238" s="1" t="s">
        <v>1413</v>
      </c>
      <c r="C1238" s="1">
        <v>2</v>
      </c>
      <c r="D1238" s="3" t="s">
        <v>654</v>
      </c>
      <c r="F1238" s="6">
        <v>1.75</v>
      </c>
      <c r="G1238" s="1">
        <v>0</v>
      </c>
      <c r="H1238" s="1">
        <v>0</v>
      </c>
      <c r="I1238" s="1">
        <v>0</v>
      </c>
      <c r="J1238" s="1">
        <v>0</v>
      </c>
    </row>
    <row r="1239" spans="1:10" ht="12.75">
      <c r="A1239" s="1" t="s">
        <v>1413</v>
      </c>
      <c r="C1239" s="1">
        <v>3</v>
      </c>
      <c r="D1239" s="3" t="s">
        <v>655</v>
      </c>
      <c r="F1239" s="6">
        <v>1.5</v>
      </c>
      <c r="G1239" s="1">
        <v>0</v>
      </c>
      <c r="H1239" s="1">
        <v>0</v>
      </c>
      <c r="I1239" s="1">
        <v>0</v>
      </c>
      <c r="J1239" s="1">
        <v>0</v>
      </c>
    </row>
    <row r="1240" spans="1:10" ht="12.75">
      <c r="A1240" s="1" t="s">
        <v>1413</v>
      </c>
      <c r="C1240" s="1">
        <v>4</v>
      </c>
      <c r="D1240" s="3" t="s">
        <v>656</v>
      </c>
      <c r="F1240" s="6">
        <v>3</v>
      </c>
      <c r="G1240" s="1">
        <v>0</v>
      </c>
      <c r="H1240" s="1">
        <v>0</v>
      </c>
      <c r="I1240" s="1">
        <v>0</v>
      </c>
      <c r="J1240" s="1">
        <v>0</v>
      </c>
    </row>
    <row r="1241" spans="1:10" ht="12.75">
      <c r="A1241" s="1" t="s">
        <v>1413</v>
      </c>
      <c r="C1241" s="1">
        <v>5</v>
      </c>
      <c r="D1241" s="3" t="s">
        <v>657</v>
      </c>
      <c r="F1241" s="6">
        <v>2.75</v>
      </c>
      <c r="G1241" s="1">
        <v>0</v>
      </c>
      <c r="H1241" s="1">
        <v>0</v>
      </c>
      <c r="I1241" s="1">
        <v>1</v>
      </c>
      <c r="J1241" s="1">
        <v>0</v>
      </c>
    </row>
    <row r="1242" spans="1:10" ht="12.75">
      <c r="A1242" s="1" t="s">
        <v>1413</v>
      </c>
      <c r="C1242" s="1">
        <v>6</v>
      </c>
      <c r="D1242" s="3" t="s">
        <v>658</v>
      </c>
      <c r="F1242" s="6">
        <v>1.75</v>
      </c>
      <c r="G1242" s="1">
        <v>0</v>
      </c>
      <c r="H1242" s="1">
        <v>0</v>
      </c>
      <c r="I1242" s="1">
        <v>1</v>
      </c>
      <c r="J1242" s="1">
        <v>0</v>
      </c>
    </row>
    <row r="1243" spans="1:10" ht="12.75">
      <c r="A1243" s="1" t="s">
        <v>1413</v>
      </c>
      <c r="C1243" s="1">
        <v>7</v>
      </c>
      <c r="D1243" s="3" t="s">
        <v>659</v>
      </c>
      <c r="F1243" s="6">
        <v>1.5</v>
      </c>
      <c r="G1243" s="1">
        <v>0</v>
      </c>
      <c r="H1243" s="1">
        <v>0</v>
      </c>
      <c r="I1243" s="1">
        <v>1</v>
      </c>
      <c r="J1243" s="1">
        <v>0</v>
      </c>
    </row>
    <row r="1244" spans="1:10" ht="12.75">
      <c r="A1244" s="1" t="s">
        <v>1413</v>
      </c>
      <c r="C1244" s="1">
        <v>8</v>
      </c>
      <c r="D1244" s="3" t="s">
        <v>660</v>
      </c>
      <c r="F1244" s="6">
        <v>1.75</v>
      </c>
      <c r="G1244" s="1">
        <v>0</v>
      </c>
      <c r="H1244" s="1">
        <v>0</v>
      </c>
      <c r="I1244" s="1">
        <v>1</v>
      </c>
      <c r="J1244" s="1">
        <v>0</v>
      </c>
    </row>
    <row r="1245" spans="1:10" ht="12.75">
      <c r="A1245" s="1" t="s">
        <v>1413</v>
      </c>
      <c r="C1245" s="1">
        <v>9</v>
      </c>
      <c r="D1245" s="3" t="s">
        <v>661</v>
      </c>
      <c r="F1245" s="6">
        <v>2</v>
      </c>
      <c r="G1245" s="1">
        <v>0</v>
      </c>
      <c r="H1245" s="1">
        <v>0</v>
      </c>
      <c r="I1245" s="1">
        <v>0</v>
      </c>
      <c r="J1245" s="1">
        <v>0</v>
      </c>
    </row>
    <row r="1246" spans="1:10" ht="12.75">
      <c r="A1246" s="1" t="s">
        <v>1413</v>
      </c>
      <c r="C1246" s="1">
        <v>10</v>
      </c>
      <c r="D1246" s="3" t="s">
        <v>695</v>
      </c>
      <c r="F1246" s="6">
        <v>2</v>
      </c>
      <c r="G1246" s="1">
        <v>0</v>
      </c>
      <c r="H1246" s="1">
        <v>0</v>
      </c>
      <c r="I1246" s="1">
        <v>0</v>
      </c>
      <c r="J1246" s="1">
        <v>0</v>
      </c>
    </row>
    <row r="1247" spans="1:10" ht="12.75">
      <c r="A1247" s="1" t="s">
        <v>1413</v>
      </c>
      <c r="C1247" s="1">
        <v>11</v>
      </c>
      <c r="D1247" s="3" t="s">
        <v>662</v>
      </c>
      <c r="F1247" s="6">
        <v>3.5</v>
      </c>
      <c r="G1247" s="1">
        <v>0</v>
      </c>
      <c r="H1247" s="1">
        <v>0</v>
      </c>
      <c r="I1247" s="1">
        <v>0</v>
      </c>
      <c r="J1247" s="1">
        <v>0</v>
      </c>
    </row>
    <row r="1248" spans="1:10" ht="12.75">
      <c r="A1248" s="1" t="s">
        <v>1413</v>
      </c>
      <c r="C1248" s="1">
        <v>12</v>
      </c>
      <c r="D1248" s="3" t="s">
        <v>663</v>
      </c>
      <c r="F1248" s="6">
        <v>4</v>
      </c>
      <c r="G1248" s="1">
        <v>0</v>
      </c>
      <c r="H1248" s="1">
        <v>0</v>
      </c>
      <c r="I1248" s="1">
        <v>0</v>
      </c>
      <c r="J1248" s="1">
        <v>0</v>
      </c>
    </row>
    <row r="1249" spans="1:10" ht="12.75">
      <c r="A1249" s="1" t="s">
        <v>1413</v>
      </c>
      <c r="C1249" s="1">
        <v>13</v>
      </c>
      <c r="D1249" s="3" t="s">
        <v>664</v>
      </c>
      <c r="F1249" s="6">
        <v>2.5</v>
      </c>
      <c r="G1249" s="1">
        <v>0</v>
      </c>
      <c r="H1249" s="1">
        <v>0</v>
      </c>
      <c r="I1249" s="1">
        <v>0</v>
      </c>
      <c r="J1249" s="1">
        <v>0</v>
      </c>
    </row>
    <row r="1250" spans="1:10" ht="12.75">
      <c r="A1250" s="1" t="s">
        <v>1413</v>
      </c>
      <c r="C1250" s="1">
        <v>14</v>
      </c>
      <c r="D1250" s="3" t="s">
        <v>665</v>
      </c>
      <c r="F1250" s="6">
        <v>2.75</v>
      </c>
      <c r="G1250" s="1">
        <v>0</v>
      </c>
      <c r="H1250" s="1">
        <v>0</v>
      </c>
      <c r="I1250" s="1">
        <v>0</v>
      </c>
      <c r="J1250" s="1">
        <v>0</v>
      </c>
    </row>
    <row r="1251" spans="1:10" ht="12.75">
      <c r="A1251" s="1" t="s">
        <v>1413</v>
      </c>
      <c r="C1251" s="1">
        <v>15</v>
      </c>
      <c r="D1251" s="3" t="s">
        <v>666</v>
      </c>
      <c r="F1251" s="6">
        <v>0.5</v>
      </c>
      <c r="G1251" s="1">
        <v>0</v>
      </c>
      <c r="H1251" s="1">
        <v>0</v>
      </c>
      <c r="I1251" s="1">
        <v>0</v>
      </c>
      <c r="J1251" s="1">
        <v>0</v>
      </c>
    </row>
    <row r="1252" spans="1:10" ht="12.75">
      <c r="A1252" s="1" t="s">
        <v>1413</v>
      </c>
      <c r="C1252" s="1">
        <v>16</v>
      </c>
      <c r="D1252" s="3" t="s">
        <v>667</v>
      </c>
      <c r="F1252" s="6">
        <v>2.25</v>
      </c>
      <c r="G1252" s="1">
        <v>0</v>
      </c>
      <c r="H1252" s="1">
        <v>0</v>
      </c>
      <c r="I1252" s="1">
        <v>0</v>
      </c>
      <c r="J1252" s="1">
        <v>0</v>
      </c>
    </row>
    <row r="1253" spans="1:10" ht="12.75">
      <c r="A1253" s="1" t="s">
        <v>1413</v>
      </c>
      <c r="C1253" s="1">
        <v>17</v>
      </c>
      <c r="D1253" s="3" t="s">
        <v>668</v>
      </c>
      <c r="F1253" s="6">
        <v>4.5</v>
      </c>
      <c r="G1253" s="1">
        <v>0</v>
      </c>
      <c r="H1253" s="1">
        <v>0</v>
      </c>
      <c r="I1253" s="1">
        <v>0</v>
      </c>
      <c r="J1253" s="1">
        <v>0</v>
      </c>
    </row>
    <row r="1254" spans="1:10" ht="12.75">
      <c r="A1254" s="1" t="s">
        <v>1413</v>
      </c>
      <c r="C1254" s="1">
        <v>18</v>
      </c>
      <c r="D1254" s="3" t="s">
        <v>669</v>
      </c>
      <c r="F1254" s="6">
        <v>4</v>
      </c>
      <c r="G1254" s="1">
        <v>0</v>
      </c>
      <c r="H1254" s="1">
        <v>0</v>
      </c>
      <c r="I1254" s="1">
        <v>0</v>
      </c>
      <c r="J1254" s="1">
        <v>0</v>
      </c>
    </row>
    <row r="1255" spans="1:10" ht="12.75">
      <c r="A1255" s="1" t="s">
        <v>1413</v>
      </c>
      <c r="C1255" s="1">
        <v>19</v>
      </c>
      <c r="D1255" s="3" t="s">
        <v>670</v>
      </c>
      <c r="F1255" s="6">
        <v>1.5</v>
      </c>
      <c r="G1255" s="1">
        <v>0</v>
      </c>
      <c r="H1255" s="1">
        <v>0</v>
      </c>
      <c r="I1255" s="1">
        <v>0</v>
      </c>
      <c r="J1255" s="1">
        <v>0</v>
      </c>
    </row>
    <row r="1256" spans="1:10" ht="12.75">
      <c r="A1256" s="1" t="s">
        <v>1413</v>
      </c>
      <c r="C1256" s="1">
        <v>20</v>
      </c>
      <c r="D1256" s="3" t="s">
        <v>671</v>
      </c>
      <c r="F1256" s="6">
        <v>1.25</v>
      </c>
      <c r="G1256" s="1">
        <v>0</v>
      </c>
      <c r="H1256" s="1">
        <v>0</v>
      </c>
      <c r="I1256" s="1">
        <v>0</v>
      </c>
      <c r="J1256" s="1">
        <v>0</v>
      </c>
    </row>
    <row r="1257" spans="1:10" ht="12.75">
      <c r="A1257" s="1" t="s">
        <v>1413</v>
      </c>
      <c r="C1257" s="1">
        <v>21</v>
      </c>
      <c r="D1257" s="3" t="s">
        <v>672</v>
      </c>
      <c r="F1257" s="6">
        <v>1</v>
      </c>
      <c r="G1257" s="1">
        <v>0</v>
      </c>
      <c r="H1257" s="1">
        <v>0</v>
      </c>
      <c r="I1257" s="1">
        <v>0</v>
      </c>
      <c r="J1257" s="1">
        <v>0</v>
      </c>
    </row>
    <row r="1258" spans="1:10" ht="12.75">
      <c r="A1258" s="1" t="s">
        <v>1413</v>
      </c>
      <c r="C1258" s="1">
        <v>22</v>
      </c>
      <c r="D1258" s="3" t="s">
        <v>673</v>
      </c>
      <c r="F1258" s="6">
        <v>4.5</v>
      </c>
      <c r="G1258" s="1">
        <v>0</v>
      </c>
      <c r="H1258" s="1">
        <v>0</v>
      </c>
      <c r="I1258" s="1">
        <v>0</v>
      </c>
      <c r="J1258" s="1">
        <v>0</v>
      </c>
    </row>
    <row r="1259" spans="1:10" ht="12.75">
      <c r="A1259" s="1" t="s">
        <v>1413</v>
      </c>
      <c r="C1259" s="1">
        <v>23</v>
      </c>
      <c r="D1259" s="3" t="s">
        <v>674</v>
      </c>
      <c r="F1259" s="6">
        <v>2.75</v>
      </c>
      <c r="G1259" s="1">
        <v>0</v>
      </c>
      <c r="H1259" s="1">
        <v>0</v>
      </c>
      <c r="I1259" s="1">
        <v>0</v>
      </c>
      <c r="J1259" s="1">
        <v>0</v>
      </c>
    </row>
    <row r="1260" spans="1:10" ht="12.75">
      <c r="A1260" s="1" t="s">
        <v>1413</v>
      </c>
      <c r="C1260" s="1">
        <v>24</v>
      </c>
      <c r="D1260" s="3" t="s">
        <v>696</v>
      </c>
      <c r="F1260" s="6">
        <v>3.75</v>
      </c>
      <c r="G1260" s="1">
        <v>0</v>
      </c>
      <c r="H1260" s="1">
        <v>0</v>
      </c>
      <c r="I1260" s="1">
        <v>0</v>
      </c>
      <c r="J1260" s="1">
        <v>0</v>
      </c>
    </row>
    <row r="1261" spans="1:10" ht="12.75">
      <c r="A1261" s="1" t="s">
        <v>1413</v>
      </c>
      <c r="C1261" s="1">
        <v>25</v>
      </c>
      <c r="D1261" s="3" t="s">
        <v>707</v>
      </c>
      <c r="F1261" s="6">
        <v>1.25</v>
      </c>
      <c r="G1261" s="1">
        <v>0</v>
      </c>
      <c r="H1261" s="1">
        <v>0</v>
      </c>
      <c r="I1261" s="1">
        <v>1</v>
      </c>
      <c r="J1261" s="1">
        <v>0</v>
      </c>
    </row>
    <row r="1262" spans="1:10" ht="12.75">
      <c r="A1262" s="1" t="s">
        <v>1413</v>
      </c>
      <c r="C1262" s="1">
        <v>26</v>
      </c>
      <c r="D1262" s="3" t="s">
        <v>675</v>
      </c>
      <c r="F1262" s="6">
        <v>2</v>
      </c>
      <c r="G1262" s="1">
        <v>0</v>
      </c>
      <c r="H1262" s="1">
        <v>0</v>
      </c>
      <c r="I1262" s="1">
        <v>1</v>
      </c>
      <c r="J1262" s="1">
        <v>0</v>
      </c>
    </row>
    <row r="1263" spans="1:10" ht="12.75">
      <c r="A1263" s="1" t="s">
        <v>1413</v>
      </c>
      <c r="C1263" s="1">
        <v>27</v>
      </c>
      <c r="D1263" s="3" t="s">
        <v>676</v>
      </c>
      <c r="F1263" s="6">
        <v>2.75</v>
      </c>
      <c r="G1263" s="1">
        <v>0</v>
      </c>
      <c r="H1263" s="1">
        <v>0</v>
      </c>
      <c r="I1263" s="1">
        <v>0</v>
      </c>
      <c r="J1263" s="1">
        <v>0</v>
      </c>
    </row>
    <row r="1264" spans="1:10" ht="12.75">
      <c r="A1264" s="1" t="s">
        <v>1413</v>
      </c>
      <c r="C1264" s="1">
        <v>28</v>
      </c>
      <c r="D1264" s="3" t="s">
        <v>677</v>
      </c>
      <c r="F1264" s="6">
        <v>3.75</v>
      </c>
      <c r="G1264" s="1">
        <v>0</v>
      </c>
      <c r="H1264" s="1">
        <v>0</v>
      </c>
      <c r="I1264" s="1">
        <v>0</v>
      </c>
      <c r="J1264" s="1">
        <v>0</v>
      </c>
    </row>
    <row r="1265" spans="1:10" ht="12.75">
      <c r="A1265" s="1" t="s">
        <v>1413</v>
      </c>
      <c r="C1265" s="1">
        <v>29</v>
      </c>
      <c r="D1265" s="3" t="s">
        <v>678</v>
      </c>
      <c r="F1265" s="6">
        <v>2.5</v>
      </c>
      <c r="G1265" s="1">
        <v>0</v>
      </c>
      <c r="H1265" s="1">
        <v>0</v>
      </c>
      <c r="I1265" s="1">
        <v>0</v>
      </c>
      <c r="J1265" s="1">
        <v>0</v>
      </c>
    </row>
    <row r="1266" spans="1:10" ht="12.75">
      <c r="A1266" s="1" t="s">
        <v>1413</v>
      </c>
      <c r="C1266" s="1">
        <v>30</v>
      </c>
      <c r="D1266" s="3" t="s">
        <v>679</v>
      </c>
      <c r="F1266" s="6">
        <v>4.25</v>
      </c>
      <c r="G1266" s="1">
        <v>0</v>
      </c>
      <c r="H1266" s="1">
        <v>0</v>
      </c>
      <c r="I1266" s="1">
        <v>0</v>
      </c>
      <c r="J1266" s="1">
        <v>0</v>
      </c>
    </row>
    <row r="1267" spans="1:10" ht="12.75">
      <c r="A1267" s="1" t="s">
        <v>1413</v>
      </c>
      <c r="C1267" s="1">
        <v>31</v>
      </c>
      <c r="D1267" s="3" t="s">
        <v>680</v>
      </c>
      <c r="F1267" s="6">
        <v>3.25</v>
      </c>
      <c r="G1267" s="1">
        <v>0</v>
      </c>
      <c r="H1267" s="1">
        <v>0</v>
      </c>
      <c r="I1267" s="1">
        <v>0</v>
      </c>
      <c r="J1267" s="1">
        <v>0</v>
      </c>
    </row>
    <row r="1268" spans="1:10" ht="12.75">
      <c r="A1268" s="1" t="s">
        <v>1413</v>
      </c>
      <c r="C1268" s="1">
        <v>32</v>
      </c>
      <c r="D1268" s="3" t="s">
        <v>681</v>
      </c>
      <c r="F1268" s="6">
        <v>3</v>
      </c>
      <c r="G1268" s="1">
        <v>0</v>
      </c>
      <c r="H1268" s="1">
        <v>0</v>
      </c>
      <c r="I1268" s="1">
        <v>0</v>
      </c>
      <c r="J1268" s="1">
        <v>0</v>
      </c>
    </row>
    <row r="1269" spans="1:10" ht="12.75">
      <c r="A1269" s="1" t="s">
        <v>1413</v>
      </c>
      <c r="C1269" s="1">
        <v>33</v>
      </c>
      <c r="D1269" s="3" t="s">
        <v>682</v>
      </c>
      <c r="F1269" s="6">
        <v>3</v>
      </c>
      <c r="G1269" s="1">
        <v>0</v>
      </c>
      <c r="H1269" s="1">
        <v>0</v>
      </c>
      <c r="I1269" s="1">
        <v>0</v>
      </c>
      <c r="J1269" s="1">
        <v>0</v>
      </c>
    </row>
    <row r="1270" spans="1:10" ht="12.75">
      <c r="A1270" s="1" t="s">
        <v>1413</v>
      </c>
      <c r="C1270" s="1">
        <v>34</v>
      </c>
      <c r="D1270" s="3" t="s">
        <v>683</v>
      </c>
      <c r="F1270" s="6">
        <v>1.5</v>
      </c>
      <c r="G1270" s="1">
        <v>0</v>
      </c>
      <c r="H1270" s="1">
        <v>0</v>
      </c>
      <c r="I1270" s="1">
        <v>1</v>
      </c>
      <c r="J1270" s="1">
        <v>0</v>
      </c>
    </row>
    <row r="1271" spans="1:10" ht="12.75">
      <c r="A1271" s="1" t="s">
        <v>1413</v>
      </c>
      <c r="C1271" s="1">
        <v>35</v>
      </c>
      <c r="D1271" s="3" t="s">
        <v>684</v>
      </c>
      <c r="F1271" s="6">
        <v>2.5</v>
      </c>
      <c r="G1271" s="1">
        <v>0</v>
      </c>
      <c r="H1271" s="1">
        <v>0</v>
      </c>
      <c r="I1271" s="1">
        <v>0</v>
      </c>
      <c r="J1271" s="1">
        <v>0</v>
      </c>
    </row>
    <row r="1272" spans="1:10" ht="12.75">
      <c r="A1272" s="1" t="s">
        <v>1413</v>
      </c>
      <c r="C1272" s="1">
        <v>36</v>
      </c>
      <c r="D1272" s="3" t="s">
        <v>685</v>
      </c>
      <c r="F1272" s="6">
        <v>3</v>
      </c>
      <c r="G1272" s="1">
        <v>0</v>
      </c>
      <c r="H1272" s="1">
        <v>0</v>
      </c>
      <c r="I1272" s="1">
        <v>0</v>
      </c>
      <c r="J1272" s="1">
        <v>0</v>
      </c>
    </row>
    <row r="1273" spans="1:10" ht="12.75">
      <c r="A1273" s="1" t="s">
        <v>1413</v>
      </c>
      <c r="C1273" s="1">
        <v>37</v>
      </c>
      <c r="D1273" s="3" t="s">
        <v>686</v>
      </c>
      <c r="F1273" s="6">
        <v>4</v>
      </c>
      <c r="G1273" s="1">
        <v>0</v>
      </c>
      <c r="H1273" s="1">
        <v>0</v>
      </c>
      <c r="I1273" s="1">
        <v>0</v>
      </c>
      <c r="J1273" s="1">
        <v>0</v>
      </c>
    </row>
    <row r="1274" spans="1:10" ht="12.75">
      <c r="A1274" s="1" t="s">
        <v>1413</v>
      </c>
      <c r="C1274" s="1">
        <v>38</v>
      </c>
      <c r="D1274" s="3" t="s">
        <v>687</v>
      </c>
      <c r="F1274" s="6">
        <v>2.5</v>
      </c>
      <c r="G1274" s="1">
        <v>0</v>
      </c>
      <c r="H1274" s="1">
        <v>0</v>
      </c>
      <c r="I1274" s="1">
        <v>0</v>
      </c>
      <c r="J1274" s="1">
        <v>0</v>
      </c>
    </row>
    <row r="1275" spans="1:10" ht="12.75">
      <c r="A1275" s="1" t="s">
        <v>1413</v>
      </c>
      <c r="C1275" s="1">
        <v>39</v>
      </c>
      <c r="D1275" s="3" t="s">
        <v>688</v>
      </c>
      <c r="F1275" s="6">
        <v>4.25</v>
      </c>
      <c r="G1275" s="1">
        <v>0</v>
      </c>
      <c r="H1275" s="1">
        <v>0</v>
      </c>
      <c r="I1275" s="1">
        <v>0</v>
      </c>
      <c r="J1275" s="1">
        <v>0</v>
      </c>
    </row>
    <row r="1276" spans="1:10" ht="12.75">
      <c r="A1276" s="1" t="s">
        <v>1413</v>
      </c>
      <c r="C1276" s="1">
        <v>40</v>
      </c>
      <c r="D1276" s="3" t="s">
        <v>697</v>
      </c>
      <c r="F1276" s="6">
        <v>5</v>
      </c>
      <c r="G1276" s="1">
        <v>0</v>
      </c>
      <c r="H1276" s="1">
        <v>0</v>
      </c>
      <c r="I1276" s="1">
        <v>0</v>
      </c>
      <c r="J1276" s="1">
        <v>0</v>
      </c>
    </row>
    <row r="1277" spans="1:10" ht="12.75">
      <c r="A1277" s="1" t="s">
        <v>1413</v>
      </c>
      <c r="C1277" s="1">
        <v>41</v>
      </c>
      <c r="D1277" s="3" t="s">
        <v>689</v>
      </c>
      <c r="F1277" s="6">
        <v>2.5</v>
      </c>
      <c r="G1277" s="1">
        <v>0</v>
      </c>
      <c r="H1277" s="1">
        <v>0</v>
      </c>
      <c r="I1277" s="1">
        <v>0</v>
      </c>
      <c r="J1277" s="1">
        <v>0</v>
      </c>
    </row>
    <row r="1278" spans="1:10" ht="12.75">
      <c r="A1278" s="1" t="s">
        <v>1413</v>
      </c>
      <c r="C1278" s="1">
        <v>42</v>
      </c>
      <c r="D1278" s="3" t="s">
        <v>690</v>
      </c>
      <c r="F1278" s="6">
        <v>1.25</v>
      </c>
      <c r="G1278" s="1">
        <v>0</v>
      </c>
      <c r="H1278" s="1">
        <v>0</v>
      </c>
      <c r="I1278" s="1">
        <v>0</v>
      </c>
      <c r="J1278" s="1">
        <v>0</v>
      </c>
    </row>
    <row r="1279" spans="1:10" ht="12.75">
      <c r="A1279" s="1" t="s">
        <v>1413</v>
      </c>
      <c r="C1279" s="1">
        <v>43</v>
      </c>
      <c r="D1279" s="3" t="s">
        <v>691</v>
      </c>
      <c r="F1279" s="6">
        <v>2.5</v>
      </c>
      <c r="G1279" s="1">
        <v>0</v>
      </c>
      <c r="H1279" s="1">
        <v>0</v>
      </c>
      <c r="I1279" s="1">
        <v>0</v>
      </c>
      <c r="J1279" s="1">
        <v>0</v>
      </c>
    </row>
    <row r="1280" spans="1:10" ht="12.75">
      <c r="A1280" s="1" t="s">
        <v>1413</v>
      </c>
      <c r="C1280" s="1">
        <v>44</v>
      </c>
      <c r="D1280" s="3" t="s">
        <v>692</v>
      </c>
      <c r="F1280" s="6">
        <v>2.5</v>
      </c>
      <c r="G1280" s="1">
        <v>0</v>
      </c>
      <c r="H1280" s="1">
        <v>0</v>
      </c>
      <c r="I1280" s="1">
        <v>0</v>
      </c>
      <c r="J1280" s="1">
        <v>0</v>
      </c>
    </row>
    <row r="1281" spans="1:10" ht="12.75">
      <c r="A1281" s="1" t="s">
        <v>1413</v>
      </c>
      <c r="C1281" s="1">
        <v>45</v>
      </c>
      <c r="D1281" s="3" t="s">
        <v>1416</v>
      </c>
      <c r="F1281" s="6">
        <v>3</v>
      </c>
      <c r="G1281" s="1">
        <v>0</v>
      </c>
      <c r="H1281" s="1">
        <v>0</v>
      </c>
      <c r="I1281" s="1">
        <v>0</v>
      </c>
      <c r="J1281" s="1">
        <v>0</v>
      </c>
    </row>
    <row r="1282" spans="1:10" ht="12.75">
      <c r="A1282" s="1" t="s">
        <v>1413</v>
      </c>
      <c r="C1282" s="1">
        <v>46</v>
      </c>
      <c r="D1282" s="3" t="s">
        <v>766</v>
      </c>
      <c r="F1282" s="6">
        <v>3</v>
      </c>
      <c r="G1282" s="1">
        <v>0</v>
      </c>
      <c r="H1282" s="1">
        <v>0</v>
      </c>
      <c r="I1282" s="1">
        <v>0</v>
      </c>
      <c r="J1282" s="1">
        <v>0</v>
      </c>
    </row>
    <row r="1283" spans="1:10" ht="12.75">
      <c r="A1283" s="1" t="s">
        <v>1413</v>
      </c>
      <c r="C1283" s="1">
        <v>47</v>
      </c>
      <c r="D1283" s="3" t="s">
        <v>715</v>
      </c>
      <c r="F1283" s="6">
        <v>4.5</v>
      </c>
      <c r="G1283" s="1">
        <v>0</v>
      </c>
      <c r="H1283" s="1">
        <v>0</v>
      </c>
      <c r="I1283" s="1">
        <v>0</v>
      </c>
      <c r="J1283" s="1">
        <v>0</v>
      </c>
    </row>
    <row r="1284" spans="1:10" ht="12.75">
      <c r="A1284" s="1" t="s">
        <v>1413</v>
      </c>
      <c r="C1284" s="1">
        <v>48</v>
      </c>
      <c r="D1284" s="3" t="s">
        <v>716</v>
      </c>
      <c r="F1284" s="6">
        <v>2.75</v>
      </c>
      <c r="G1284" s="1">
        <v>0</v>
      </c>
      <c r="H1284" s="1">
        <v>0</v>
      </c>
      <c r="I1284" s="1">
        <v>0</v>
      </c>
      <c r="J1284" s="1">
        <v>0</v>
      </c>
    </row>
    <row r="1285" spans="1:10" ht="12.75">
      <c r="A1285" s="1" t="s">
        <v>1413</v>
      </c>
      <c r="C1285" s="1">
        <v>49</v>
      </c>
      <c r="D1285" s="3" t="s">
        <v>755</v>
      </c>
      <c r="F1285" s="6">
        <v>1.5</v>
      </c>
      <c r="G1285" s="1">
        <v>0</v>
      </c>
      <c r="H1285" s="1">
        <v>0</v>
      </c>
      <c r="I1285" s="1">
        <v>0</v>
      </c>
      <c r="J1285" s="1">
        <v>0</v>
      </c>
    </row>
    <row r="1286" spans="1:10" ht="12.75">
      <c r="A1286" s="1" t="s">
        <v>1413</v>
      </c>
      <c r="C1286" s="1">
        <v>50</v>
      </c>
      <c r="D1286" s="3" t="s">
        <v>1417</v>
      </c>
      <c r="F1286" s="6">
        <v>1.5</v>
      </c>
      <c r="G1286" s="1">
        <v>0</v>
      </c>
      <c r="H1286" s="1">
        <v>0</v>
      </c>
      <c r="I1286" s="1">
        <v>0</v>
      </c>
      <c r="J1286" s="1">
        <v>0</v>
      </c>
    </row>
    <row r="1287" spans="1:10" ht="12.75">
      <c r="A1287" s="1" t="s">
        <v>1436</v>
      </c>
      <c r="C1287" s="1">
        <v>1</v>
      </c>
      <c r="D1287" s="3" t="s">
        <v>756</v>
      </c>
      <c r="F1287" s="6">
        <v>3</v>
      </c>
      <c r="G1287" s="1">
        <v>0</v>
      </c>
      <c r="H1287" s="1">
        <v>0</v>
      </c>
      <c r="I1287" s="1">
        <v>0</v>
      </c>
      <c r="J1287" s="1">
        <v>0</v>
      </c>
    </row>
    <row r="1288" spans="1:10" ht="12.75">
      <c r="A1288" s="1" t="s">
        <v>1436</v>
      </c>
      <c r="C1288" s="1">
        <v>2</v>
      </c>
      <c r="D1288" s="3" t="s">
        <v>724</v>
      </c>
      <c r="F1288" s="6">
        <v>2</v>
      </c>
      <c r="G1288" s="1">
        <v>0</v>
      </c>
      <c r="H1288" s="1">
        <v>0</v>
      </c>
      <c r="I1288" s="1">
        <v>1</v>
      </c>
      <c r="J1288" s="1">
        <v>0</v>
      </c>
    </row>
    <row r="1289" spans="1:10" ht="12.75">
      <c r="A1289" s="1" t="s">
        <v>1436</v>
      </c>
      <c r="C1289" s="1">
        <v>3</v>
      </c>
      <c r="D1289" s="3" t="s">
        <v>725</v>
      </c>
      <c r="F1289" s="6">
        <v>1.75</v>
      </c>
      <c r="G1289" s="1">
        <v>0</v>
      </c>
      <c r="H1289" s="1">
        <v>0</v>
      </c>
      <c r="I1289" s="1">
        <v>0</v>
      </c>
      <c r="J1289" s="1">
        <v>0</v>
      </c>
    </row>
    <row r="1290" spans="1:10" ht="12.75">
      <c r="A1290" s="1" t="s">
        <v>1436</v>
      </c>
      <c r="C1290" s="1">
        <v>4</v>
      </c>
      <c r="D1290" s="3" t="s">
        <v>727</v>
      </c>
      <c r="F1290" s="6">
        <v>2.75</v>
      </c>
      <c r="G1290" s="1">
        <v>0</v>
      </c>
      <c r="H1290" s="1">
        <v>0</v>
      </c>
      <c r="I1290" s="1">
        <v>1</v>
      </c>
      <c r="J1290" s="1">
        <v>0</v>
      </c>
    </row>
    <row r="1291" spans="1:10" ht="12.75">
      <c r="A1291" s="1" t="s">
        <v>1436</v>
      </c>
      <c r="C1291" s="1">
        <v>5</v>
      </c>
      <c r="D1291" s="3" t="s">
        <v>757</v>
      </c>
      <c r="F1291" s="6">
        <v>3.25</v>
      </c>
      <c r="G1291" s="1">
        <v>0</v>
      </c>
      <c r="H1291" s="1">
        <v>0</v>
      </c>
      <c r="I1291" s="1">
        <v>0</v>
      </c>
      <c r="J1291" s="1">
        <v>0</v>
      </c>
    </row>
    <row r="1292" spans="1:10" ht="12.75">
      <c r="A1292" s="1" t="s">
        <v>1436</v>
      </c>
      <c r="C1292" s="1">
        <v>6</v>
      </c>
      <c r="D1292" s="3" t="s">
        <v>728</v>
      </c>
      <c r="F1292" s="6">
        <v>0.5</v>
      </c>
      <c r="G1292" s="1">
        <v>0</v>
      </c>
      <c r="H1292" s="1">
        <v>0</v>
      </c>
      <c r="I1292" s="1">
        <v>0</v>
      </c>
      <c r="J1292" s="1">
        <v>0</v>
      </c>
    </row>
    <row r="1293" spans="1:10" ht="12.75">
      <c r="A1293" s="1" t="s">
        <v>1436</v>
      </c>
      <c r="C1293" s="1">
        <v>7</v>
      </c>
      <c r="D1293" s="3" t="s">
        <v>729</v>
      </c>
      <c r="F1293" s="6">
        <v>3.25</v>
      </c>
      <c r="G1293" s="1">
        <v>0</v>
      </c>
      <c r="H1293" s="1">
        <v>0</v>
      </c>
      <c r="I1293" s="1">
        <v>0</v>
      </c>
      <c r="J1293" s="1">
        <v>0</v>
      </c>
    </row>
    <row r="1294" spans="1:10" ht="12.75">
      <c r="A1294" s="1" t="s">
        <v>1436</v>
      </c>
      <c r="C1294" s="1">
        <v>8</v>
      </c>
      <c r="D1294" s="3" t="s">
        <v>730</v>
      </c>
      <c r="F1294" s="6">
        <v>2</v>
      </c>
      <c r="G1294" s="1">
        <v>0</v>
      </c>
      <c r="H1294" s="1">
        <v>0</v>
      </c>
      <c r="I1294" s="1">
        <v>1</v>
      </c>
      <c r="J1294" s="1">
        <v>0</v>
      </c>
    </row>
    <row r="1295" spans="1:10" ht="12.75">
      <c r="A1295" s="1" t="s">
        <v>1436</v>
      </c>
      <c r="C1295" s="1">
        <v>9</v>
      </c>
      <c r="D1295" s="3" t="s">
        <v>731</v>
      </c>
      <c r="F1295" s="6">
        <v>3</v>
      </c>
      <c r="G1295" s="1">
        <v>0</v>
      </c>
      <c r="H1295" s="1">
        <v>0</v>
      </c>
      <c r="I1295" s="1">
        <v>1</v>
      </c>
      <c r="J1295" s="1">
        <v>0</v>
      </c>
    </row>
    <row r="1296" spans="1:10" ht="12.75">
      <c r="A1296" s="1" t="s">
        <v>1436</v>
      </c>
      <c r="C1296" s="1">
        <v>10</v>
      </c>
      <c r="D1296" s="3" t="s">
        <v>732</v>
      </c>
      <c r="F1296" s="6">
        <v>5</v>
      </c>
      <c r="G1296" s="1">
        <v>0</v>
      </c>
      <c r="H1296" s="1">
        <v>0</v>
      </c>
      <c r="I1296" s="1">
        <v>0</v>
      </c>
      <c r="J1296" s="1">
        <v>0</v>
      </c>
    </row>
    <row r="1297" spans="1:10" ht="12.75">
      <c r="A1297" s="1" t="s">
        <v>1436</v>
      </c>
      <c r="C1297" s="1">
        <v>11</v>
      </c>
      <c r="D1297" s="3" t="s">
        <v>733</v>
      </c>
      <c r="F1297" s="6">
        <v>2</v>
      </c>
      <c r="G1297" s="1">
        <v>0</v>
      </c>
      <c r="H1297" s="1">
        <v>0</v>
      </c>
      <c r="I1297" s="1">
        <v>1</v>
      </c>
      <c r="J1297" s="1">
        <v>0</v>
      </c>
    </row>
    <row r="1298" spans="1:10" ht="12.75">
      <c r="A1298" s="1" t="s">
        <v>1436</v>
      </c>
      <c r="C1298" s="1">
        <v>12</v>
      </c>
      <c r="D1298" s="3" t="s">
        <v>734</v>
      </c>
      <c r="F1298" s="6">
        <v>1</v>
      </c>
      <c r="G1298" s="1">
        <v>0</v>
      </c>
      <c r="H1298" s="1">
        <v>0</v>
      </c>
      <c r="I1298" s="1">
        <v>1</v>
      </c>
      <c r="J1298" s="1">
        <v>0</v>
      </c>
    </row>
    <row r="1299" spans="1:10" ht="12.75">
      <c r="A1299" s="1" t="s">
        <v>1436</v>
      </c>
      <c r="C1299" s="1">
        <v>13</v>
      </c>
      <c r="D1299" s="3" t="s">
        <v>735</v>
      </c>
      <c r="F1299" s="6">
        <v>3.5</v>
      </c>
      <c r="G1299" s="1">
        <v>0</v>
      </c>
      <c r="H1299" s="1">
        <v>0</v>
      </c>
      <c r="I1299" s="1">
        <v>1</v>
      </c>
      <c r="J1299" s="1">
        <v>0</v>
      </c>
    </row>
    <row r="1300" spans="1:10" ht="12.75">
      <c r="A1300" s="1" t="s">
        <v>1436</v>
      </c>
      <c r="C1300" s="1">
        <v>14</v>
      </c>
      <c r="D1300" s="3" t="s">
        <v>758</v>
      </c>
      <c r="F1300" s="6">
        <v>5</v>
      </c>
      <c r="G1300" s="1">
        <v>0</v>
      </c>
      <c r="H1300" s="1">
        <v>0</v>
      </c>
      <c r="I1300" s="1">
        <v>0</v>
      </c>
      <c r="J1300" s="1">
        <v>0</v>
      </c>
    </row>
    <row r="1301" spans="1:10" ht="12.75">
      <c r="A1301" s="1" t="s">
        <v>1436</v>
      </c>
      <c r="C1301" s="1">
        <v>15</v>
      </c>
      <c r="D1301" s="3" t="s">
        <v>736</v>
      </c>
      <c r="F1301" s="6">
        <v>2</v>
      </c>
      <c r="G1301" s="1">
        <v>0</v>
      </c>
      <c r="H1301" s="1">
        <v>0</v>
      </c>
      <c r="I1301" s="1">
        <v>1</v>
      </c>
      <c r="J1301" s="1">
        <v>0</v>
      </c>
    </row>
    <row r="1302" spans="1:10" ht="12.75">
      <c r="A1302" s="1" t="s">
        <v>1436</v>
      </c>
      <c r="C1302" s="1">
        <v>16</v>
      </c>
      <c r="D1302" s="3" t="s">
        <v>737</v>
      </c>
      <c r="F1302" s="6">
        <v>4</v>
      </c>
      <c r="G1302" s="1">
        <v>0</v>
      </c>
      <c r="H1302" s="1">
        <v>0</v>
      </c>
      <c r="I1302" s="1">
        <v>1</v>
      </c>
      <c r="J1302" s="1">
        <v>0</v>
      </c>
    </row>
    <row r="1303" spans="1:10" ht="12.75">
      <c r="A1303" s="1" t="s">
        <v>1436</v>
      </c>
      <c r="C1303" s="1">
        <v>17</v>
      </c>
      <c r="D1303" s="3" t="s">
        <v>738</v>
      </c>
      <c r="F1303" s="6">
        <v>2</v>
      </c>
      <c r="G1303" s="1">
        <v>0</v>
      </c>
      <c r="H1303" s="1">
        <v>0</v>
      </c>
      <c r="I1303" s="1">
        <v>1</v>
      </c>
      <c r="J1303" s="1">
        <v>0</v>
      </c>
    </row>
    <row r="1304" spans="1:10" ht="12.75">
      <c r="A1304" s="1" t="s">
        <v>1436</v>
      </c>
      <c r="C1304" s="1">
        <v>18</v>
      </c>
      <c r="D1304" s="3" t="s">
        <v>739</v>
      </c>
      <c r="F1304" s="6">
        <v>2.25</v>
      </c>
      <c r="G1304" s="1">
        <v>0</v>
      </c>
      <c r="H1304" s="1">
        <v>0</v>
      </c>
      <c r="I1304" s="1">
        <v>1</v>
      </c>
      <c r="J1304" s="1">
        <v>0</v>
      </c>
    </row>
    <row r="1305" spans="1:10" ht="12.75">
      <c r="A1305" s="1" t="s">
        <v>1436</v>
      </c>
      <c r="C1305" s="1">
        <v>19</v>
      </c>
      <c r="D1305" s="3" t="s">
        <v>740</v>
      </c>
      <c r="F1305" s="6">
        <v>2.5</v>
      </c>
      <c r="G1305" s="1">
        <v>0</v>
      </c>
      <c r="H1305" s="1">
        <v>0</v>
      </c>
      <c r="I1305" s="1">
        <v>1</v>
      </c>
      <c r="J1305" s="1">
        <v>0</v>
      </c>
    </row>
    <row r="1306" spans="1:10" ht="12.75">
      <c r="A1306" s="1" t="s">
        <v>1436</v>
      </c>
      <c r="C1306" s="1">
        <v>20</v>
      </c>
      <c r="D1306" s="3" t="s">
        <v>741</v>
      </c>
      <c r="F1306" s="6">
        <v>3.5</v>
      </c>
      <c r="G1306" s="1">
        <v>0</v>
      </c>
      <c r="H1306" s="1">
        <v>0</v>
      </c>
      <c r="I1306" s="1">
        <v>1</v>
      </c>
      <c r="J1306" s="1">
        <v>0</v>
      </c>
    </row>
    <row r="1307" spans="1:10" ht="12.75">
      <c r="A1307" s="1" t="s">
        <v>1436</v>
      </c>
      <c r="C1307" s="1">
        <v>21</v>
      </c>
      <c r="D1307" s="3" t="s">
        <v>742</v>
      </c>
      <c r="F1307" s="6">
        <v>2</v>
      </c>
      <c r="G1307" s="1">
        <v>0</v>
      </c>
      <c r="H1307" s="1">
        <v>0</v>
      </c>
      <c r="I1307" s="1">
        <v>1</v>
      </c>
      <c r="J1307" s="1">
        <v>0</v>
      </c>
    </row>
    <row r="1308" spans="1:10" ht="12.75">
      <c r="A1308" s="1" t="s">
        <v>1436</v>
      </c>
      <c r="C1308" s="1">
        <v>22</v>
      </c>
      <c r="D1308" s="3" t="s">
        <v>759</v>
      </c>
      <c r="F1308" s="6">
        <v>1.75</v>
      </c>
      <c r="G1308" s="1">
        <v>0</v>
      </c>
      <c r="H1308" s="1">
        <v>0</v>
      </c>
      <c r="I1308" s="1">
        <v>0</v>
      </c>
      <c r="J1308" s="1">
        <v>1</v>
      </c>
    </row>
    <row r="1309" spans="1:10" ht="12.75">
      <c r="A1309" s="1" t="s">
        <v>1436</v>
      </c>
      <c r="C1309" s="1">
        <v>23</v>
      </c>
      <c r="D1309" s="3" t="s">
        <v>743</v>
      </c>
      <c r="F1309" s="6">
        <v>0.75</v>
      </c>
      <c r="G1309" s="1">
        <v>0</v>
      </c>
      <c r="H1309" s="1">
        <v>0</v>
      </c>
      <c r="I1309" s="1">
        <v>0</v>
      </c>
      <c r="J1309" s="1">
        <v>0</v>
      </c>
    </row>
    <row r="1310" spans="1:10" ht="12.75">
      <c r="A1310" s="1" t="s">
        <v>1436</v>
      </c>
      <c r="C1310" s="1">
        <v>24</v>
      </c>
      <c r="D1310" s="3" t="s">
        <v>744</v>
      </c>
      <c r="F1310" s="6">
        <v>3</v>
      </c>
      <c r="G1310" s="1">
        <v>0</v>
      </c>
      <c r="H1310" s="1">
        <v>0</v>
      </c>
      <c r="I1310" s="1">
        <v>0</v>
      </c>
      <c r="J1310" s="1">
        <v>0</v>
      </c>
    </row>
    <row r="1311" spans="1:10" ht="12.75">
      <c r="A1311" s="1" t="s">
        <v>1436</v>
      </c>
      <c r="C1311" s="1">
        <v>25</v>
      </c>
      <c r="D1311" s="3" t="s">
        <v>745</v>
      </c>
      <c r="F1311" s="6">
        <v>1</v>
      </c>
      <c r="G1311" s="1">
        <v>0</v>
      </c>
      <c r="H1311" s="1">
        <v>0</v>
      </c>
      <c r="I1311" s="1">
        <v>0</v>
      </c>
      <c r="J1311" s="1">
        <v>1</v>
      </c>
    </row>
    <row r="1312" spans="1:10" ht="12.75">
      <c r="A1312" s="1" t="s">
        <v>1436</v>
      </c>
      <c r="C1312" s="1">
        <v>26</v>
      </c>
      <c r="D1312" s="3" t="s">
        <v>746</v>
      </c>
      <c r="F1312" s="6">
        <v>5</v>
      </c>
      <c r="G1312" s="1">
        <v>0</v>
      </c>
      <c r="H1312" s="1">
        <v>0</v>
      </c>
      <c r="I1312" s="1">
        <v>0</v>
      </c>
      <c r="J1312" s="1">
        <v>0</v>
      </c>
    </row>
    <row r="1313" spans="1:10" ht="12.75">
      <c r="A1313" s="1" t="s">
        <v>1436</v>
      </c>
      <c r="C1313" s="1">
        <v>27</v>
      </c>
      <c r="D1313" s="3" t="s">
        <v>747</v>
      </c>
      <c r="F1313" s="6">
        <v>0.75</v>
      </c>
      <c r="G1313" s="1">
        <v>0</v>
      </c>
      <c r="H1313" s="1">
        <v>0</v>
      </c>
      <c r="I1313" s="1">
        <v>0</v>
      </c>
      <c r="J1313" s="1">
        <v>1</v>
      </c>
    </row>
    <row r="1314" spans="1:10" ht="12.75">
      <c r="A1314" s="1" t="s">
        <v>1436</v>
      </c>
      <c r="C1314" s="1">
        <v>28</v>
      </c>
      <c r="D1314" s="3" t="s">
        <v>748</v>
      </c>
      <c r="F1314" s="6">
        <v>3.75</v>
      </c>
      <c r="G1314" s="1">
        <v>0</v>
      </c>
      <c r="H1314" s="1">
        <v>0</v>
      </c>
      <c r="I1314" s="1">
        <v>0</v>
      </c>
      <c r="J1314" s="1">
        <v>0</v>
      </c>
    </row>
    <row r="1315" spans="1:10" ht="12.75">
      <c r="A1315" s="1" t="s">
        <v>1436</v>
      </c>
      <c r="C1315" s="1">
        <v>29</v>
      </c>
      <c r="D1315" s="3" t="s">
        <v>749</v>
      </c>
      <c r="F1315" s="6">
        <v>2.75</v>
      </c>
      <c r="G1315" s="1">
        <v>0</v>
      </c>
      <c r="H1315" s="1">
        <v>0</v>
      </c>
      <c r="I1315" s="1">
        <v>0</v>
      </c>
      <c r="J1315" s="1">
        <v>0</v>
      </c>
    </row>
    <row r="1316" spans="1:10" ht="12.75">
      <c r="A1316" s="1" t="s">
        <v>1436</v>
      </c>
      <c r="C1316" s="1">
        <v>30</v>
      </c>
      <c r="D1316" s="3" t="s">
        <v>750</v>
      </c>
      <c r="F1316" s="6">
        <v>3</v>
      </c>
      <c r="G1316" s="1">
        <v>0</v>
      </c>
      <c r="H1316" s="1">
        <v>0</v>
      </c>
      <c r="I1316" s="1">
        <v>0</v>
      </c>
      <c r="J1316" s="1">
        <v>0</v>
      </c>
    </row>
    <row r="1317" spans="1:10" ht="12.75">
      <c r="A1317" s="1" t="s">
        <v>1436</v>
      </c>
      <c r="C1317" s="1">
        <v>31</v>
      </c>
      <c r="D1317" s="3" t="s">
        <v>751</v>
      </c>
      <c r="F1317" s="6">
        <v>3</v>
      </c>
      <c r="G1317" s="1">
        <v>0</v>
      </c>
      <c r="H1317" s="1">
        <v>0</v>
      </c>
      <c r="I1317" s="1">
        <v>0</v>
      </c>
      <c r="J1317" s="1">
        <v>1</v>
      </c>
    </row>
    <row r="1318" spans="1:10" ht="12.75">
      <c r="A1318" s="1" t="s">
        <v>1436</v>
      </c>
      <c r="C1318" s="1">
        <v>32</v>
      </c>
      <c r="D1318" s="3" t="s">
        <v>752</v>
      </c>
      <c r="F1318" s="6">
        <v>3.25</v>
      </c>
      <c r="G1318" s="1">
        <v>0</v>
      </c>
      <c r="H1318" s="1">
        <v>0</v>
      </c>
      <c r="I1318" s="1">
        <v>0</v>
      </c>
      <c r="J1318" s="1">
        <v>0</v>
      </c>
    </row>
    <row r="1319" spans="1:10" ht="12.75">
      <c r="A1319" s="1" t="s">
        <v>1436</v>
      </c>
      <c r="C1319" s="1">
        <v>33</v>
      </c>
      <c r="D1319" s="3" t="s">
        <v>753</v>
      </c>
      <c r="F1319" s="6">
        <v>1</v>
      </c>
      <c r="G1319" s="1">
        <v>0</v>
      </c>
      <c r="H1319" s="1">
        <v>0</v>
      </c>
      <c r="I1319" s="1">
        <v>0</v>
      </c>
      <c r="J1319" s="1">
        <v>1</v>
      </c>
    </row>
    <row r="1320" spans="1:10" ht="12.75">
      <c r="A1320" s="1" t="s">
        <v>1436</v>
      </c>
      <c r="C1320" s="1">
        <v>34</v>
      </c>
      <c r="D1320" s="3" t="s">
        <v>754</v>
      </c>
      <c r="F1320" s="6">
        <v>4</v>
      </c>
      <c r="G1320" s="1">
        <v>0</v>
      </c>
      <c r="H1320" s="1">
        <v>0</v>
      </c>
      <c r="I1320" s="1">
        <v>0</v>
      </c>
      <c r="J1320" s="1">
        <v>0</v>
      </c>
    </row>
    <row r="1321" spans="1:10" ht="12.75">
      <c r="A1321" s="1" t="s">
        <v>1436</v>
      </c>
      <c r="C1321" s="1">
        <v>35</v>
      </c>
      <c r="D1321" s="3" t="s">
        <v>864</v>
      </c>
      <c r="F1321" s="6">
        <v>2.75</v>
      </c>
      <c r="G1321" s="1">
        <v>0</v>
      </c>
      <c r="H1321" s="1">
        <v>0</v>
      </c>
      <c r="I1321" s="1">
        <v>0</v>
      </c>
      <c r="J1321" s="1">
        <v>1</v>
      </c>
    </row>
    <row r="1322" spans="1:10" ht="12.75">
      <c r="A1322" s="1" t="s">
        <v>1436</v>
      </c>
      <c r="C1322" s="1">
        <v>36</v>
      </c>
      <c r="D1322" s="3" t="s">
        <v>806</v>
      </c>
      <c r="F1322" s="6">
        <v>2.5</v>
      </c>
      <c r="G1322" s="1">
        <v>0</v>
      </c>
      <c r="H1322" s="1">
        <v>0</v>
      </c>
      <c r="I1322" s="1">
        <v>0</v>
      </c>
      <c r="J1322" s="1">
        <v>0</v>
      </c>
    </row>
    <row r="1323" spans="1:10" ht="12.75">
      <c r="A1323" s="1" t="s">
        <v>1436</v>
      </c>
      <c r="C1323" s="1">
        <v>37</v>
      </c>
      <c r="D1323" s="3" t="s">
        <v>807</v>
      </c>
      <c r="F1323" s="6">
        <v>2</v>
      </c>
      <c r="G1323" s="1">
        <v>0</v>
      </c>
      <c r="H1323" s="1">
        <v>0</v>
      </c>
      <c r="I1323" s="1">
        <v>0</v>
      </c>
      <c r="J1323" s="1">
        <v>0</v>
      </c>
    </row>
    <row r="1324" spans="1:10" ht="12.75">
      <c r="A1324" s="1" t="s">
        <v>1436</v>
      </c>
      <c r="C1324" s="1">
        <v>38</v>
      </c>
      <c r="D1324" s="3" t="s">
        <v>808</v>
      </c>
      <c r="F1324" s="6">
        <v>1.25</v>
      </c>
      <c r="G1324" s="1">
        <v>0</v>
      </c>
      <c r="H1324" s="1">
        <v>0</v>
      </c>
      <c r="I1324" s="1">
        <v>0</v>
      </c>
      <c r="J1324" s="1">
        <v>0</v>
      </c>
    </row>
    <row r="1325" spans="1:10" ht="12.75">
      <c r="A1325" s="1" t="s">
        <v>1436</v>
      </c>
      <c r="C1325" s="1">
        <v>39</v>
      </c>
      <c r="D1325" s="3" t="s">
        <v>809</v>
      </c>
      <c r="F1325" s="6">
        <v>3.5</v>
      </c>
      <c r="G1325" s="1">
        <v>0</v>
      </c>
      <c r="H1325" s="1">
        <v>0</v>
      </c>
      <c r="I1325" s="1">
        <v>0</v>
      </c>
      <c r="J1325" s="1">
        <v>0</v>
      </c>
    </row>
    <row r="1326" spans="1:10" ht="12.75">
      <c r="A1326" s="1" t="s">
        <v>1436</v>
      </c>
      <c r="C1326" s="1">
        <v>40</v>
      </c>
      <c r="D1326" s="3" t="s">
        <v>810</v>
      </c>
      <c r="F1326" s="6">
        <v>4.25</v>
      </c>
      <c r="G1326" s="1">
        <v>0</v>
      </c>
      <c r="H1326" s="1">
        <v>0</v>
      </c>
      <c r="I1326" s="1">
        <v>0</v>
      </c>
      <c r="J1326" s="1">
        <v>0</v>
      </c>
    </row>
    <row r="1327" spans="1:10" ht="12.75">
      <c r="A1327" s="1" t="s">
        <v>1436</v>
      </c>
      <c r="C1327" s="1">
        <v>41</v>
      </c>
      <c r="D1327" s="3" t="s">
        <v>811</v>
      </c>
      <c r="F1327" s="6">
        <v>2</v>
      </c>
      <c r="G1327" s="1">
        <v>0</v>
      </c>
      <c r="H1327" s="1">
        <v>0</v>
      </c>
      <c r="I1327" s="1">
        <v>0</v>
      </c>
      <c r="J1327" s="1">
        <v>0</v>
      </c>
    </row>
    <row r="1328" spans="1:10" ht="12.75">
      <c r="A1328" s="1" t="s">
        <v>1436</v>
      </c>
      <c r="C1328" s="1">
        <v>42</v>
      </c>
      <c r="D1328" s="3" t="s">
        <v>813</v>
      </c>
      <c r="F1328" s="6">
        <v>2.25</v>
      </c>
      <c r="G1328" s="1">
        <v>0</v>
      </c>
      <c r="H1328" s="1">
        <v>0</v>
      </c>
      <c r="I1328" s="1">
        <v>0</v>
      </c>
      <c r="J1328" s="1">
        <v>0</v>
      </c>
    </row>
    <row r="1329" spans="1:10" ht="12.75">
      <c r="A1329" s="1" t="s">
        <v>1436</v>
      </c>
      <c r="C1329" s="1">
        <v>43</v>
      </c>
      <c r="D1329" s="3" t="s">
        <v>814</v>
      </c>
      <c r="F1329" s="6">
        <v>2.25</v>
      </c>
      <c r="G1329" s="1">
        <v>0</v>
      </c>
      <c r="H1329" s="1">
        <v>0</v>
      </c>
      <c r="I1329" s="1">
        <v>0</v>
      </c>
      <c r="J1329" s="1">
        <v>0</v>
      </c>
    </row>
    <row r="1330" spans="1:10" ht="12.75">
      <c r="A1330" s="1" t="s">
        <v>1436</v>
      </c>
      <c r="C1330" s="1">
        <v>44</v>
      </c>
      <c r="D1330" s="3" t="s">
        <v>815</v>
      </c>
      <c r="F1330" s="6">
        <v>2.5</v>
      </c>
      <c r="G1330" s="1">
        <v>0</v>
      </c>
      <c r="H1330" s="1">
        <v>0</v>
      </c>
      <c r="I1330" s="1">
        <v>0</v>
      </c>
      <c r="J1330" s="1">
        <v>0</v>
      </c>
    </row>
    <row r="1331" spans="1:10" ht="12.75">
      <c r="A1331" s="1" t="s">
        <v>1436</v>
      </c>
      <c r="C1331" s="1">
        <v>45</v>
      </c>
      <c r="D1331" s="3" t="s">
        <v>856</v>
      </c>
      <c r="F1331" s="6">
        <v>3.75</v>
      </c>
      <c r="G1331" s="1">
        <v>0</v>
      </c>
      <c r="H1331" s="1">
        <v>0</v>
      </c>
      <c r="I1331" s="1">
        <v>0</v>
      </c>
      <c r="J1331" s="1">
        <v>0</v>
      </c>
    </row>
    <row r="1332" spans="1:10" ht="12.75">
      <c r="A1332" s="1" t="s">
        <v>1436</v>
      </c>
      <c r="C1332" s="1">
        <v>46</v>
      </c>
      <c r="D1332" s="3" t="s">
        <v>816</v>
      </c>
      <c r="F1332" s="6">
        <v>1.5</v>
      </c>
      <c r="G1332" s="1">
        <v>0</v>
      </c>
      <c r="H1332" s="1">
        <v>0</v>
      </c>
      <c r="I1332" s="1">
        <v>0</v>
      </c>
      <c r="J1332" s="1">
        <v>0</v>
      </c>
    </row>
    <row r="1333" spans="1:10" ht="12.75">
      <c r="A1333" s="1" t="s">
        <v>1436</v>
      </c>
      <c r="C1333" s="1">
        <v>47</v>
      </c>
      <c r="D1333" s="3" t="s">
        <v>817</v>
      </c>
      <c r="F1333" s="6">
        <v>1.5</v>
      </c>
      <c r="G1333" s="1">
        <v>0</v>
      </c>
      <c r="H1333" s="1">
        <v>0</v>
      </c>
      <c r="I1333" s="1">
        <v>0</v>
      </c>
      <c r="J1333" s="1">
        <v>0</v>
      </c>
    </row>
    <row r="1334" spans="1:10" ht="12.75">
      <c r="A1334" s="1" t="s">
        <v>1436</v>
      </c>
      <c r="C1334" s="1">
        <v>48</v>
      </c>
      <c r="D1334" s="3" t="s">
        <v>818</v>
      </c>
      <c r="F1334" s="6">
        <v>2.75</v>
      </c>
      <c r="G1334" s="1">
        <v>0</v>
      </c>
      <c r="H1334" s="1">
        <v>0</v>
      </c>
      <c r="I1334" s="1">
        <v>0</v>
      </c>
      <c r="J1334" s="1">
        <v>1</v>
      </c>
    </row>
    <row r="1335" spans="1:10" ht="12.75">
      <c r="A1335" s="1" t="s">
        <v>1436</v>
      </c>
      <c r="C1335" s="1">
        <v>49</v>
      </c>
      <c r="D1335" s="3" t="s">
        <v>819</v>
      </c>
      <c r="F1335" s="6">
        <v>2.5</v>
      </c>
      <c r="G1335" s="1">
        <v>0</v>
      </c>
      <c r="H1335" s="1">
        <v>0</v>
      </c>
      <c r="I1335" s="1">
        <v>0</v>
      </c>
      <c r="J1335" s="1">
        <v>0</v>
      </c>
    </row>
    <row r="1336" spans="1:10" ht="12.75">
      <c r="A1336" s="1" t="s">
        <v>1436</v>
      </c>
      <c r="C1336" s="1">
        <v>50</v>
      </c>
      <c r="D1336" s="3" t="s">
        <v>820</v>
      </c>
      <c r="F1336" s="6">
        <v>3.25</v>
      </c>
      <c r="G1336" s="1">
        <v>0</v>
      </c>
      <c r="H1336" s="1">
        <v>0</v>
      </c>
      <c r="I1336" s="1">
        <v>0</v>
      </c>
      <c r="J1336" s="1">
        <v>0</v>
      </c>
    </row>
    <row r="1337" spans="1:10" ht="12.75">
      <c r="A1337" s="1" t="s">
        <v>1446</v>
      </c>
      <c r="C1337" s="1">
        <v>1</v>
      </c>
      <c r="D1337" s="3" t="s">
        <v>857</v>
      </c>
      <c r="F1337" s="6">
        <v>0.5</v>
      </c>
      <c r="G1337" s="1">
        <v>0</v>
      </c>
      <c r="H1337" s="1">
        <v>0</v>
      </c>
      <c r="I1337" s="1">
        <v>0</v>
      </c>
      <c r="J1337" s="1">
        <v>0</v>
      </c>
    </row>
    <row r="1338" spans="1:10" ht="12.75">
      <c r="A1338" s="1" t="s">
        <v>1446</v>
      </c>
      <c r="C1338" s="1">
        <v>2</v>
      </c>
      <c r="D1338" s="3" t="s">
        <v>821</v>
      </c>
      <c r="F1338" s="6">
        <v>0.75</v>
      </c>
      <c r="G1338" s="1">
        <v>0</v>
      </c>
      <c r="H1338" s="1">
        <v>0</v>
      </c>
      <c r="I1338" s="1">
        <v>0</v>
      </c>
      <c r="J1338" s="1">
        <v>0</v>
      </c>
    </row>
    <row r="1339" spans="1:10" ht="12.75">
      <c r="A1339" s="1" t="s">
        <v>1446</v>
      </c>
      <c r="C1339" s="1">
        <v>3</v>
      </c>
      <c r="D1339" s="3" t="s">
        <v>822</v>
      </c>
      <c r="F1339" s="6">
        <v>1</v>
      </c>
      <c r="G1339" s="1">
        <v>0</v>
      </c>
      <c r="H1339" s="1">
        <v>0</v>
      </c>
      <c r="I1339" s="1">
        <v>0</v>
      </c>
      <c r="J1339" s="1">
        <v>0</v>
      </c>
    </row>
    <row r="1340" spans="1:10" ht="12.75">
      <c r="A1340" s="1" t="s">
        <v>1446</v>
      </c>
      <c r="C1340" s="1">
        <v>4</v>
      </c>
      <c r="D1340" s="3" t="s">
        <v>823</v>
      </c>
      <c r="F1340" s="6">
        <v>0.75</v>
      </c>
      <c r="G1340" s="1">
        <v>0</v>
      </c>
      <c r="H1340" s="1">
        <v>0</v>
      </c>
      <c r="I1340" s="1">
        <v>0</v>
      </c>
      <c r="J1340" s="1">
        <v>1</v>
      </c>
    </row>
    <row r="1341" spans="1:10" ht="12.75">
      <c r="A1341" s="1" t="s">
        <v>1446</v>
      </c>
      <c r="C1341" s="1">
        <v>5</v>
      </c>
      <c r="D1341" s="3" t="s">
        <v>824</v>
      </c>
      <c r="F1341" s="6">
        <v>2.5</v>
      </c>
      <c r="G1341" s="1">
        <v>0</v>
      </c>
      <c r="H1341" s="1">
        <v>0</v>
      </c>
      <c r="I1341" s="1">
        <v>0</v>
      </c>
      <c r="J1341" s="1">
        <v>1</v>
      </c>
    </row>
    <row r="1342" spans="1:10" ht="12.75">
      <c r="A1342" s="1" t="s">
        <v>1446</v>
      </c>
      <c r="C1342" s="1">
        <v>6</v>
      </c>
      <c r="D1342" s="3" t="s">
        <v>826</v>
      </c>
      <c r="F1342" s="6">
        <v>3</v>
      </c>
      <c r="G1342" s="1">
        <v>0</v>
      </c>
      <c r="H1342" s="1">
        <v>0</v>
      </c>
      <c r="I1342" s="1">
        <v>0</v>
      </c>
      <c r="J1342" s="1">
        <v>1</v>
      </c>
    </row>
    <row r="1343" spans="1:10" ht="12.75">
      <c r="A1343" s="1" t="s">
        <v>1446</v>
      </c>
      <c r="C1343" s="1">
        <v>7</v>
      </c>
      <c r="D1343" s="3" t="s">
        <v>827</v>
      </c>
      <c r="F1343" s="6">
        <v>4</v>
      </c>
      <c r="G1343" s="1">
        <v>0</v>
      </c>
      <c r="H1343" s="1">
        <v>0</v>
      </c>
      <c r="I1343" s="1">
        <v>0</v>
      </c>
      <c r="J1343" s="1">
        <v>1</v>
      </c>
    </row>
    <row r="1344" spans="1:10" ht="12.75">
      <c r="A1344" s="1" t="s">
        <v>1446</v>
      </c>
      <c r="C1344" s="1">
        <v>8</v>
      </c>
      <c r="D1344" s="3" t="s">
        <v>828</v>
      </c>
      <c r="F1344" s="6">
        <v>2</v>
      </c>
      <c r="G1344" s="1">
        <v>0</v>
      </c>
      <c r="H1344" s="1">
        <v>0</v>
      </c>
      <c r="I1344" s="1">
        <v>0</v>
      </c>
      <c r="J1344" s="1">
        <v>1</v>
      </c>
    </row>
    <row r="1345" spans="1:10" ht="12.75">
      <c r="A1345" s="1" t="s">
        <v>1446</v>
      </c>
      <c r="C1345" s="1">
        <v>9</v>
      </c>
      <c r="D1345" s="3" t="s">
        <v>858</v>
      </c>
      <c r="F1345" s="6">
        <v>2</v>
      </c>
      <c r="G1345" s="1">
        <v>0</v>
      </c>
      <c r="H1345" s="1">
        <v>0</v>
      </c>
      <c r="I1345" s="1">
        <v>0</v>
      </c>
      <c r="J1345" s="1">
        <v>1</v>
      </c>
    </row>
    <row r="1346" spans="1:10" ht="12.75">
      <c r="A1346" s="1" t="s">
        <v>1446</v>
      </c>
      <c r="C1346" s="1">
        <v>10</v>
      </c>
      <c r="D1346" s="3" t="s">
        <v>829</v>
      </c>
      <c r="F1346" s="6">
        <v>4.25</v>
      </c>
      <c r="G1346" s="1">
        <v>0</v>
      </c>
      <c r="H1346" s="1">
        <v>0</v>
      </c>
      <c r="I1346" s="1">
        <v>0</v>
      </c>
      <c r="J1346" s="1">
        <v>1</v>
      </c>
    </row>
    <row r="1347" spans="1:10" ht="12.75">
      <c r="A1347" s="1" t="s">
        <v>1446</v>
      </c>
      <c r="C1347" s="1">
        <v>11</v>
      </c>
      <c r="D1347" s="3" t="s">
        <v>831</v>
      </c>
      <c r="F1347" s="6">
        <v>1.75</v>
      </c>
      <c r="G1347" s="1">
        <v>0</v>
      </c>
      <c r="H1347" s="1">
        <v>0</v>
      </c>
      <c r="I1347" s="1">
        <v>0</v>
      </c>
      <c r="J1347" s="1">
        <v>1</v>
      </c>
    </row>
    <row r="1348" spans="1:10" ht="12.75">
      <c r="A1348" s="1" t="s">
        <v>1446</v>
      </c>
      <c r="C1348" s="1">
        <v>12</v>
      </c>
      <c r="D1348" s="3" t="s">
        <v>832</v>
      </c>
      <c r="F1348" s="6">
        <v>3</v>
      </c>
      <c r="G1348" s="1">
        <v>0</v>
      </c>
      <c r="H1348" s="1">
        <v>0</v>
      </c>
      <c r="I1348" s="1">
        <v>0</v>
      </c>
      <c r="J1348" s="1">
        <v>0</v>
      </c>
    </row>
    <row r="1349" spans="1:10" ht="12.75">
      <c r="A1349" s="1" t="s">
        <v>1446</v>
      </c>
      <c r="C1349" s="1">
        <v>13</v>
      </c>
      <c r="D1349" s="3" t="s">
        <v>833</v>
      </c>
      <c r="F1349" s="6">
        <v>4.5</v>
      </c>
      <c r="G1349" s="1">
        <v>0</v>
      </c>
      <c r="H1349" s="1">
        <v>0</v>
      </c>
      <c r="I1349" s="1">
        <v>0</v>
      </c>
      <c r="J1349" s="1">
        <v>0</v>
      </c>
    </row>
    <row r="1350" spans="1:10" ht="12.75">
      <c r="A1350" s="1" t="s">
        <v>1446</v>
      </c>
      <c r="C1350" s="1">
        <v>14</v>
      </c>
      <c r="D1350" s="3" t="s">
        <v>834</v>
      </c>
      <c r="F1350" s="6">
        <v>1</v>
      </c>
      <c r="G1350" s="1">
        <v>0</v>
      </c>
      <c r="H1350" s="1">
        <v>0</v>
      </c>
      <c r="I1350" s="1">
        <v>0</v>
      </c>
      <c r="J1350" s="1">
        <v>1</v>
      </c>
    </row>
    <row r="1351" spans="1:10" ht="12.75">
      <c r="A1351" s="1" t="s">
        <v>1446</v>
      </c>
      <c r="C1351" s="1">
        <v>15</v>
      </c>
      <c r="D1351" s="3" t="s">
        <v>835</v>
      </c>
      <c r="F1351" s="6">
        <v>1.25</v>
      </c>
      <c r="G1351" s="1">
        <v>0</v>
      </c>
      <c r="H1351" s="1">
        <v>0</v>
      </c>
      <c r="I1351" s="1">
        <v>0</v>
      </c>
      <c r="J1351" s="1">
        <v>0</v>
      </c>
    </row>
    <row r="1352" spans="1:10" ht="12.75">
      <c r="A1352" s="1" t="s">
        <v>1446</v>
      </c>
      <c r="C1352" s="1">
        <v>16</v>
      </c>
      <c r="D1352" s="3" t="s">
        <v>836</v>
      </c>
      <c r="F1352" s="6">
        <v>2.5</v>
      </c>
      <c r="G1352" s="1">
        <v>0</v>
      </c>
      <c r="H1352" s="1">
        <v>0</v>
      </c>
      <c r="I1352" s="1">
        <v>0</v>
      </c>
      <c r="J1352" s="1">
        <v>0</v>
      </c>
    </row>
    <row r="1353" spans="1:10" ht="12.75">
      <c r="A1353" s="1" t="s">
        <v>1446</v>
      </c>
      <c r="C1353" s="1">
        <v>17</v>
      </c>
      <c r="D1353" s="3" t="s">
        <v>837</v>
      </c>
      <c r="F1353" s="6">
        <v>1.5</v>
      </c>
      <c r="G1353" s="1">
        <v>0</v>
      </c>
      <c r="H1353" s="1">
        <v>0</v>
      </c>
      <c r="I1353" s="1">
        <v>0</v>
      </c>
      <c r="J1353" s="1">
        <v>0</v>
      </c>
    </row>
    <row r="1354" spans="1:10" ht="12.75">
      <c r="A1354" s="1" t="s">
        <v>1446</v>
      </c>
      <c r="C1354" s="1">
        <v>18</v>
      </c>
      <c r="D1354" s="3" t="s">
        <v>838</v>
      </c>
      <c r="F1354" s="6">
        <v>3.5</v>
      </c>
      <c r="G1354" s="1">
        <v>0</v>
      </c>
      <c r="H1354" s="1">
        <v>0</v>
      </c>
      <c r="I1354" s="1">
        <v>0</v>
      </c>
      <c r="J1354" s="1">
        <v>0</v>
      </c>
    </row>
    <row r="1355" spans="1:10" ht="12.75">
      <c r="A1355" s="1" t="s">
        <v>1446</v>
      </c>
      <c r="C1355" s="1">
        <v>19</v>
      </c>
      <c r="D1355" s="3" t="s">
        <v>839</v>
      </c>
      <c r="F1355" s="6">
        <v>3.5</v>
      </c>
      <c r="G1355" s="1">
        <v>0</v>
      </c>
      <c r="H1355" s="1">
        <v>0</v>
      </c>
      <c r="I1355" s="1">
        <v>0</v>
      </c>
      <c r="J1355" s="1">
        <v>0</v>
      </c>
    </row>
    <row r="1356" spans="1:10" ht="12.75">
      <c r="A1356" s="1" t="s">
        <v>1446</v>
      </c>
      <c r="C1356" s="1">
        <v>20</v>
      </c>
      <c r="D1356" s="3" t="s">
        <v>840</v>
      </c>
      <c r="F1356" s="6">
        <v>1</v>
      </c>
      <c r="G1356" s="1">
        <v>0</v>
      </c>
      <c r="H1356" s="1">
        <v>0</v>
      </c>
      <c r="I1356" s="1">
        <v>0</v>
      </c>
      <c r="J1356" s="1">
        <v>0</v>
      </c>
    </row>
    <row r="1357" spans="1:10" ht="12.75">
      <c r="A1357" s="1" t="s">
        <v>1446</v>
      </c>
      <c r="C1357" s="1">
        <v>21</v>
      </c>
      <c r="D1357" s="3" t="s">
        <v>841</v>
      </c>
      <c r="F1357" s="6">
        <v>1</v>
      </c>
      <c r="G1357" s="1">
        <v>0</v>
      </c>
      <c r="H1357" s="1">
        <v>0</v>
      </c>
      <c r="I1357" s="1">
        <v>0</v>
      </c>
      <c r="J1357" s="1">
        <v>0</v>
      </c>
    </row>
    <row r="1358" spans="1:10" ht="12.75">
      <c r="A1358" s="1" t="s">
        <v>1446</v>
      </c>
      <c r="C1358" s="1">
        <v>22</v>
      </c>
      <c r="D1358" s="3" t="s">
        <v>842</v>
      </c>
      <c r="F1358" s="6">
        <v>2.25</v>
      </c>
      <c r="G1358" s="1">
        <v>0</v>
      </c>
      <c r="H1358" s="1">
        <v>0</v>
      </c>
      <c r="I1358" s="1">
        <v>0</v>
      </c>
      <c r="J1358" s="1">
        <v>0</v>
      </c>
    </row>
    <row r="1359" spans="1:10" ht="12.75">
      <c r="A1359" s="1" t="s">
        <v>1446</v>
      </c>
      <c r="C1359" s="1">
        <v>23</v>
      </c>
      <c r="D1359" s="3" t="s">
        <v>843</v>
      </c>
      <c r="F1359" s="6">
        <v>1.25</v>
      </c>
      <c r="G1359" s="1">
        <v>0</v>
      </c>
      <c r="H1359" s="1">
        <v>0</v>
      </c>
      <c r="I1359" s="1">
        <v>0</v>
      </c>
      <c r="J1359" s="1">
        <v>0</v>
      </c>
    </row>
    <row r="1360" spans="1:10" ht="12.75">
      <c r="A1360" s="1" t="s">
        <v>1446</v>
      </c>
      <c r="C1360" s="1">
        <v>24</v>
      </c>
      <c r="D1360" s="3" t="s">
        <v>844</v>
      </c>
      <c r="F1360" s="6">
        <v>3.25</v>
      </c>
      <c r="G1360" s="1">
        <v>0</v>
      </c>
      <c r="H1360" s="1">
        <v>0</v>
      </c>
      <c r="I1360" s="1">
        <v>1</v>
      </c>
      <c r="J1360" s="1">
        <v>0</v>
      </c>
    </row>
    <row r="1361" spans="1:10" ht="12.75">
      <c r="A1361" s="1" t="s">
        <v>1446</v>
      </c>
      <c r="C1361" s="1">
        <v>25</v>
      </c>
      <c r="D1361" s="3" t="s">
        <v>845</v>
      </c>
      <c r="F1361" s="6">
        <v>2.5</v>
      </c>
      <c r="G1361" s="1">
        <v>0</v>
      </c>
      <c r="H1361" s="1">
        <v>0</v>
      </c>
      <c r="I1361" s="1">
        <v>0</v>
      </c>
      <c r="J1361" s="1">
        <v>0</v>
      </c>
    </row>
    <row r="1362" spans="1:10" ht="12.75">
      <c r="A1362" s="1" t="s">
        <v>1446</v>
      </c>
      <c r="C1362" s="1">
        <v>26</v>
      </c>
      <c r="D1362" s="3" t="s">
        <v>846</v>
      </c>
      <c r="F1362" s="6">
        <v>3.25</v>
      </c>
      <c r="G1362" s="1">
        <v>0</v>
      </c>
      <c r="H1362" s="1">
        <v>0</v>
      </c>
      <c r="I1362" s="1">
        <v>0</v>
      </c>
      <c r="J1362" s="1">
        <v>1</v>
      </c>
    </row>
    <row r="1363" spans="1:10" ht="12.75">
      <c r="A1363" s="1" t="s">
        <v>1446</v>
      </c>
      <c r="C1363" s="1">
        <v>27</v>
      </c>
      <c r="D1363" s="3" t="s">
        <v>847</v>
      </c>
      <c r="F1363" s="6">
        <v>3.25</v>
      </c>
      <c r="G1363" s="1">
        <v>0</v>
      </c>
      <c r="H1363" s="1">
        <v>0</v>
      </c>
      <c r="I1363" s="1">
        <v>0</v>
      </c>
      <c r="J1363" s="1">
        <v>1</v>
      </c>
    </row>
    <row r="1364" spans="1:10" ht="12.75">
      <c r="A1364" s="1" t="s">
        <v>1446</v>
      </c>
      <c r="C1364" s="1">
        <v>28</v>
      </c>
      <c r="D1364" s="3" t="s">
        <v>848</v>
      </c>
      <c r="F1364" s="6">
        <v>2</v>
      </c>
      <c r="G1364" s="1">
        <v>0</v>
      </c>
      <c r="H1364" s="1">
        <v>0</v>
      </c>
      <c r="I1364" s="1">
        <v>0</v>
      </c>
      <c r="J1364" s="1">
        <v>0</v>
      </c>
    </row>
    <row r="1365" spans="1:10" ht="12.75">
      <c r="A1365" s="1" t="s">
        <v>1446</v>
      </c>
      <c r="C1365" s="1">
        <v>29</v>
      </c>
      <c r="D1365" s="3" t="s">
        <v>850</v>
      </c>
      <c r="F1365" s="6">
        <v>2.5</v>
      </c>
      <c r="G1365" s="1">
        <v>0</v>
      </c>
      <c r="H1365" s="1">
        <v>0</v>
      </c>
      <c r="I1365" s="1">
        <v>0</v>
      </c>
      <c r="J1365" s="1">
        <v>1</v>
      </c>
    </row>
    <row r="1366" spans="1:10" ht="12.75">
      <c r="A1366" s="1" t="s">
        <v>1446</v>
      </c>
      <c r="C1366" s="1">
        <v>30</v>
      </c>
      <c r="D1366" s="3" t="s">
        <v>851</v>
      </c>
      <c r="F1366" s="6">
        <v>4.75</v>
      </c>
      <c r="G1366" s="1">
        <v>0</v>
      </c>
      <c r="H1366" s="1">
        <v>0</v>
      </c>
      <c r="I1366" s="1">
        <v>0</v>
      </c>
      <c r="J1366" s="1">
        <v>1</v>
      </c>
    </row>
    <row r="1367" spans="1:10" ht="12.75">
      <c r="A1367" s="1" t="s">
        <v>1446</v>
      </c>
      <c r="C1367" s="1">
        <v>31</v>
      </c>
      <c r="D1367" s="3" t="s">
        <v>852</v>
      </c>
      <c r="F1367" s="6">
        <v>3.5</v>
      </c>
      <c r="G1367" s="1">
        <v>0</v>
      </c>
      <c r="H1367" s="1">
        <v>0</v>
      </c>
      <c r="I1367" s="1">
        <v>0</v>
      </c>
      <c r="J1367" s="1">
        <v>1</v>
      </c>
    </row>
    <row r="1368" spans="1:10" ht="12.75">
      <c r="A1368" s="1" t="s">
        <v>1446</v>
      </c>
      <c r="C1368" s="1">
        <v>32</v>
      </c>
      <c r="D1368" s="3" t="s">
        <v>853</v>
      </c>
      <c r="F1368" s="6">
        <v>2.5</v>
      </c>
      <c r="G1368" s="1">
        <v>0</v>
      </c>
      <c r="H1368" s="1">
        <v>0</v>
      </c>
      <c r="I1368" s="1">
        <v>0</v>
      </c>
      <c r="J1368" s="1">
        <v>0</v>
      </c>
    </row>
    <row r="1369" spans="1:10" ht="12.75">
      <c r="A1369" s="1" t="s">
        <v>1446</v>
      </c>
      <c r="C1369" s="1">
        <v>33</v>
      </c>
      <c r="D1369" s="3" t="s">
        <v>854</v>
      </c>
      <c r="F1369" s="6">
        <v>3.25</v>
      </c>
      <c r="G1369" s="1">
        <v>0</v>
      </c>
      <c r="H1369" s="1">
        <v>0</v>
      </c>
      <c r="I1369" s="1">
        <v>0</v>
      </c>
      <c r="J1369" s="1">
        <v>1</v>
      </c>
    </row>
    <row r="1370" spans="1:10" ht="12.75">
      <c r="A1370" s="1" t="s">
        <v>1446</v>
      </c>
      <c r="C1370" s="1">
        <v>34</v>
      </c>
      <c r="D1370" s="3" t="s">
        <v>855</v>
      </c>
      <c r="F1370" s="6">
        <v>2</v>
      </c>
      <c r="G1370" s="1">
        <v>0</v>
      </c>
      <c r="H1370" s="1">
        <v>0</v>
      </c>
      <c r="I1370" s="1">
        <v>0</v>
      </c>
      <c r="J1370" s="1">
        <v>1</v>
      </c>
    </row>
    <row r="1371" spans="1:10" ht="12.75">
      <c r="A1371" s="1" t="s">
        <v>1446</v>
      </c>
      <c r="C1371" s="1">
        <v>35</v>
      </c>
      <c r="D1371" s="3" t="s">
        <v>922</v>
      </c>
      <c r="F1371" s="6">
        <v>2</v>
      </c>
      <c r="G1371" s="1">
        <v>0</v>
      </c>
      <c r="H1371" s="1">
        <v>0</v>
      </c>
      <c r="I1371" s="1">
        <v>0</v>
      </c>
      <c r="J1371" s="1">
        <v>1</v>
      </c>
    </row>
    <row r="1372" spans="1:10" ht="12.75">
      <c r="A1372" s="1" t="s">
        <v>1446</v>
      </c>
      <c r="C1372" s="1">
        <v>36</v>
      </c>
      <c r="D1372" s="3" t="s">
        <v>923</v>
      </c>
      <c r="F1372" s="6">
        <v>4.25</v>
      </c>
      <c r="G1372" s="1">
        <v>0</v>
      </c>
      <c r="H1372" s="1">
        <v>0</v>
      </c>
      <c r="I1372" s="1">
        <v>0</v>
      </c>
      <c r="J1372" s="1">
        <v>0</v>
      </c>
    </row>
    <row r="1373" spans="1:10" ht="12.75">
      <c r="A1373" s="1" t="s">
        <v>1446</v>
      </c>
      <c r="C1373" s="1">
        <v>37</v>
      </c>
      <c r="D1373" s="3" t="s">
        <v>924</v>
      </c>
      <c r="F1373" s="6">
        <v>1.5</v>
      </c>
      <c r="G1373" s="1">
        <v>0</v>
      </c>
      <c r="H1373" s="1">
        <v>0</v>
      </c>
      <c r="I1373" s="1">
        <v>0</v>
      </c>
      <c r="J1373" s="1">
        <v>0</v>
      </c>
    </row>
    <row r="1374" spans="1:10" ht="12.75">
      <c r="A1374" s="1" t="s">
        <v>1446</v>
      </c>
      <c r="C1374" s="1">
        <v>38</v>
      </c>
      <c r="D1374" s="3" t="s">
        <v>926</v>
      </c>
      <c r="F1374" s="6">
        <v>1.25</v>
      </c>
      <c r="G1374" s="1">
        <v>0</v>
      </c>
      <c r="H1374" s="1">
        <v>0</v>
      </c>
      <c r="I1374" s="1">
        <v>0</v>
      </c>
      <c r="J1374" s="1">
        <v>0</v>
      </c>
    </row>
    <row r="1375" spans="1:10" ht="12.75">
      <c r="A1375" s="1" t="s">
        <v>1446</v>
      </c>
      <c r="C1375" s="1">
        <v>39</v>
      </c>
      <c r="D1375" s="3" t="s">
        <v>925</v>
      </c>
      <c r="F1375" s="6">
        <v>1.5</v>
      </c>
      <c r="G1375" s="1">
        <v>0</v>
      </c>
      <c r="H1375" s="1">
        <v>0</v>
      </c>
      <c r="I1375" s="1">
        <v>0</v>
      </c>
      <c r="J1375" s="1">
        <v>1</v>
      </c>
    </row>
    <row r="1376" spans="1:10" ht="12.75">
      <c r="A1376" s="1" t="s">
        <v>1446</v>
      </c>
      <c r="C1376" s="1">
        <v>40</v>
      </c>
      <c r="D1376" s="3" t="s">
        <v>865</v>
      </c>
      <c r="F1376" s="6">
        <v>1.75</v>
      </c>
      <c r="G1376" s="1">
        <v>0</v>
      </c>
      <c r="H1376" s="1">
        <v>0</v>
      </c>
      <c r="I1376" s="1">
        <v>0</v>
      </c>
      <c r="J1376" s="1">
        <v>1</v>
      </c>
    </row>
    <row r="1377" spans="1:10" ht="12.75">
      <c r="A1377" s="1" t="s">
        <v>1446</v>
      </c>
      <c r="C1377" s="1">
        <v>41</v>
      </c>
      <c r="D1377" s="3" t="s">
        <v>868</v>
      </c>
      <c r="F1377" s="6">
        <v>2</v>
      </c>
      <c r="G1377" s="1">
        <v>0</v>
      </c>
      <c r="H1377" s="1">
        <v>0</v>
      </c>
      <c r="I1377" s="1">
        <v>0</v>
      </c>
      <c r="J1377" s="1">
        <v>1</v>
      </c>
    </row>
    <row r="1378" spans="1:10" ht="12.75">
      <c r="A1378" s="1" t="s">
        <v>1446</v>
      </c>
      <c r="C1378" s="1">
        <v>42</v>
      </c>
      <c r="D1378" s="3" t="s">
        <v>869</v>
      </c>
      <c r="F1378" s="6">
        <v>2.5</v>
      </c>
      <c r="G1378" s="1">
        <v>0</v>
      </c>
      <c r="H1378" s="1">
        <v>0</v>
      </c>
      <c r="I1378" s="1">
        <v>0</v>
      </c>
      <c r="J1378" s="1">
        <v>1</v>
      </c>
    </row>
    <row r="1379" spans="1:10" ht="12.75">
      <c r="A1379" s="1" t="s">
        <v>1446</v>
      </c>
      <c r="C1379" s="1">
        <v>43</v>
      </c>
      <c r="D1379" s="3" t="s">
        <v>870</v>
      </c>
      <c r="F1379" s="6">
        <v>0.25</v>
      </c>
      <c r="G1379" s="1">
        <v>0</v>
      </c>
      <c r="H1379" s="1">
        <v>0</v>
      </c>
      <c r="I1379" s="1">
        <v>0</v>
      </c>
      <c r="J1379" s="1">
        <v>1</v>
      </c>
    </row>
    <row r="1380" spans="1:10" ht="12.75">
      <c r="A1380" s="1" t="s">
        <v>1446</v>
      </c>
      <c r="C1380" s="1">
        <v>44</v>
      </c>
      <c r="D1380" s="3" t="s">
        <v>871</v>
      </c>
      <c r="F1380" s="6">
        <v>3.5</v>
      </c>
      <c r="G1380" s="1">
        <v>0</v>
      </c>
      <c r="H1380" s="1">
        <v>0</v>
      </c>
      <c r="I1380" s="1">
        <v>0</v>
      </c>
      <c r="J1380" s="1">
        <v>1</v>
      </c>
    </row>
    <row r="1381" spans="1:10" ht="12.75">
      <c r="A1381" s="1" t="s">
        <v>1446</v>
      </c>
      <c r="C1381" s="1">
        <v>45</v>
      </c>
      <c r="D1381" s="3" t="s">
        <v>872</v>
      </c>
      <c r="F1381" s="6">
        <v>4.5</v>
      </c>
      <c r="G1381" s="1">
        <v>0</v>
      </c>
      <c r="H1381" s="1">
        <v>0</v>
      </c>
      <c r="I1381" s="1">
        <v>0</v>
      </c>
      <c r="J1381" s="1">
        <v>0</v>
      </c>
    </row>
    <row r="1382" spans="1:10" ht="12.75">
      <c r="A1382" s="1" t="s">
        <v>1446</v>
      </c>
      <c r="C1382" s="1">
        <v>46</v>
      </c>
      <c r="D1382" s="3" t="s">
        <v>874</v>
      </c>
      <c r="F1382" s="6">
        <v>2.75</v>
      </c>
      <c r="G1382" s="1">
        <v>0</v>
      </c>
      <c r="H1382" s="1">
        <v>0</v>
      </c>
      <c r="I1382" s="1">
        <v>1</v>
      </c>
      <c r="J1382" s="1">
        <v>0</v>
      </c>
    </row>
    <row r="1383" spans="1:10" ht="12.75">
      <c r="A1383" s="1" t="s">
        <v>1446</v>
      </c>
      <c r="C1383" s="1">
        <v>47</v>
      </c>
      <c r="D1383" s="3" t="s">
        <v>875</v>
      </c>
      <c r="F1383" s="6">
        <v>4</v>
      </c>
      <c r="G1383" s="1">
        <v>0</v>
      </c>
      <c r="H1383" s="1">
        <v>0</v>
      </c>
      <c r="I1383" s="1">
        <v>0</v>
      </c>
      <c r="J1383" s="1">
        <v>0</v>
      </c>
    </row>
    <row r="1384" spans="1:10" ht="12.75">
      <c r="A1384" s="1" t="s">
        <v>1446</v>
      </c>
      <c r="C1384" s="1">
        <v>48</v>
      </c>
      <c r="D1384" s="3" t="s">
        <v>876</v>
      </c>
      <c r="F1384" s="6">
        <v>3.25</v>
      </c>
      <c r="G1384" s="1">
        <v>0</v>
      </c>
      <c r="H1384" s="1">
        <v>0</v>
      </c>
      <c r="I1384" s="1">
        <v>0</v>
      </c>
      <c r="J1384" s="1">
        <v>0</v>
      </c>
    </row>
    <row r="1385" spans="1:10" ht="12.75">
      <c r="A1385" s="1" t="s">
        <v>1446</v>
      </c>
      <c r="C1385" s="1">
        <v>49</v>
      </c>
      <c r="D1385" s="3" t="s">
        <v>877</v>
      </c>
      <c r="F1385" s="6">
        <v>2.25</v>
      </c>
      <c r="G1385" s="1">
        <v>0</v>
      </c>
      <c r="H1385" s="1">
        <v>0</v>
      </c>
      <c r="I1385" s="1">
        <v>0</v>
      </c>
      <c r="J1385" s="1">
        <v>0</v>
      </c>
    </row>
    <row r="1386" spans="1:10" ht="12.75">
      <c r="A1386" s="1" t="s">
        <v>1446</v>
      </c>
      <c r="C1386" s="1">
        <v>50</v>
      </c>
      <c r="D1386" s="3" t="s">
        <v>878</v>
      </c>
      <c r="F1386" s="6">
        <v>1.5</v>
      </c>
      <c r="G1386" s="1">
        <v>0</v>
      </c>
      <c r="H1386" s="1">
        <v>0</v>
      </c>
      <c r="I1386" s="1">
        <v>0</v>
      </c>
      <c r="J1386" s="1">
        <v>1</v>
      </c>
    </row>
    <row r="1387" spans="1:10" ht="12.75">
      <c r="A1387" s="1" t="s">
        <v>1456</v>
      </c>
      <c r="C1387" s="1">
        <v>1</v>
      </c>
      <c r="D1387" s="3" t="s">
        <v>879</v>
      </c>
      <c r="F1387" s="6">
        <v>1.25</v>
      </c>
      <c r="G1387" s="1">
        <v>0</v>
      </c>
      <c r="H1387" s="1">
        <v>0</v>
      </c>
      <c r="I1387" s="1">
        <v>1</v>
      </c>
      <c r="J1387" s="1">
        <v>0</v>
      </c>
    </row>
    <row r="1388" spans="1:10" ht="12.75">
      <c r="A1388" s="1" t="s">
        <v>1456</v>
      </c>
      <c r="C1388" s="1">
        <v>2</v>
      </c>
      <c r="D1388" s="3" t="s">
        <v>880</v>
      </c>
      <c r="F1388" s="6">
        <v>2</v>
      </c>
      <c r="G1388" s="1">
        <v>0</v>
      </c>
      <c r="H1388" s="1">
        <v>0</v>
      </c>
      <c r="I1388" s="1">
        <v>1</v>
      </c>
      <c r="J1388" s="1">
        <v>0</v>
      </c>
    </row>
    <row r="1389" spans="1:10" ht="12.75">
      <c r="A1389" s="1" t="s">
        <v>1456</v>
      </c>
      <c r="C1389" s="1">
        <v>3</v>
      </c>
      <c r="D1389" s="3" t="s">
        <v>881</v>
      </c>
      <c r="F1389" s="6">
        <v>1.5</v>
      </c>
      <c r="G1389" s="1">
        <v>0</v>
      </c>
      <c r="H1389" s="1">
        <v>0</v>
      </c>
      <c r="I1389" s="1">
        <v>1</v>
      </c>
      <c r="J1389" s="1">
        <v>0</v>
      </c>
    </row>
    <row r="1390" spans="1:10" ht="12.75">
      <c r="A1390" s="1" t="s">
        <v>1456</v>
      </c>
      <c r="C1390" s="1">
        <v>4</v>
      </c>
      <c r="D1390" s="3" t="s">
        <v>882</v>
      </c>
      <c r="F1390" s="6">
        <v>1.5</v>
      </c>
      <c r="G1390" s="1">
        <v>0</v>
      </c>
      <c r="H1390" s="1">
        <v>0</v>
      </c>
      <c r="I1390" s="1">
        <v>1</v>
      </c>
      <c r="J1390" s="1">
        <v>0</v>
      </c>
    </row>
    <row r="1391" spans="1:10" ht="12.75">
      <c r="A1391" s="1" t="s">
        <v>1456</v>
      </c>
      <c r="C1391" s="1">
        <v>5</v>
      </c>
      <c r="D1391" s="3" t="s">
        <v>883</v>
      </c>
      <c r="F1391" s="6">
        <v>2.5</v>
      </c>
      <c r="G1391" s="1">
        <v>0</v>
      </c>
      <c r="H1391" s="1">
        <v>0</v>
      </c>
      <c r="I1391" s="1">
        <v>1</v>
      </c>
      <c r="J1391" s="1">
        <v>0</v>
      </c>
    </row>
    <row r="1392" spans="1:10" ht="12.75">
      <c r="A1392" s="1" t="s">
        <v>1456</v>
      </c>
      <c r="C1392" s="1">
        <v>6</v>
      </c>
      <c r="D1392" s="3" t="s">
        <v>885</v>
      </c>
      <c r="F1392" s="6">
        <v>2.5</v>
      </c>
      <c r="G1392" s="1">
        <v>0</v>
      </c>
      <c r="H1392" s="1">
        <v>0</v>
      </c>
      <c r="I1392" s="1">
        <v>1</v>
      </c>
      <c r="J1392" s="1">
        <v>0</v>
      </c>
    </row>
    <row r="1393" spans="1:10" ht="12.75">
      <c r="A1393" s="1" t="s">
        <v>1456</v>
      </c>
      <c r="C1393" s="1">
        <v>7</v>
      </c>
      <c r="D1393" s="3" t="s">
        <v>886</v>
      </c>
      <c r="F1393" s="6">
        <v>2.75</v>
      </c>
      <c r="G1393" s="1">
        <v>0</v>
      </c>
      <c r="H1393" s="1">
        <v>0</v>
      </c>
      <c r="I1393" s="1">
        <v>1</v>
      </c>
      <c r="J1393" s="1">
        <v>0</v>
      </c>
    </row>
    <row r="1394" spans="1:10" ht="12.75">
      <c r="A1394" s="1" t="s">
        <v>1456</v>
      </c>
      <c r="C1394" s="1">
        <v>8</v>
      </c>
      <c r="D1394" s="3" t="s">
        <v>887</v>
      </c>
      <c r="F1394" s="6">
        <v>1.25</v>
      </c>
      <c r="G1394" s="1">
        <v>0</v>
      </c>
      <c r="H1394" s="1">
        <v>0</v>
      </c>
      <c r="I1394" s="1">
        <v>1</v>
      </c>
      <c r="J1394" s="1">
        <v>0</v>
      </c>
    </row>
    <row r="1395" spans="1:10" ht="12.75">
      <c r="A1395" s="1" t="s">
        <v>1456</v>
      </c>
      <c r="C1395" s="1">
        <v>9</v>
      </c>
      <c r="D1395" s="3" t="s">
        <v>888</v>
      </c>
      <c r="F1395" s="6">
        <v>4</v>
      </c>
      <c r="G1395" s="1">
        <v>0</v>
      </c>
      <c r="H1395" s="1">
        <v>0</v>
      </c>
      <c r="I1395" s="1">
        <v>0</v>
      </c>
      <c r="J1395" s="1">
        <v>0</v>
      </c>
    </row>
    <row r="1396" spans="1:10" ht="12.75">
      <c r="A1396" s="1" t="s">
        <v>1456</v>
      </c>
      <c r="C1396" s="1">
        <v>10</v>
      </c>
      <c r="D1396" s="3" t="s">
        <v>889</v>
      </c>
      <c r="F1396" s="6">
        <v>3</v>
      </c>
      <c r="G1396" s="1">
        <v>0</v>
      </c>
      <c r="H1396" s="1">
        <v>0</v>
      </c>
      <c r="I1396" s="1">
        <v>1</v>
      </c>
      <c r="J1396" s="1">
        <v>0</v>
      </c>
    </row>
    <row r="1397" spans="1:10" ht="12.75">
      <c r="A1397" s="1" t="s">
        <v>1456</v>
      </c>
      <c r="C1397" s="1">
        <v>11</v>
      </c>
      <c r="D1397" s="3" t="s">
        <v>890</v>
      </c>
      <c r="F1397" s="6">
        <v>2.5</v>
      </c>
      <c r="G1397" s="1">
        <v>0</v>
      </c>
      <c r="H1397" s="1">
        <v>0</v>
      </c>
      <c r="I1397" s="1">
        <v>1</v>
      </c>
      <c r="J1397" s="1">
        <v>0</v>
      </c>
    </row>
    <row r="1398" spans="1:10" ht="12.75">
      <c r="A1398" s="1" t="s">
        <v>1456</v>
      </c>
      <c r="C1398" s="1">
        <v>12</v>
      </c>
      <c r="D1398" s="3" t="s">
        <v>891</v>
      </c>
      <c r="F1398" s="6">
        <v>3.25</v>
      </c>
      <c r="G1398" s="1">
        <v>0</v>
      </c>
      <c r="H1398" s="1">
        <v>0</v>
      </c>
      <c r="I1398" s="1">
        <v>1</v>
      </c>
      <c r="J1398" s="1">
        <v>0</v>
      </c>
    </row>
    <row r="1399" spans="1:10" ht="12.75">
      <c r="A1399" s="1" t="s">
        <v>1456</v>
      </c>
      <c r="C1399" s="1">
        <v>13</v>
      </c>
      <c r="D1399" s="3" t="s">
        <v>892</v>
      </c>
      <c r="F1399" s="6">
        <v>2.25</v>
      </c>
      <c r="G1399" s="1">
        <v>0</v>
      </c>
      <c r="H1399" s="1">
        <v>0</v>
      </c>
      <c r="I1399" s="1">
        <v>1</v>
      </c>
      <c r="J1399" s="1">
        <v>0</v>
      </c>
    </row>
    <row r="1400" spans="1:10" ht="12.75">
      <c r="A1400" s="1" t="s">
        <v>1456</v>
      </c>
      <c r="C1400" s="1">
        <v>14</v>
      </c>
      <c r="D1400" s="3" t="s">
        <v>893</v>
      </c>
      <c r="F1400" s="6">
        <v>1.5</v>
      </c>
      <c r="G1400" s="1">
        <v>0</v>
      </c>
      <c r="H1400" s="1">
        <v>0</v>
      </c>
      <c r="I1400" s="1">
        <v>1</v>
      </c>
      <c r="J1400" s="1">
        <v>0</v>
      </c>
    </row>
    <row r="1401" spans="1:10" ht="12.75">
      <c r="A1401" s="1" t="s">
        <v>1456</v>
      </c>
      <c r="C1401" s="1">
        <v>15</v>
      </c>
      <c r="D1401" s="3" t="s">
        <v>894</v>
      </c>
      <c r="F1401" s="6">
        <v>2</v>
      </c>
      <c r="G1401" s="1">
        <v>0</v>
      </c>
      <c r="H1401" s="1">
        <v>0</v>
      </c>
      <c r="I1401" s="1">
        <v>1</v>
      </c>
      <c r="J1401" s="1">
        <v>0</v>
      </c>
    </row>
    <row r="1402" spans="1:10" ht="12.75">
      <c r="A1402" s="1" t="s">
        <v>1456</v>
      </c>
      <c r="C1402" s="1">
        <v>16</v>
      </c>
      <c r="D1402" s="3" t="s">
        <v>896</v>
      </c>
      <c r="F1402" s="6">
        <v>1</v>
      </c>
      <c r="G1402" s="1">
        <v>0</v>
      </c>
      <c r="H1402" s="1">
        <v>0</v>
      </c>
      <c r="I1402" s="1">
        <v>1</v>
      </c>
      <c r="J1402" s="1">
        <v>0</v>
      </c>
    </row>
    <row r="1403" spans="1:10" ht="12.75">
      <c r="A1403" s="1" t="s">
        <v>1456</v>
      </c>
      <c r="C1403" s="1">
        <v>17</v>
      </c>
      <c r="D1403" s="3" t="s">
        <v>897</v>
      </c>
      <c r="F1403" s="6">
        <v>1.75</v>
      </c>
      <c r="G1403" s="1">
        <v>0</v>
      </c>
      <c r="H1403" s="1">
        <v>0</v>
      </c>
      <c r="I1403" s="1">
        <v>1</v>
      </c>
      <c r="J1403" s="1">
        <v>0</v>
      </c>
    </row>
    <row r="1404" spans="1:10" ht="12.75">
      <c r="A1404" s="1" t="s">
        <v>1456</v>
      </c>
      <c r="C1404" s="1">
        <v>18</v>
      </c>
      <c r="D1404" s="3" t="s">
        <v>899</v>
      </c>
      <c r="F1404" s="6">
        <v>1.5</v>
      </c>
      <c r="G1404" s="1">
        <v>0</v>
      </c>
      <c r="H1404" s="1">
        <v>0</v>
      </c>
      <c r="I1404" s="1">
        <v>1</v>
      </c>
      <c r="J1404" s="1">
        <v>0</v>
      </c>
    </row>
    <row r="1405" spans="1:10" ht="12.75">
      <c r="A1405" s="1" t="s">
        <v>1456</v>
      </c>
      <c r="C1405" s="1">
        <v>19</v>
      </c>
      <c r="D1405" s="3" t="s">
        <v>900</v>
      </c>
      <c r="F1405" s="6">
        <v>2</v>
      </c>
      <c r="G1405" s="1">
        <v>0</v>
      </c>
      <c r="H1405" s="1">
        <v>0</v>
      </c>
      <c r="I1405" s="1">
        <v>1</v>
      </c>
      <c r="J1405" s="1">
        <v>0</v>
      </c>
    </row>
    <row r="1406" spans="1:10" ht="12.75">
      <c r="A1406" s="1" t="s">
        <v>1456</v>
      </c>
      <c r="C1406" s="1">
        <v>20</v>
      </c>
      <c r="D1406" s="3" t="s">
        <v>901</v>
      </c>
      <c r="F1406" s="6">
        <v>2</v>
      </c>
      <c r="G1406" s="1">
        <v>0</v>
      </c>
      <c r="H1406" s="1">
        <v>0</v>
      </c>
      <c r="I1406" s="1">
        <v>1</v>
      </c>
      <c r="J1406" s="1">
        <v>0</v>
      </c>
    </row>
    <row r="1407" spans="1:10" ht="12.75">
      <c r="A1407" s="1" t="s">
        <v>1456</v>
      </c>
      <c r="C1407" s="1">
        <v>21</v>
      </c>
      <c r="D1407" s="3" t="s">
        <v>902</v>
      </c>
      <c r="F1407" s="6">
        <v>1.25</v>
      </c>
      <c r="G1407" s="1">
        <v>0</v>
      </c>
      <c r="H1407" s="1">
        <v>0</v>
      </c>
      <c r="I1407" s="1">
        <v>1</v>
      </c>
      <c r="J1407" s="1">
        <v>0</v>
      </c>
    </row>
    <row r="1408" spans="1:10" ht="12.75">
      <c r="A1408" s="1" t="s">
        <v>1456</v>
      </c>
      <c r="C1408" s="1">
        <v>22</v>
      </c>
      <c r="D1408" s="3" t="s">
        <v>903</v>
      </c>
      <c r="F1408" s="6">
        <v>1.75</v>
      </c>
      <c r="G1408" s="1">
        <v>0</v>
      </c>
      <c r="H1408" s="1">
        <v>0</v>
      </c>
      <c r="I1408" s="1">
        <v>1</v>
      </c>
      <c r="J1408" s="1">
        <v>0</v>
      </c>
    </row>
    <row r="1409" spans="1:10" ht="12.75">
      <c r="A1409" s="1" t="s">
        <v>1456</v>
      </c>
      <c r="C1409" s="1">
        <v>23</v>
      </c>
      <c r="D1409" s="3" t="s">
        <v>904</v>
      </c>
      <c r="F1409" s="6">
        <v>1.5</v>
      </c>
      <c r="G1409" s="1">
        <v>0</v>
      </c>
      <c r="H1409" s="1">
        <v>0</v>
      </c>
      <c r="I1409" s="1">
        <v>1</v>
      </c>
      <c r="J1409" s="1">
        <v>0</v>
      </c>
    </row>
    <row r="1410" spans="1:10" ht="12.75">
      <c r="A1410" s="1" t="s">
        <v>1456</v>
      </c>
      <c r="C1410" s="1">
        <v>24</v>
      </c>
      <c r="D1410" s="3" t="s">
        <v>905</v>
      </c>
      <c r="F1410" s="6">
        <v>1.25</v>
      </c>
      <c r="G1410" s="1">
        <v>0</v>
      </c>
      <c r="H1410" s="1">
        <v>0</v>
      </c>
      <c r="I1410" s="1">
        <v>1</v>
      </c>
      <c r="J1410" s="1">
        <v>0</v>
      </c>
    </row>
    <row r="1411" spans="1:10" ht="12.75">
      <c r="A1411" s="1" t="s">
        <v>1456</v>
      </c>
      <c r="C1411" s="1">
        <v>25</v>
      </c>
      <c r="D1411" s="3" t="s">
        <v>906</v>
      </c>
      <c r="F1411" s="6">
        <v>1.5</v>
      </c>
      <c r="G1411" s="1">
        <v>0</v>
      </c>
      <c r="H1411" s="1">
        <v>0</v>
      </c>
      <c r="I1411" s="1">
        <v>1</v>
      </c>
      <c r="J1411" s="1">
        <v>0</v>
      </c>
    </row>
    <row r="1412" spans="1:10" ht="12.75">
      <c r="A1412" s="1" t="s">
        <v>1456</v>
      </c>
      <c r="C1412" s="1">
        <v>26</v>
      </c>
      <c r="D1412" s="3" t="s">
        <v>908</v>
      </c>
      <c r="F1412" s="6">
        <v>1</v>
      </c>
      <c r="G1412" s="1">
        <v>0</v>
      </c>
      <c r="H1412" s="1">
        <v>0</v>
      </c>
      <c r="I1412" s="1">
        <v>1</v>
      </c>
      <c r="J1412" s="1">
        <v>0</v>
      </c>
    </row>
    <row r="1413" spans="1:10" ht="12.75">
      <c r="A1413" s="1" t="s">
        <v>1456</v>
      </c>
      <c r="C1413" s="1">
        <v>27</v>
      </c>
      <c r="D1413" s="3" t="s">
        <v>909</v>
      </c>
      <c r="F1413" s="6">
        <v>1.5</v>
      </c>
      <c r="G1413" s="1">
        <v>0</v>
      </c>
      <c r="H1413" s="1">
        <v>0</v>
      </c>
      <c r="I1413" s="1">
        <v>1</v>
      </c>
      <c r="J1413" s="1">
        <v>0</v>
      </c>
    </row>
    <row r="1414" spans="1:10" ht="12.75">
      <c r="A1414" s="1" t="s">
        <v>1456</v>
      </c>
      <c r="C1414" s="1">
        <v>28</v>
      </c>
      <c r="D1414" s="3" t="s">
        <v>910</v>
      </c>
      <c r="F1414" s="6">
        <v>1.25</v>
      </c>
      <c r="G1414" s="1">
        <v>0</v>
      </c>
      <c r="H1414" s="1">
        <v>0</v>
      </c>
      <c r="I1414" s="1">
        <v>1</v>
      </c>
      <c r="J1414" s="1">
        <v>0</v>
      </c>
    </row>
    <row r="1415" spans="1:10" ht="12.75">
      <c r="A1415" s="1" t="s">
        <v>1456</v>
      </c>
      <c r="C1415" s="1">
        <v>29</v>
      </c>
      <c r="D1415" s="3" t="s">
        <v>911</v>
      </c>
      <c r="F1415" s="6">
        <v>1.75</v>
      </c>
      <c r="G1415" s="1">
        <v>0</v>
      </c>
      <c r="H1415" s="1">
        <v>0</v>
      </c>
      <c r="I1415" s="1">
        <v>1</v>
      </c>
      <c r="J1415" s="1">
        <v>0</v>
      </c>
    </row>
    <row r="1416" spans="1:10" ht="12.75">
      <c r="A1416" s="1" t="s">
        <v>1456</v>
      </c>
      <c r="C1416" s="1">
        <v>30</v>
      </c>
      <c r="D1416" s="3" t="s">
        <v>912</v>
      </c>
      <c r="F1416" s="6">
        <v>1.5</v>
      </c>
      <c r="G1416" s="1">
        <v>0</v>
      </c>
      <c r="H1416" s="1">
        <v>0</v>
      </c>
      <c r="I1416" s="1">
        <v>1</v>
      </c>
      <c r="J1416" s="1">
        <v>0</v>
      </c>
    </row>
    <row r="1417" spans="1:10" ht="12.75">
      <c r="A1417" s="1" t="s">
        <v>1456</v>
      </c>
      <c r="C1417" s="1">
        <v>31</v>
      </c>
      <c r="D1417" s="3" t="s">
        <v>913</v>
      </c>
      <c r="F1417" s="6">
        <v>1.5</v>
      </c>
      <c r="G1417" s="1">
        <v>0</v>
      </c>
      <c r="H1417" s="1">
        <v>0</v>
      </c>
      <c r="I1417" s="1">
        <v>1</v>
      </c>
      <c r="J1417" s="1">
        <v>0</v>
      </c>
    </row>
    <row r="1418" spans="1:10" ht="12.75">
      <c r="A1418" s="1" t="s">
        <v>1456</v>
      </c>
      <c r="C1418" s="1">
        <v>32</v>
      </c>
      <c r="D1418" s="3" t="s">
        <v>914</v>
      </c>
      <c r="F1418" s="6">
        <v>1.75</v>
      </c>
      <c r="G1418" s="1">
        <v>0</v>
      </c>
      <c r="H1418" s="1">
        <v>0</v>
      </c>
      <c r="I1418" s="1">
        <v>1</v>
      </c>
      <c r="J1418" s="1">
        <v>0</v>
      </c>
    </row>
    <row r="1419" spans="1:10" ht="12.75">
      <c r="A1419" s="1" t="s">
        <v>1456</v>
      </c>
      <c r="C1419" s="1">
        <v>33</v>
      </c>
      <c r="D1419" s="3" t="s">
        <v>915</v>
      </c>
      <c r="F1419" s="6">
        <v>2</v>
      </c>
      <c r="G1419" s="1">
        <v>0</v>
      </c>
      <c r="H1419" s="1">
        <v>0</v>
      </c>
      <c r="I1419" s="1">
        <v>1</v>
      </c>
      <c r="J1419" s="1">
        <v>0</v>
      </c>
    </row>
    <row r="1420" spans="1:10" ht="12.75">
      <c r="A1420" s="1" t="s">
        <v>1456</v>
      </c>
      <c r="C1420" s="1">
        <v>34</v>
      </c>
      <c r="D1420" s="3" t="s">
        <v>988</v>
      </c>
      <c r="F1420" s="6">
        <v>1.5</v>
      </c>
      <c r="G1420" s="1">
        <v>0</v>
      </c>
      <c r="H1420" s="1">
        <v>0</v>
      </c>
      <c r="I1420" s="1">
        <v>1</v>
      </c>
      <c r="J1420" s="1">
        <v>0</v>
      </c>
    </row>
    <row r="1421" spans="1:10" ht="12.75">
      <c r="A1421" s="1" t="s">
        <v>1456</v>
      </c>
      <c r="C1421" s="1">
        <v>35</v>
      </c>
      <c r="D1421" s="3" t="s">
        <v>989</v>
      </c>
      <c r="F1421" s="6">
        <v>1.5</v>
      </c>
      <c r="G1421" s="1">
        <v>0</v>
      </c>
      <c r="H1421" s="1">
        <v>0</v>
      </c>
      <c r="I1421" s="1">
        <v>1</v>
      </c>
      <c r="J1421" s="1">
        <v>0</v>
      </c>
    </row>
    <row r="1422" spans="1:10" ht="12.75">
      <c r="A1422" s="1" t="s">
        <v>1456</v>
      </c>
      <c r="C1422" s="1">
        <v>36</v>
      </c>
      <c r="D1422" s="3" t="s">
        <v>991</v>
      </c>
      <c r="F1422" s="6">
        <v>2</v>
      </c>
      <c r="G1422" s="1">
        <v>0</v>
      </c>
      <c r="H1422" s="1">
        <v>0</v>
      </c>
      <c r="I1422" s="1">
        <v>1</v>
      </c>
      <c r="J1422" s="1">
        <v>0</v>
      </c>
    </row>
    <row r="1423" spans="1:10" ht="12.75">
      <c r="A1423" s="1" t="s">
        <v>1456</v>
      </c>
      <c r="C1423" s="1">
        <v>37</v>
      </c>
      <c r="D1423" s="3" t="s">
        <v>992</v>
      </c>
      <c r="F1423" s="6">
        <v>2.5</v>
      </c>
      <c r="G1423" s="1">
        <v>0</v>
      </c>
      <c r="H1423" s="1">
        <v>0</v>
      </c>
      <c r="I1423" s="1">
        <v>1</v>
      </c>
      <c r="J1423" s="1">
        <v>0</v>
      </c>
    </row>
    <row r="1424" spans="1:10" ht="12.75">
      <c r="A1424" s="1" t="s">
        <v>1456</v>
      </c>
      <c r="C1424" s="1">
        <v>38</v>
      </c>
      <c r="D1424" s="3" t="s">
        <v>1459</v>
      </c>
      <c r="F1424" s="6">
        <v>1.5</v>
      </c>
      <c r="G1424" s="1">
        <v>0</v>
      </c>
      <c r="H1424" s="1">
        <v>0</v>
      </c>
      <c r="I1424" s="1">
        <v>1</v>
      </c>
      <c r="J1424" s="1">
        <v>0</v>
      </c>
    </row>
    <row r="1425" spans="1:10" ht="12.75">
      <c r="A1425" s="1" t="s">
        <v>1456</v>
      </c>
      <c r="C1425" s="1">
        <v>39</v>
      </c>
      <c r="D1425" s="3" t="s">
        <v>938</v>
      </c>
      <c r="F1425" s="6">
        <v>2.5</v>
      </c>
      <c r="G1425" s="1">
        <v>0</v>
      </c>
      <c r="H1425" s="1">
        <v>0</v>
      </c>
      <c r="I1425" s="1">
        <v>1</v>
      </c>
      <c r="J1425" s="1">
        <v>0</v>
      </c>
    </row>
    <row r="1426" spans="1:10" ht="12.75">
      <c r="A1426" s="1" t="s">
        <v>1456</v>
      </c>
      <c r="C1426" s="1">
        <v>40</v>
      </c>
      <c r="D1426" s="3" t="s">
        <v>939</v>
      </c>
      <c r="F1426" s="6">
        <v>2.25</v>
      </c>
      <c r="G1426" s="1">
        <v>0</v>
      </c>
      <c r="H1426" s="1">
        <v>0</v>
      </c>
      <c r="I1426" s="1">
        <v>1</v>
      </c>
      <c r="J1426" s="1">
        <v>0</v>
      </c>
    </row>
    <row r="1427" spans="1:10" ht="12.75">
      <c r="A1427" s="1" t="s">
        <v>1456</v>
      </c>
      <c r="C1427" s="1">
        <v>41</v>
      </c>
      <c r="D1427" s="3" t="s">
        <v>940</v>
      </c>
      <c r="F1427" s="6">
        <v>2</v>
      </c>
      <c r="G1427" s="1">
        <v>0</v>
      </c>
      <c r="H1427" s="1">
        <v>0</v>
      </c>
      <c r="I1427" s="1">
        <v>1</v>
      </c>
      <c r="J1427" s="1">
        <v>0</v>
      </c>
    </row>
    <row r="1428" spans="1:10" ht="12.75">
      <c r="A1428" s="1" t="s">
        <v>1456</v>
      </c>
      <c r="C1428" s="1">
        <v>42</v>
      </c>
      <c r="D1428" s="3" t="s">
        <v>941</v>
      </c>
      <c r="F1428" s="6">
        <v>2.5</v>
      </c>
      <c r="G1428" s="1">
        <v>0</v>
      </c>
      <c r="H1428" s="1">
        <v>0</v>
      </c>
      <c r="I1428" s="1">
        <v>1</v>
      </c>
      <c r="J1428" s="1">
        <v>0</v>
      </c>
    </row>
    <row r="1429" spans="1:10" ht="12.75">
      <c r="A1429" s="1" t="s">
        <v>1456</v>
      </c>
      <c r="C1429" s="1">
        <v>43</v>
      </c>
      <c r="D1429" s="3" t="s">
        <v>942</v>
      </c>
      <c r="F1429" s="6">
        <v>1.5</v>
      </c>
      <c r="G1429" s="1">
        <v>0</v>
      </c>
      <c r="H1429" s="1">
        <v>0</v>
      </c>
      <c r="I1429" s="1">
        <v>1</v>
      </c>
      <c r="J1429" s="1">
        <v>0</v>
      </c>
    </row>
    <row r="1430" spans="1:10" ht="12.75">
      <c r="A1430" s="1" t="s">
        <v>1456</v>
      </c>
      <c r="C1430" s="1">
        <v>44</v>
      </c>
      <c r="D1430" s="3" t="s">
        <v>944</v>
      </c>
      <c r="F1430" s="6">
        <v>2</v>
      </c>
      <c r="G1430" s="1">
        <v>0</v>
      </c>
      <c r="H1430" s="1">
        <v>0</v>
      </c>
      <c r="I1430" s="1">
        <v>1</v>
      </c>
      <c r="J1430" s="1">
        <v>0</v>
      </c>
    </row>
    <row r="1431" spans="1:10" ht="12.75">
      <c r="A1431" s="1" t="s">
        <v>1456</v>
      </c>
      <c r="C1431" s="1">
        <v>45</v>
      </c>
      <c r="D1431" s="3" t="s">
        <v>945</v>
      </c>
      <c r="F1431" s="6">
        <v>2</v>
      </c>
      <c r="G1431" s="1">
        <v>0</v>
      </c>
      <c r="H1431" s="1">
        <v>0</v>
      </c>
      <c r="I1431" s="1">
        <v>1</v>
      </c>
      <c r="J1431" s="1">
        <v>0</v>
      </c>
    </row>
    <row r="1432" spans="1:10" ht="12.75">
      <c r="A1432" s="1" t="s">
        <v>1456</v>
      </c>
      <c r="C1432" s="1">
        <v>46</v>
      </c>
      <c r="D1432" s="3" t="s">
        <v>946</v>
      </c>
      <c r="F1432" s="6">
        <v>1.5</v>
      </c>
      <c r="G1432" s="1">
        <v>0</v>
      </c>
      <c r="H1432" s="1">
        <v>0</v>
      </c>
      <c r="I1432" s="1">
        <v>1</v>
      </c>
      <c r="J1432" s="1">
        <v>0</v>
      </c>
    </row>
    <row r="1433" spans="1:10" ht="12.75">
      <c r="A1433" s="1" t="s">
        <v>1456</v>
      </c>
      <c r="C1433" s="1">
        <v>47</v>
      </c>
      <c r="D1433" s="3" t="s">
        <v>947</v>
      </c>
      <c r="F1433" s="6">
        <v>1.25</v>
      </c>
      <c r="G1433" s="1">
        <v>0</v>
      </c>
      <c r="H1433" s="1">
        <v>0</v>
      </c>
      <c r="I1433" s="1">
        <v>1</v>
      </c>
      <c r="J1433" s="1">
        <v>0</v>
      </c>
    </row>
    <row r="1434" spans="1:10" ht="12.75">
      <c r="A1434" s="1" t="s">
        <v>1456</v>
      </c>
      <c r="C1434" s="1">
        <v>48</v>
      </c>
      <c r="D1434" s="3" t="s">
        <v>948</v>
      </c>
      <c r="F1434" s="6">
        <v>1.5</v>
      </c>
      <c r="G1434" s="1">
        <v>0</v>
      </c>
      <c r="H1434" s="1">
        <v>0</v>
      </c>
      <c r="I1434" s="1">
        <v>0</v>
      </c>
      <c r="J1434" s="1">
        <v>0</v>
      </c>
    </row>
    <row r="1435" spans="1:10" ht="12.75">
      <c r="A1435" s="1" t="s">
        <v>1456</v>
      </c>
      <c r="C1435" s="1">
        <v>49</v>
      </c>
      <c r="D1435" s="3" t="s">
        <v>949</v>
      </c>
      <c r="F1435" s="6">
        <v>1</v>
      </c>
      <c r="G1435" s="1">
        <v>0</v>
      </c>
      <c r="H1435" s="1">
        <v>0</v>
      </c>
      <c r="I1435" s="1">
        <v>1</v>
      </c>
      <c r="J1435" s="1">
        <v>0</v>
      </c>
    </row>
    <row r="1436" spans="1:10" ht="12.75">
      <c r="A1436" s="1" t="s">
        <v>1456</v>
      </c>
      <c r="C1436" s="1">
        <v>50</v>
      </c>
      <c r="D1436" s="3" t="s">
        <v>950</v>
      </c>
      <c r="F1436" s="6">
        <v>1.2</v>
      </c>
      <c r="G1436" s="1">
        <v>0</v>
      </c>
      <c r="H1436" s="1">
        <v>0</v>
      </c>
      <c r="I1436" s="1">
        <v>1</v>
      </c>
      <c r="J1436" s="1">
        <v>0</v>
      </c>
    </row>
    <row r="1437" spans="1:10" ht="12.75">
      <c r="A1437" s="1" t="s">
        <v>1466</v>
      </c>
      <c r="C1437" s="1">
        <v>1</v>
      </c>
      <c r="D1437" s="3" t="s">
        <v>951</v>
      </c>
      <c r="F1437" s="6">
        <v>2</v>
      </c>
      <c r="G1437" s="1">
        <v>0</v>
      </c>
      <c r="H1437" s="1">
        <v>0</v>
      </c>
      <c r="I1437" s="1">
        <v>0</v>
      </c>
      <c r="J1437" s="1">
        <v>0</v>
      </c>
    </row>
    <row r="1438" spans="1:10" ht="12.75">
      <c r="A1438" s="1" t="s">
        <v>1466</v>
      </c>
      <c r="C1438" s="1">
        <v>2</v>
      </c>
      <c r="D1438" s="3" t="s">
        <v>952</v>
      </c>
      <c r="F1438" s="9">
        <v>1.75</v>
      </c>
      <c r="G1438" s="1">
        <v>0</v>
      </c>
      <c r="H1438" s="1">
        <v>0</v>
      </c>
      <c r="I1438" s="1">
        <v>1</v>
      </c>
      <c r="J1438" s="1">
        <v>0</v>
      </c>
    </row>
    <row r="1439" spans="1:10" ht="12.75">
      <c r="A1439" s="1" t="s">
        <v>1466</v>
      </c>
      <c r="C1439" s="1">
        <v>3</v>
      </c>
      <c r="D1439" s="3" t="s">
        <v>953</v>
      </c>
      <c r="F1439" s="6" t="s">
        <v>1472</v>
      </c>
      <c r="G1439" s="1">
        <v>0</v>
      </c>
      <c r="H1439" s="1">
        <v>0</v>
      </c>
      <c r="I1439" s="1">
        <v>1</v>
      </c>
      <c r="J1439" s="1">
        <v>0</v>
      </c>
    </row>
    <row r="1440" spans="1:10" ht="12.75">
      <c r="A1440" s="1" t="s">
        <v>1466</v>
      </c>
      <c r="C1440" s="1">
        <v>4</v>
      </c>
      <c r="D1440" s="3" t="s">
        <v>954</v>
      </c>
      <c r="F1440" s="6" t="s">
        <v>316</v>
      </c>
      <c r="G1440" s="1">
        <v>0</v>
      </c>
      <c r="H1440" s="1">
        <v>0</v>
      </c>
      <c r="I1440" s="1">
        <v>1</v>
      </c>
      <c r="J1440" s="1">
        <v>0</v>
      </c>
    </row>
    <row r="1441" spans="1:10" ht="12.75">
      <c r="A1441" s="1" t="s">
        <v>1466</v>
      </c>
      <c r="C1441" s="1">
        <v>5</v>
      </c>
      <c r="D1441" s="3" t="s">
        <v>955</v>
      </c>
      <c r="F1441" s="6" t="s">
        <v>1473</v>
      </c>
      <c r="G1441" s="1">
        <v>0</v>
      </c>
      <c r="H1441" s="1">
        <v>0</v>
      </c>
      <c r="I1441" s="1">
        <v>0</v>
      </c>
      <c r="J1441" s="1">
        <v>0</v>
      </c>
    </row>
    <row r="1442" spans="1:10" ht="12.75">
      <c r="A1442" s="1" t="s">
        <v>1466</v>
      </c>
      <c r="C1442" s="1">
        <v>6</v>
      </c>
      <c r="D1442" s="3" t="s">
        <v>957</v>
      </c>
      <c r="F1442" s="6" t="s">
        <v>316</v>
      </c>
      <c r="G1442" s="1">
        <v>0</v>
      </c>
      <c r="H1442" s="1">
        <v>0</v>
      </c>
      <c r="I1442" s="1">
        <v>1</v>
      </c>
      <c r="J1442" s="1">
        <v>0</v>
      </c>
    </row>
    <row r="1443" spans="1:10" ht="12.75">
      <c r="A1443" s="1" t="s">
        <v>1466</v>
      </c>
      <c r="C1443" s="1">
        <v>7</v>
      </c>
      <c r="D1443" s="3" t="s">
        <v>958</v>
      </c>
      <c r="F1443" s="6" t="s">
        <v>1472</v>
      </c>
      <c r="G1443" s="1">
        <v>0</v>
      </c>
      <c r="H1443" s="1">
        <v>0</v>
      </c>
      <c r="I1443" s="1">
        <v>1</v>
      </c>
      <c r="J1443" s="1">
        <v>0</v>
      </c>
    </row>
    <row r="1444" spans="1:10" ht="12.75">
      <c r="A1444" s="1" t="s">
        <v>1466</v>
      </c>
      <c r="C1444" s="1">
        <v>8</v>
      </c>
      <c r="D1444" s="3" t="s">
        <v>959</v>
      </c>
      <c r="F1444" s="6" t="s">
        <v>1472</v>
      </c>
      <c r="G1444" s="1">
        <v>0</v>
      </c>
      <c r="H1444" s="1">
        <v>0</v>
      </c>
      <c r="I1444" s="1">
        <v>1</v>
      </c>
      <c r="J1444" s="1">
        <v>0</v>
      </c>
    </row>
    <row r="1445" spans="1:10" ht="12.75">
      <c r="A1445" s="1" t="s">
        <v>1466</v>
      </c>
      <c r="C1445" s="1">
        <v>9</v>
      </c>
      <c r="D1445" s="3" t="s">
        <v>960</v>
      </c>
      <c r="F1445" s="6" t="s">
        <v>1472</v>
      </c>
      <c r="G1445" s="1">
        <v>0</v>
      </c>
      <c r="H1445" s="1">
        <v>0</v>
      </c>
      <c r="I1445" s="1">
        <v>1</v>
      </c>
      <c r="J1445" s="1">
        <v>1</v>
      </c>
    </row>
    <row r="1446" spans="1:10" ht="12.75">
      <c r="A1446" s="1" t="s">
        <v>1466</v>
      </c>
      <c r="C1446" s="1">
        <v>10</v>
      </c>
      <c r="D1446" s="3" t="s">
        <v>961</v>
      </c>
      <c r="F1446" s="6" t="s">
        <v>150</v>
      </c>
      <c r="G1446" s="1">
        <v>0</v>
      </c>
      <c r="H1446" s="1">
        <v>0</v>
      </c>
      <c r="I1446" s="1">
        <v>1</v>
      </c>
      <c r="J1446" s="1">
        <v>0</v>
      </c>
    </row>
    <row r="1447" spans="1:10" ht="12.75">
      <c r="A1447" s="1" t="s">
        <v>1466</v>
      </c>
      <c r="C1447" s="1">
        <v>11</v>
      </c>
      <c r="D1447" s="3" t="s">
        <v>962</v>
      </c>
      <c r="F1447" s="6" t="s">
        <v>148</v>
      </c>
      <c r="G1447" s="1">
        <v>0</v>
      </c>
      <c r="H1447" s="1">
        <v>0</v>
      </c>
      <c r="I1447" s="1">
        <v>1</v>
      </c>
      <c r="J1447" s="1">
        <v>1</v>
      </c>
    </row>
    <row r="1448" spans="1:10" ht="12.75">
      <c r="A1448" s="1" t="s">
        <v>1466</v>
      </c>
      <c r="C1448" s="1">
        <v>12</v>
      </c>
      <c r="D1448" s="3" t="s">
        <v>963</v>
      </c>
      <c r="F1448" s="6" t="s">
        <v>150</v>
      </c>
      <c r="G1448" s="1">
        <v>0</v>
      </c>
      <c r="H1448" s="1">
        <v>0</v>
      </c>
      <c r="I1448" s="1">
        <v>1</v>
      </c>
      <c r="J1448" s="1">
        <v>0</v>
      </c>
    </row>
    <row r="1449" spans="1:10" ht="12.75">
      <c r="A1449" s="1" t="s">
        <v>1466</v>
      </c>
      <c r="C1449" s="1">
        <v>13</v>
      </c>
      <c r="D1449" s="3" t="s">
        <v>964</v>
      </c>
      <c r="F1449" s="6" t="s">
        <v>316</v>
      </c>
      <c r="G1449" s="1">
        <v>0</v>
      </c>
      <c r="H1449" s="1">
        <v>0</v>
      </c>
      <c r="I1449" s="1">
        <v>1</v>
      </c>
      <c r="J1449" s="1">
        <v>0</v>
      </c>
    </row>
    <row r="1450" spans="1:10" ht="12.75">
      <c r="A1450" s="1" t="s">
        <v>1466</v>
      </c>
      <c r="C1450" s="1">
        <v>14</v>
      </c>
      <c r="D1450" s="3" t="s">
        <v>965</v>
      </c>
      <c r="F1450" s="6" t="s">
        <v>148</v>
      </c>
      <c r="G1450" s="1">
        <v>0</v>
      </c>
      <c r="H1450" s="1">
        <v>0</v>
      </c>
      <c r="I1450" s="1">
        <v>1</v>
      </c>
      <c r="J1450" s="1">
        <v>0</v>
      </c>
    </row>
    <row r="1451" spans="1:10" ht="12.75">
      <c r="A1451" s="1" t="s">
        <v>1466</v>
      </c>
      <c r="C1451" s="1">
        <v>15</v>
      </c>
      <c r="D1451" s="3" t="s">
        <v>967</v>
      </c>
      <c r="F1451" s="6" t="s">
        <v>149</v>
      </c>
      <c r="G1451" s="1">
        <v>0</v>
      </c>
      <c r="H1451" s="1">
        <v>0</v>
      </c>
      <c r="I1451" s="1">
        <v>1</v>
      </c>
      <c r="J1451" s="1">
        <v>0</v>
      </c>
    </row>
    <row r="1452" spans="1:10" ht="12.75">
      <c r="A1452" s="1" t="s">
        <v>1466</v>
      </c>
      <c r="C1452" s="1">
        <v>16</v>
      </c>
      <c r="D1452" s="3" t="s">
        <v>968</v>
      </c>
      <c r="F1452" s="6" t="s">
        <v>316</v>
      </c>
      <c r="G1452" s="1">
        <v>0</v>
      </c>
      <c r="H1452" s="1">
        <v>0</v>
      </c>
      <c r="I1452" s="1">
        <v>1</v>
      </c>
      <c r="J1452" s="1">
        <v>0</v>
      </c>
    </row>
    <row r="1453" spans="1:10" ht="12.75">
      <c r="A1453" s="1" t="s">
        <v>1466</v>
      </c>
      <c r="C1453" s="1">
        <v>17</v>
      </c>
      <c r="D1453" s="3" t="s">
        <v>969</v>
      </c>
      <c r="F1453" s="6" t="s">
        <v>316</v>
      </c>
      <c r="G1453" s="1">
        <v>0</v>
      </c>
      <c r="H1453" s="1">
        <v>0</v>
      </c>
      <c r="I1453" s="1">
        <v>1</v>
      </c>
      <c r="J1453" s="1">
        <v>1</v>
      </c>
    </row>
    <row r="1454" spans="1:10" ht="12.75">
      <c r="A1454" s="1" t="s">
        <v>1466</v>
      </c>
      <c r="C1454" s="1">
        <v>18</v>
      </c>
      <c r="D1454" s="3" t="s">
        <v>970</v>
      </c>
      <c r="F1454" s="6" t="s">
        <v>148</v>
      </c>
      <c r="G1454" s="1">
        <v>0</v>
      </c>
      <c r="H1454" s="1">
        <v>0</v>
      </c>
      <c r="I1454" s="1">
        <v>1</v>
      </c>
      <c r="J1454" s="1">
        <v>0</v>
      </c>
    </row>
    <row r="1455" spans="1:10" ht="12.75">
      <c r="A1455" s="1" t="s">
        <v>1466</v>
      </c>
      <c r="C1455" s="1">
        <v>19</v>
      </c>
      <c r="D1455" s="3" t="s">
        <v>971</v>
      </c>
      <c r="F1455" s="6" t="s">
        <v>1473</v>
      </c>
      <c r="G1455" s="1">
        <v>0</v>
      </c>
      <c r="H1455" s="1">
        <v>0</v>
      </c>
      <c r="I1455" s="1">
        <v>1</v>
      </c>
      <c r="J1455" s="1">
        <v>0</v>
      </c>
    </row>
    <row r="1456" spans="1:10" ht="12.75">
      <c r="A1456" s="1" t="s">
        <v>1466</v>
      </c>
      <c r="C1456" s="1">
        <v>20</v>
      </c>
      <c r="D1456" s="3" t="s">
        <v>972</v>
      </c>
      <c r="F1456" s="6" t="s">
        <v>1474</v>
      </c>
      <c r="G1456" s="1">
        <v>0</v>
      </c>
      <c r="H1456" s="1">
        <v>0</v>
      </c>
      <c r="I1456" s="1">
        <v>1</v>
      </c>
      <c r="J1456" s="1">
        <v>0</v>
      </c>
    </row>
    <row r="1457" spans="1:10" ht="12.75">
      <c r="A1457" s="1" t="s">
        <v>1466</v>
      </c>
      <c r="C1457" s="1">
        <v>21</v>
      </c>
      <c r="D1457" s="3" t="s">
        <v>973</v>
      </c>
      <c r="F1457" s="6" t="s">
        <v>1472</v>
      </c>
      <c r="G1457" s="1">
        <v>0</v>
      </c>
      <c r="H1457" s="1">
        <v>0</v>
      </c>
      <c r="I1457" s="1">
        <v>1</v>
      </c>
      <c r="J1457" s="1">
        <v>0</v>
      </c>
    </row>
    <row r="1458" spans="1:10" ht="12.75">
      <c r="A1458" s="1" t="s">
        <v>1466</v>
      </c>
      <c r="C1458" s="1">
        <v>22</v>
      </c>
      <c r="D1458" s="3" t="s">
        <v>974</v>
      </c>
      <c r="F1458" s="6" t="s">
        <v>149</v>
      </c>
      <c r="G1458" s="1">
        <v>0</v>
      </c>
      <c r="H1458" s="1">
        <v>0</v>
      </c>
      <c r="I1458" s="1">
        <v>1</v>
      </c>
      <c r="J1458" s="1">
        <v>0</v>
      </c>
    </row>
    <row r="1459" spans="1:10" ht="12.75">
      <c r="A1459" s="1" t="s">
        <v>1466</v>
      </c>
      <c r="C1459" s="1">
        <v>23</v>
      </c>
      <c r="D1459" s="3" t="s">
        <v>975</v>
      </c>
      <c r="F1459" s="6" t="s">
        <v>315</v>
      </c>
      <c r="G1459" s="1">
        <v>0</v>
      </c>
      <c r="H1459" s="1">
        <v>0</v>
      </c>
      <c r="I1459" s="1">
        <v>1</v>
      </c>
      <c r="J1459" s="1">
        <v>0</v>
      </c>
    </row>
    <row r="1460" spans="1:10" ht="12.75">
      <c r="A1460" s="1" t="s">
        <v>1466</v>
      </c>
      <c r="C1460" s="1">
        <v>24</v>
      </c>
      <c r="D1460" s="3" t="s">
        <v>976</v>
      </c>
      <c r="F1460" s="6" t="s">
        <v>1472</v>
      </c>
      <c r="G1460" s="1">
        <v>0</v>
      </c>
      <c r="H1460" s="1">
        <v>0</v>
      </c>
      <c r="I1460" s="1">
        <v>1</v>
      </c>
      <c r="J1460" s="1">
        <v>0</v>
      </c>
    </row>
    <row r="1461" spans="1:10" ht="12.75">
      <c r="A1461" s="1" t="s">
        <v>1466</v>
      </c>
      <c r="C1461" s="1">
        <v>25</v>
      </c>
      <c r="D1461" s="3" t="s">
        <v>977</v>
      </c>
      <c r="F1461" s="6" t="s">
        <v>316</v>
      </c>
      <c r="G1461" s="1">
        <v>0</v>
      </c>
      <c r="H1461" s="1">
        <v>0</v>
      </c>
      <c r="I1461" s="1">
        <v>1</v>
      </c>
      <c r="J1461" s="1">
        <v>0</v>
      </c>
    </row>
    <row r="1462" spans="1:10" ht="12.75">
      <c r="A1462" s="1" t="s">
        <v>1466</v>
      </c>
      <c r="C1462" s="1">
        <v>26</v>
      </c>
      <c r="D1462" s="3" t="s">
        <v>978</v>
      </c>
      <c r="F1462" s="6" t="s">
        <v>1473</v>
      </c>
      <c r="G1462" s="1">
        <v>0</v>
      </c>
      <c r="H1462" s="1">
        <v>0</v>
      </c>
      <c r="I1462" s="1">
        <v>1</v>
      </c>
      <c r="J1462" s="1">
        <v>0</v>
      </c>
    </row>
    <row r="1463" spans="1:10" ht="12.75">
      <c r="A1463" s="1" t="s">
        <v>1466</v>
      </c>
      <c r="C1463" s="1">
        <v>27</v>
      </c>
      <c r="D1463" s="3" t="s">
        <v>979</v>
      </c>
      <c r="F1463" s="6" t="s">
        <v>706</v>
      </c>
      <c r="G1463" s="1">
        <v>0</v>
      </c>
      <c r="H1463" s="1">
        <v>0</v>
      </c>
      <c r="I1463" s="1">
        <v>1</v>
      </c>
      <c r="J1463" s="1">
        <v>0</v>
      </c>
    </row>
    <row r="1464" spans="1:10" ht="12.75">
      <c r="A1464" s="1" t="s">
        <v>1466</v>
      </c>
      <c r="C1464" s="1">
        <v>28</v>
      </c>
      <c r="D1464" s="3" t="s">
        <v>980</v>
      </c>
      <c r="F1464" s="6" t="s">
        <v>316</v>
      </c>
      <c r="G1464" s="1">
        <v>0</v>
      </c>
      <c r="H1464" s="1">
        <v>0</v>
      </c>
      <c r="I1464" s="1">
        <v>1</v>
      </c>
      <c r="J1464" s="1">
        <v>0</v>
      </c>
    </row>
    <row r="1465" spans="1:10" ht="12.75">
      <c r="A1465" s="1" t="s">
        <v>1466</v>
      </c>
      <c r="C1465" s="1">
        <v>29</v>
      </c>
      <c r="D1465" s="3" t="s">
        <v>981</v>
      </c>
      <c r="F1465" s="6" t="s">
        <v>316</v>
      </c>
      <c r="G1465" s="1">
        <v>0</v>
      </c>
      <c r="H1465" s="1">
        <v>0</v>
      </c>
      <c r="I1465" s="1">
        <v>1</v>
      </c>
      <c r="J1465" s="1">
        <v>0</v>
      </c>
    </row>
    <row r="1466" spans="1:10" ht="12.75">
      <c r="A1466" s="1" t="s">
        <v>1466</v>
      </c>
      <c r="C1466" s="1">
        <v>30</v>
      </c>
      <c r="D1466" s="3" t="s">
        <v>983</v>
      </c>
      <c r="F1466" s="6" t="s">
        <v>1473</v>
      </c>
      <c r="G1466" s="1">
        <v>0</v>
      </c>
      <c r="H1466" s="1">
        <v>0</v>
      </c>
      <c r="I1466" s="1">
        <v>1</v>
      </c>
      <c r="J1466" s="1">
        <v>0</v>
      </c>
    </row>
    <row r="1467" spans="1:10" ht="12.75">
      <c r="A1467" s="1" t="s">
        <v>1466</v>
      </c>
      <c r="C1467" s="1">
        <v>31</v>
      </c>
      <c r="D1467" s="3" t="s">
        <v>984</v>
      </c>
      <c r="F1467" s="6" t="s">
        <v>316</v>
      </c>
      <c r="G1467" s="1">
        <v>0</v>
      </c>
      <c r="H1467" s="1">
        <v>0</v>
      </c>
      <c r="I1467" s="1">
        <v>1</v>
      </c>
      <c r="J1467" s="1">
        <v>0</v>
      </c>
    </row>
    <row r="1468" spans="1:10" ht="12.75">
      <c r="A1468" s="1" t="s">
        <v>1466</v>
      </c>
      <c r="C1468" s="1">
        <v>32</v>
      </c>
      <c r="D1468" s="3" t="s">
        <v>985</v>
      </c>
      <c r="F1468" s="6" t="s">
        <v>316</v>
      </c>
      <c r="G1468" s="1">
        <v>0</v>
      </c>
      <c r="H1468" s="1">
        <v>0</v>
      </c>
      <c r="I1468" s="1">
        <v>1</v>
      </c>
      <c r="J1468" s="1">
        <v>0</v>
      </c>
    </row>
    <row r="1469" spans="1:10" ht="12.75">
      <c r="A1469" s="1" t="s">
        <v>1466</v>
      </c>
      <c r="C1469" s="1">
        <v>33</v>
      </c>
      <c r="D1469" s="3" t="s">
        <v>986</v>
      </c>
      <c r="F1469" s="6" t="s">
        <v>706</v>
      </c>
      <c r="G1469" s="1">
        <v>0</v>
      </c>
      <c r="H1469" s="1">
        <v>0</v>
      </c>
      <c r="I1469" s="1">
        <v>1</v>
      </c>
      <c r="J1469" s="1">
        <v>0</v>
      </c>
    </row>
    <row r="1470" spans="1:10" ht="12.75">
      <c r="A1470" s="1" t="s">
        <v>1466</v>
      </c>
      <c r="C1470" s="1">
        <v>34</v>
      </c>
      <c r="D1470" s="3" t="s">
        <v>987</v>
      </c>
      <c r="F1470" s="6" t="s">
        <v>1473</v>
      </c>
      <c r="G1470" s="1">
        <v>0</v>
      </c>
      <c r="H1470" s="1">
        <v>0</v>
      </c>
      <c r="I1470" s="1">
        <v>1</v>
      </c>
      <c r="J1470" s="1">
        <v>0</v>
      </c>
    </row>
    <row r="1471" spans="1:10" ht="12.75">
      <c r="A1471" s="1" t="s">
        <v>1466</v>
      </c>
      <c r="C1471" s="1">
        <v>35</v>
      </c>
      <c r="D1471" s="3" t="s">
        <v>1030</v>
      </c>
      <c r="F1471" s="6" t="s">
        <v>706</v>
      </c>
      <c r="G1471" s="1">
        <v>0</v>
      </c>
      <c r="H1471" s="1">
        <v>0</v>
      </c>
      <c r="I1471" s="1">
        <v>1</v>
      </c>
      <c r="J1471" s="1">
        <v>0</v>
      </c>
    </row>
    <row r="1472" spans="1:10" ht="12.75">
      <c r="A1472" s="1" t="s">
        <v>1466</v>
      </c>
      <c r="C1472" s="1">
        <v>36</v>
      </c>
      <c r="D1472" s="3" t="s">
        <v>1001</v>
      </c>
      <c r="F1472" s="6" t="s">
        <v>316</v>
      </c>
      <c r="G1472" s="1">
        <v>0</v>
      </c>
      <c r="H1472" s="1">
        <v>0</v>
      </c>
      <c r="I1472" s="1">
        <v>1</v>
      </c>
      <c r="J1472" s="1">
        <v>0</v>
      </c>
    </row>
    <row r="1473" spans="1:10" ht="12.75">
      <c r="A1473" s="1" t="s">
        <v>1466</v>
      </c>
      <c r="C1473" s="1">
        <v>37</v>
      </c>
      <c r="D1473" s="3" t="s">
        <v>1002</v>
      </c>
      <c r="F1473" s="6" t="s">
        <v>316</v>
      </c>
      <c r="G1473" s="1">
        <v>0</v>
      </c>
      <c r="H1473" s="1">
        <v>0</v>
      </c>
      <c r="I1473" s="1">
        <v>1</v>
      </c>
      <c r="J1473" s="1">
        <v>0</v>
      </c>
    </row>
    <row r="1474" spans="1:10" ht="12.75">
      <c r="A1474" s="1" t="s">
        <v>1466</v>
      </c>
      <c r="C1474" s="1">
        <v>38</v>
      </c>
      <c r="D1474" s="3" t="s">
        <v>1003</v>
      </c>
      <c r="F1474" s="6" t="s">
        <v>316</v>
      </c>
      <c r="G1474" s="1">
        <v>0</v>
      </c>
      <c r="H1474" s="1">
        <v>0</v>
      </c>
      <c r="I1474" s="1">
        <v>1</v>
      </c>
      <c r="J1474" s="1">
        <v>0</v>
      </c>
    </row>
    <row r="1475" spans="1:10" ht="12.75">
      <c r="A1475" s="1" t="s">
        <v>1466</v>
      </c>
      <c r="C1475" s="1">
        <v>39</v>
      </c>
      <c r="D1475" s="3" t="s">
        <v>1004</v>
      </c>
      <c r="F1475" s="6" t="s">
        <v>1472</v>
      </c>
      <c r="G1475" s="1">
        <v>0</v>
      </c>
      <c r="H1475" s="1">
        <v>0</v>
      </c>
      <c r="I1475" s="1">
        <v>1</v>
      </c>
      <c r="J1475" s="1">
        <v>0</v>
      </c>
    </row>
    <row r="1476" spans="1:10" ht="12.75">
      <c r="A1476" s="1" t="s">
        <v>1466</v>
      </c>
      <c r="C1476" s="1">
        <v>40</v>
      </c>
      <c r="D1476" s="3" t="s">
        <v>1031</v>
      </c>
      <c r="F1476" s="6" t="s">
        <v>1473</v>
      </c>
      <c r="G1476" s="1">
        <v>0</v>
      </c>
      <c r="H1476" s="1">
        <v>0</v>
      </c>
      <c r="I1476" s="1">
        <v>1</v>
      </c>
      <c r="J1476" s="1">
        <v>0</v>
      </c>
    </row>
    <row r="1477" spans="1:10" ht="12.75">
      <c r="A1477" s="1" t="s">
        <v>1466</v>
      </c>
      <c r="C1477" s="1">
        <v>41</v>
      </c>
      <c r="D1477" s="3" t="s">
        <v>1005</v>
      </c>
      <c r="F1477" s="6" t="s">
        <v>148</v>
      </c>
      <c r="G1477" s="1">
        <v>0</v>
      </c>
      <c r="H1477" s="1">
        <v>0</v>
      </c>
      <c r="I1477" s="1">
        <v>1</v>
      </c>
      <c r="J1477" s="1">
        <v>0</v>
      </c>
    </row>
    <row r="1478" spans="1:10" ht="12.75">
      <c r="A1478" s="1" t="s">
        <v>1466</v>
      </c>
      <c r="C1478" s="1">
        <v>42</v>
      </c>
      <c r="D1478" s="3" t="s">
        <v>1006</v>
      </c>
      <c r="F1478" s="6" t="s">
        <v>316</v>
      </c>
      <c r="G1478" s="1">
        <v>0</v>
      </c>
      <c r="H1478" s="1">
        <v>0</v>
      </c>
      <c r="I1478" s="1">
        <v>1</v>
      </c>
      <c r="J1478" s="1">
        <v>0</v>
      </c>
    </row>
    <row r="1479" spans="1:10" ht="12.75">
      <c r="A1479" s="1" t="s">
        <v>1466</v>
      </c>
      <c r="C1479" s="1">
        <v>43</v>
      </c>
      <c r="D1479" s="3" t="s">
        <v>1007</v>
      </c>
      <c r="F1479" s="6" t="s">
        <v>316</v>
      </c>
      <c r="G1479" s="1">
        <v>0</v>
      </c>
      <c r="H1479" s="1">
        <v>0</v>
      </c>
      <c r="I1479" s="1">
        <v>1</v>
      </c>
      <c r="J1479" s="1">
        <v>0</v>
      </c>
    </row>
    <row r="1480" spans="1:10" ht="12.75">
      <c r="A1480" s="1" t="s">
        <v>1466</v>
      </c>
      <c r="C1480" s="1">
        <v>44</v>
      </c>
      <c r="D1480" s="3" t="s">
        <v>1008</v>
      </c>
      <c r="F1480" s="6" t="s">
        <v>1474</v>
      </c>
      <c r="G1480" s="1">
        <v>0</v>
      </c>
      <c r="H1480" s="1">
        <v>0</v>
      </c>
      <c r="I1480" s="1">
        <v>0</v>
      </c>
      <c r="J1480" s="1">
        <v>1</v>
      </c>
    </row>
    <row r="1481" spans="1:10" ht="12.75">
      <c r="A1481" s="1" t="s">
        <v>1466</v>
      </c>
      <c r="C1481" s="1">
        <v>45</v>
      </c>
      <c r="D1481" s="3" t="s">
        <v>1009</v>
      </c>
      <c r="F1481" s="6" t="s">
        <v>706</v>
      </c>
      <c r="G1481" s="1">
        <v>0</v>
      </c>
      <c r="H1481" s="1">
        <v>0</v>
      </c>
      <c r="I1481" s="1">
        <v>1</v>
      </c>
      <c r="J1481" s="1">
        <v>0</v>
      </c>
    </row>
    <row r="1482" spans="1:10" ht="12.75">
      <c r="A1482" s="1" t="s">
        <v>1466</v>
      </c>
      <c r="C1482" s="1">
        <v>46</v>
      </c>
      <c r="D1482" s="3" t="s">
        <v>1010</v>
      </c>
      <c r="F1482" s="6" t="s">
        <v>1475</v>
      </c>
      <c r="G1482" s="1">
        <v>0</v>
      </c>
      <c r="H1482" s="1">
        <v>0</v>
      </c>
      <c r="I1482" s="1">
        <v>1</v>
      </c>
      <c r="J1482" s="1">
        <v>0</v>
      </c>
    </row>
    <row r="1483" spans="1:10" ht="12.75">
      <c r="A1483" s="1" t="s">
        <v>1466</v>
      </c>
      <c r="C1483" s="1">
        <v>47</v>
      </c>
      <c r="D1483" s="3" t="s">
        <v>1011</v>
      </c>
      <c r="F1483" s="6" t="s">
        <v>315</v>
      </c>
      <c r="G1483" s="1">
        <v>0</v>
      </c>
      <c r="H1483" s="1">
        <v>0</v>
      </c>
      <c r="I1483" s="1">
        <v>1</v>
      </c>
      <c r="J1483" s="1">
        <v>0</v>
      </c>
    </row>
    <row r="1484" spans="1:10" ht="12.75">
      <c r="A1484" s="1" t="s">
        <v>1466</v>
      </c>
      <c r="C1484" s="1">
        <v>48</v>
      </c>
      <c r="D1484" s="3" t="s">
        <v>1012</v>
      </c>
      <c r="F1484" s="6" t="s">
        <v>148</v>
      </c>
      <c r="G1484" s="1">
        <v>0</v>
      </c>
      <c r="H1484" s="1">
        <v>0</v>
      </c>
      <c r="I1484" s="1">
        <v>1</v>
      </c>
      <c r="J1484" s="1">
        <v>0</v>
      </c>
    </row>
    <row r="1485" spans="1:10" ht="12.75">
      <c r="A1485" s="1" t="s">
        <v>1466</v>
      </c>
      <c r="C1485" s="1">
        <v>49</v>
      </c>
      <c r="D1485" s="3" t="s">
        <v>1013</v>
      </c>
      <c r="F1485" s="6" t="s">
        <v>149</v>
      </c>
      <c r="G1485" s="1">
        <v>0</v>
      </c>
      <c r="H1485" s="1">
        <v>0</v>
      </c>
      <c r="I1485" s="1">
        <v>1</v>
      </c>
      <c r="J1485" s="1">
        <v>0</v>
      </c>
    </row>
    <row r="1486" spans="1:10" ht="12.75">
      <c r="A1486" s="1" t="s">
        <v>1466</v>
      </c>
      <c r="C1486" s="1">
        <v>50</v>
      </c>
      <c r="D1486" s="3" t="s">
        <v>1014</v>
      </c>
      <c r="F1486" s="6" t="s">
        <v>1472</v>
      </c>
      <c r="G1486" s="1">
        <v>0</v>
      </c>
      <c r="H1486" s="1">
        <v>0</v>
      </c>
      <c r="I1486" s="1">
        <v>1</v>
      </c>
      <c r="J1486" s="1">
        <v>0</v>
      </c>
    </row>
    <row r="1487" spans="1:10" ht="12.75">
      <c r="A1487" s="1" t="s">
        <v>1480</v>
      </c>
      <c r="C1487" s="1">
        <v>1</v>
      </c>
      <c r="D1487" s="3" t="s">
        <v>1032</v>
      </c>
      <c r="F1487" s="6">
        <v>2.75</v>
      </c>
      <c r="G1487" s="1">
        <v>0</v>
      </c>
      <c r="H1487" s="1">
        <v>0</v>
      </c>
      <c r="I1487" s="1">
        <v>0</v>
      </c>
      <c r="J1487" s="1">
        <v>0</v>
      </c>
    </row>
    <row r="1488" spans="1:10" ht="12.75">
      <c r="A1488" s="1" t="s">
        <v>1480</v>
      </c>
      <c r="C1488" s="1">
        <v>2</v>
      </c>
      <c r="D1488" s="3" t="s">
        <v>1015</v>
      </c>
      <c r="F1488" s="6">
        <v>2.5</v>
      </c>
      <c r="G1488" s="1">
        <v>0</v>
      </c>
      <c r="H1488" s="1">
        <v>0</v>
      </c>
      <c r="I1488" s="1">
        <v>0</v>
      </c>
      <c r="J1488" s="1">
        <v>1</v>
      </c>
    </row>
    <row r="1489" spans="1:10" ht="12.75">
      <c r="A1489" s="1" t="s">
        <v>1480</v>
      </c>
      <c r="C1489" s="1">
        <v>3</v>
      </c>
      <c r="D1489" s="3" t="s">
        <v>1016</v>
      </c>
      <c r="F1489" s="6">
        <v>1.25</v>
      </c>
      <c r="G1489" s="1">
        <v>0</v>
      </c>
      <c r="H1489" s="1">
        <v>0</v>
      </c>
      <c r="I1489" s="1">
        <v>1</v>
      </c>
      <c r="J1489" s="1">
        <v>0</v>
      </c>
    </row>
    <row r="1490" spans="1:10" ht="12.75">
      <c r="A1490" s="1" t="s">
        <v>1480</v>
      </c>
      <c r="C1490" s="1">
        <v>4</v>
      </c>
      <c r="D1490" s="3" t="s">
        <v>1017</v>
      </c>
      <c r="F1490" s="6">
        <v>2.75</v>
      </c>
      <c r="G1490" s="1">
        <v>0</v>
      </c>
      <c r="H1490" s="1">
        <v>0</v>
      </c>
      <c r="I1490" s="1">
        <v>0</v>
      </c>
      <c r="J1490" s="1">
        <v>0</v>
      </c>
    </row>
    <row r="1491" spans="1:10" ht="12.75">
      <c r="A1491" s="1" t="s">
        <v>1480</v>
      </c>
      <c r="C1491" s="1">
        <v>5</v>
      </c>
      <c r="D1491" s="3" t="s">
        <v>1018</v>
      </c>
      <c r="F1491" s="6">
        <v>1</v>
      </c>
      <c r="G1491" s="1">
        <v>0</v>
      </c>
      <c r="H1491" s="1">
        <v>0</v>
      </c>
      <c r="I1491" s="1">
        <v>1</v>
      </c>
      <c r="J1491" s="1">
        <v>0</v>
      </c>
    </row>
    <row r="1492" spans="1:10" ht="12.75">
      <c r="A1492" s="1" t="s">
        <v>1480</v>
      </c>
      <c r="C1492" s="1">
        <v>6</v>
      </c>
      <c r="D1492" s="3" t="s">
        <v>1033</v>
      </c>
      <c r="F1492" s="6">
        <v>2</v>
      </c>
      <c r="G1492" s="1">
        <v>0</v>
      </c>
      <c r="H1492" s="1">
        <v>0</v>
      </c>
      <c r="I1492" s="1">
        <v>1</v>
      </c>
      <c r="J1492" s="1">
        <v>0</v>
      </c>
    </row>
    <row r="1493" spans="1:10" ht="12.75">
      <c r="A1493" s="1" t="s">
        <v>1480</v>
      </c>
      <c r="C1493" s="1">
        <v>7</v>
      </c>
      <c r="D1493" s="3" t="s">
        <v>1020</v>
      </c>
      <c r="F1493" s="6">
        <v>2.5</v>
      </c>
      <c r="G1493" s="1">
        <v>0</v>
      </c>
      <c r="H1493" s="1">
        <v>0</v>
      </c>
      <c r="I1493" s="1">
        <v>1</v>
      </c>
      <c r="J1493" s="1">
        <v>0</v>
      </c>
    </row>
    <row r="1494" spans="1:10" ht="12.75">
      <c r="A1494" s="1" t="s">
        <v>1480</v>
      </c>
      <c r="C1494" s="1">
        <v>8</v>
      </c>
      <c r="D1494" s="3" t="s">
        <v>1021</v>
      </c>
      <c r="F1494" s="6">
        <v>1.5</v>
      </c>
      <c r="G1494" s="1">
        <v>0</v>
      </c>
      <c r="H1494" s="1">
        <v>0</v>
      </c>
      <c r="I1494" s="1">
        <v>1</v>
      </c>
      <c r="J1494" s="1">
        <v>0</v>
      </c>
    </row>
    <row r="1495" spans="1:10" ht="12.75">
      <c r="A1495" s="1" t="s">
        <v>1480</v>
      </c>
      <c r="C1495" s="1">
        <v>9</v>
      </c>
      <c r="D1495" s="3" t="s">
        <v>1022</v>
      </c>
      <c r="F1495" s="6">
        <v>3.5</v>
      </c>
      <c r="G1495" s="1">
        <v>0</v>
      </c>
      <c r="H1495" s="1">
        <v>0</v>
      </c>
      <c r="I1495" s="1">
        <v>0</v>
      </c>
      <c r="J1495" s="1">
        <v>0</v>
      </c>
    </row>
    <row r="1496" spans="1:10" ht="12.75">
      <c r="A1496" s="1" t="s">
        <v>1480</v>
      </c>
      <c r="C1496" s="1">
        <v>10</v>
      </c>
      <c r="D1496" s="3" t="s">
        <v>1023</v>
      </c>
      <c r="F1496" s="6">
        <v>2.5</v>
      </c>
      <c r="G1496" s="1">
        <v>0</v>
      </c>
      <c r="H1496" s="1">
        <v>0</v>
      </c>
      <c r="I1496" s="1">
        <v>0</v>
      </c>
      <c r="J1496" s="1">
        <v>0</v>
      </c>
    </row>
    <row r="1497" spans="1:10" ht="12.75">
      <c r="A1497" s="1" t="s">
        <v>1480</v>
      </c>
      <c r="C1497" s="1">
        <v>11</v>
      </c>
      <c r="D1497" s="3" t="s">
        <v>1024</v>
      </c>
      <c r="F1497" s="6">
        <v>1.5</v>
      </c>
      <c r="G1497" s="1">
        <v>0</v>
      </c>
      <c r="H1497" s="1">
        <v>0</v>
      </c>
      <c r="I1497" s="1">
        <v>1</v>
      </c>
      <c r="J1497" s="1">
        <v>0</v>
      </c>
    </row>
    <row r="1498" spans="1:10" ht="12.75">
      <c r="A1498" s="1" t="s">
        <v>1480</v>
      </c>
      <c r="C1498" s="1">
        <v>12</v>
      </c>
      <c r="D1498" s="3" t="s">
        <v>1026</v>
      </c>
      <c r="F1498" s="6">
        <v>2.25</v>
      </c>
      <c r="G1498" s="1">
        <v>0</v>
      </c>
      <c r="H1498" s="1">
        <v>0</v>
      </c>
      <c r="I1498" s="1">
        <v>0</v>
      </c>
      <c r="J1498" s="1">
        <v>0</v>
      </c>
    </row>
    <row r="1499" spans="1:10" ht="12.75">
      <c r="A1499" s="1" t="s">
        <v>1480</v>
      </c>
      <c r="C1499" s="1">
        <v>13</v>
      </c>
      <c r="D1499" s="3" t="s">
        <v>1027</v>
      </c>
      <c r="F1499" s="6">
        <v>2.25</v>
      </c>
      <c r="G1499" s="1">
        <v>0</v>
      </c>
      <c r="H1499" s="1">
        <v>0</v>
      </c>
      <c r="I1499" s="1">
        <v>1</v>
      </c>
      <c r="J1499" s="1">
        <v>0</v>
      </c>
    </row>
    <row r="1500" spans="1:10" ht="12.75">
      <c r="A1500" s="1" t="s">
        <v>1480</v>
      </c>
      <c r="C1500" s="1">
        <v>14</v>
      </c>
      <c r="D1500" s="3" t="s">
        <v>1028</v>
      </c>
      <c r="F1500" s="6">
        <v>2</v>
      </c>
      <c r="G1500" s="1">
        <v>0</v>
      </c>
      <c r="H1500" s="1">
        <v>0</v>
      </c>
      <c r="I1500" s="1">
        <v>1</v>
      </c>
      <c r="J1500" s="1">
        <v>1</v>
      </c>
    </row>
    <row r="1501" spans="1:10" ht="12.75">
      <c r="A1501" s="1" t="s">
        <v>1480</v>
      </c>
      <c r="C1501" s="1">
        <v>15</v>
      </c>
      <c r="D1501" s="3" t="s">
        <v>1036</v>
      </c>
      <c r="F1501" s="6">
        <v>3.25</v>
      </c>
      <c r="G1501" s="1">
        <v>0</v>
      </c>
      <c r="H1501" s="1">
        <v>0</v>
      </c>
      <c r="I1501" s="1">
        <v>0</v>
      </c>
      <c r="J1501" s="1">
        <v>1</v>
      </c>
    </row>
    <row r="1502" spans="1:10" ht="12.75">
      <c r="A1502" s="1" t="s">
        <v>1480</v>
      </c>
      <c r="C1502" s="1">
        <v>16</v>
      </c>
      <c r="D1502" s="3" t="s">
        <v>1029</v>
      </c>
      <c r="F1502" s="6">
        <v>2.25</v>
      </c>
      <c r="G1502" s="1">
        <v>0</v>
      </c>
      <c r="H1502" s="1">
        <v>0</v>
      </c>
      <c r="I1502" s="1">
        <v>0</v>
      </c>
      <c r="J1502" s="1">
        <v>1</v>
      </c>
    </row>
    <row r="1503" spans="1:10" ht="12.75">
      <c r="A1503" s="1" t="s">
        <v>1480</v>
      </c>
      <c r="C1503" s="1">
        <v>17</v>
      </c>
      <c r="D1503" s="3" t="s">
        <v>1034</v>
      </c>
      <c r="F1503" s="6">
        <v>2</v>
      </c>
      <c r="G1503" s="1">
        <v>0</v>
      </c>
      <c r="H1503" s="1">
        <v>0</v>
      </c>
      <c r="I1503" s="1">
        <v>1</v>
      </c>
      <c r="J1503" s="1">
        <v>1</v>
      </c>
    </row>
    <row r="1504" spans="1:10" ht="12.75">
      <c r="A1504" s="1" t="s">
        <v>1480</v>
      </c>
      <c r="C1504" s="1">
        <v>18</v>
      </c>
      <c r="D1504" s="3" t="s">
        <v>1484</v>
      </c>
      <c r="F1504" s="6">
        <v>3</v>
      </c>
      <c r="G1504" s="1">
        <v>0</v>
      </c>
      <c r="H1504" s="1">
        <v>0</v>
      </c>
      <c r="I1504" s="1">
        <v>0</v>
      </c>
      <c r="J1504" s="1">
        <v>0</v>
      </c>
    </row>
    <row r="1505" spans="1:10" ht="12.75">
      <c r="A1505" s="1" t="s">
        <v>1480</v>
      </c>
      <c r="C1505" s="1">
        <v>19</v>
      </c>
      <c r="D1505" s="3" t="s">
        <v>1041</v>
      </c>
      <c r="F1505" s="6">
        <v>2.25</v>
      </c>
      <c r="G1505" s="1">
        <v>0</v>
      </c>
      <c r="H1505" s="1">
        <v>0</v>
      </c>
      <c r="I1505" s="1">
        <v>0</v>
      </c>
      <c r="J1505" s="1">
        <v>0</v>
      </c>
    </row>
    <row r="1506" spans="1:10" ht="12.75">
      <c r="A1506" s="1" t="s">
        <v>1480</v>
      </c>
      <c r="C1506" s="1">
        <v>20</v>
      </c>
      <c r="D1506" s="3" t="s">
        <v>1042</v>
      </c>
      <c r="F1506" s="6">
        <v>1.25</v>
      </c>
      <c r="G1506" s="1">
        <v>0</v>
      </c>
      <c r="H1506" s="1">
        <v>0</v>
      </c>
      <c r="I1506" s="1">
        <v>1</v>
      </c>
      <c r="J1506" s="1">
        <v>0</v>
      </c>
    </row>
    <row r="1507" spans="1:10" ht="12.75">
      <c r="A1507" s="1" t="s">
        <v>1480</v>
      </c>
      <c r="C1507" s="1">
        <v>21</v>
      </c>
      <c r="D1507" s="3" t="s">
        <v>1044</v>
      </c>
      <c r="F1507" s="6">
        <v>1.5</v>
      </c>
      <c r="G1507" s="1">
        <v>0</v>
      </c>
      <c r="H1507" s="1">
        <v>0</v>
      </c>
      <c r="I1507" s="1">
        <v>1</v>
      </c>
      <c r="J1507" s="1">
        <v>0</v>
      </c>
    </row>
    <row r="1508" spans="1:10" ht="12.75">
      <c r="A1508" s="1" t="s">
        <v>1480</v>
      </c>
      <c r="C1508" s="1">
        <v>22</v>
      </c>
      <c r="D1508" s="3" t="s">
        <v>1045</v>
      </c>
      <c r="F1508" s="6">
        <v>2.25</v>
      </c>
      <c r="G1508" s="1">
        <v>0</v>
      </c>
      <c r="H1508" s="1">
        <v>0</v>
      </c>
      <c r="I1508" s="1">
        <v>0</v>
      </c>
      <c r="J1508" s="1">
        <v>0</v>
      </c>
    </row>
    <row r="1509" spans="1:10" ht="12.75">
      <c r="A1509" s="1" t="s">
        <v>1480</v>
      </c>
      <c r="C1509" s="1">
        <v>23</v>
      </c>
      <c r="D1509" s="3" t="s">
        <v>1046</v>
      </c>
      <c r="F1509" s="6">
        <v>1.75</v>
      </c>
      <c r="G1509" s="1">
        <v>0</v>
      </c>
      <c r="H1509" s="1">
        <v>0</v>
      </c>
      <c r="I1509" s="1">
        <v>1</v>
      </c>
      <c r="J1509" s="1">
        <v>0</v>
      </c>
    </row>
    <row r="1510" spans="1:10" ht="12.75">
      <c r="A1510" s="1" t="s">
        <v>1480</v>
      </c>
      <c r="C1510" s="1">
        <v>24</v>
      </c>
      <c r="D1510" s="3" t="s">
        <v>1047</v>
      </c>
      <c r="F1510" s="6">
        <v>2.5</v>
      </c>
      <c r="G1510" s="1">
        <v>0</v>
      </c>
      <c r="H1510" s="1">
        <v>0</v>
      </c>
      <c r="I1510" s="1">
        <v>0</v>
      </c>
      <c r="J1510" s="1">
        <v>0</v>
      </c>
    </row>
    <row r="1511" spans="1:10" ht="12.75">
      <c r="A1511" s="1" t="s">
        <v>1480</v>
      </c>
      <c r="C1511" s="1">
        <v>25</v>
      </c>
      <c r="D1511" s="3" t="s">
        <v>1048</v>
      </c>
      <c r="F1511" s="6">
        <v>1</v>
      </c>
      <c r="G1511" s="1">
        <v>0</v>
      </c>
      <c r="H1511" s="1">
        <v>0</v>
      </c>
      <c r="I1511" s="1">
        <v>1</v>
      </c>
      <c r="J1511" s="1">
        <v>0</v>
      </c>
    </row>
    <row r="1512" spans="1:10" ht="12.75">
      <c r="A1512" s="1" t="s">
        <v>1480</v>
      </c>
      <c r="C1512" s="1">
        <v>26</v>
      </c>
      <c r="D1512" s="3" t="s">
        <v>1049</v>
      </c>
      <c r="F1512" s="6">
        <v>2.75</v>
      </c>
      <c r="G1512" s="1">
        <v>0</v>
      </c>
      <c r="H1512" s="1">
        <v>0</v>
      </c>
      <c r="I1512" s="1">
        <v>0</v>
      </c>
      <c r="J1512" s="1">
        <v>0</v>
      </c>
    </row>
    <row r="1513" spans="1:10" ht="12.75">
      <c r="A1513" s="1" t="s">
        <v>1480</v>
      </c>
      <c r="C1513" s="1">
        <v>27</v>
      </c>
      <c r="D1513" s="3" t="s">
        <v>1050</v>
      </c>
      <c r="F1513" s="6">
        <v>1.25</v>
      </c>
      <c r="G1513" s="1">
        <v>0</v>
      </c>
      <c r="H1513" s="1">
        <v>0</v>
      </c>
      <c r="I1513" s="1">
        <v>1</v>
      </c>
      <c r="J1513" s="1">
        <v>1</v>
      </c>
    </row>
    <row r="1514" spans="1:10" ht="12.75">
      <c r="A1514" s="1" t="s">
        <v>1480</v>
      </c>
      <c r="C1514" s="1">
        <v>28</v>
      </c>
      <c r="D1514" s="3" t="s">
        <v>1051</v>
      </c>
      <c r="F1514" s="6">
        <v>2.25</v>
      </c>
      <c r="G1514" s="1">
        <v>0</v>
      </c>
      <c r="H1514" s="1">
        <v>0</v>
      </c>
      <c r="I1514" s="1">
        <v>1</v>
      </c>
      <c r="J1514" s="1">
        <v>0</v>
      </c>
    </row>
    <row r="1515" spans="1:10" ht="12.75">
      <c r="A1515" s="1" t="s">
        <v>1480</v>
      </c>
      <c r="C1515" s="1">
        <v>29</v>
      </c>
      <c r="D1515" s="3" t="s">
        <v>1052</v>
      </c>
      <c r="F1515" s="6">
        <v>1.75</v>
      </c>
      <c r="G1515" s="1">
        <v>0</v>
      </c>
      <c r="H1515" s="1">
        <v>0</v>
      </c>
      <c r="I1515" s="1">
        <v>1</v>
      </c>
      <c r="J1515" s="1">
        <v>0</v>
      </c>
    </row>
    <row r="1516" spans="1:10" ht="12.75">
      <c r="A1516" s="1" t="s">
        <v>1480</v>
      </c>
      <c r="C1516" s="1">
        <v>30</v>
      </c>
      <c r="D1516" s="3" t="s">
        <v>1053</v>
      </c>
      <c r="F1516" s="6">
        <v>1.75</v>
      </c>
      <c r="G1516" s="1">
        <v>0</v>
      </c>
      <c r="H1516" s="1">
        <v>0</v>
      </c>
      <c r="I1516" s="1">
        <v>1</v>
      </c>
      <c r="J1516" s="1">
        <v>0</v>
      </c>
    </row>
    <row r="1517" spans="1:10" ht="12.75">
      <c r="A1517" s="1" t="s">
        <v>1480</v>
      </c>
      <c r="C1517" s="1">
        <v>31</v>
      </c>
      <c r="D1517" s="3" t="s">
        <v>1054</v>
      </c>
      <c r="F1517" s="6">
        <v>1.5</v>
      </c>
      <c r="G1517" s="1">
        <v>0</v>
      </c>
      <c r="H1517" s="1">
        <v>0</v>
      </c>
      <c r="I1517" s="1">
        <v>0</v>
      </c>
      <c r="J1517" s="1">
        <v>0</v>
      </c>
    </row>
    <row r="1518" spans="1:10" ht="12.75">
      <c r="A1518" s="1" t="s">
        <v>1480</v>
      </c>
      <c r="C1518" s="1">
        <v>32</v>
      </c>
      <c r="D1518" s="3" t="s">
        <v>1055</v>
      </c>
      <c r="F1518" s="6">
        <v>1.5</v>
      </c>
      <c r="G1518" s="1">
        <v>0</v>
      </c>
      <c r="H1518" s="1">
        <v>0</v>
      </c>
      <c r="I1518" s="1">
        <v>1</v>
      </c>
      <c r="J1518" s="1">
        <v>0</v>
      </c>
    </row>
    <row r="1519" spans="1:10" ht="12.75">
      <c r="A1519" s="1" t="s">
        <v>1480</v>
      </c>
      <c r="C1519" s="1">
        <v>33</v>
      </c>
      <c r="D1519" s="3" t="s">
        <v>1056</v>
      </c>
      <c r="F1519" s="6">
        <v>2.5</v>
      </c>
      <c r="G1519" s="1">
        <v>0</v>
      </c>
      <c r="H1519" s="1">
        <v>0</v>
      </c>
      <c r="I1519" s="1">
        <v>0</v>
      </c>
      <c r="J1519" s="1">
        <v>0</v>
      </c>
    </row>
    <row r="1520" spans="1:10" ht="12.75">
      <c r="A1520" s="1" t="s">
        <v>1480</v>
      </c>
      <c r="C1520" s="1">
        <v>34</v>
      </c>
      <c r="D1520" s="3" t="s">
        <v>1057</v>
      </c>
      <c r="F1520" s="6">
        <v>1.75</v>
      </c>
      <c r="G1520" s="1">
        <v>0</v>
      </c>
      <c r="H1520" s="1">
        <v>0</v>
      </c>
      <c r="I1520" s="1">
        <v>1</v>
      </c>
      <c r="J1520" s="1">
        <v>1</v>
      </c>
    </row>
    <row r="1521" spans="1:10" ht="12.75">
      <c r="A1521" s="1" t="s">
        <v>1480</v>
      </c>
      <c r="C1521" s="1">
        <v>35</v>
      </c>
      <c r="D1521" s="3" t="s">
        <v>1058</v>
      </c>
      <c r="F1521" s="6">
        <v>1.25</v>
      </c>
      <c r="G1521" s="1">
        <v>0</v>
      </c>
      <c r="H1521" s="1">
        <v>0</v>
      </c>
      <c r="I1521" s="1">
        <v>1</v>
      </c>
      <c r="J1521" s="1">
        <v>0</v>
      </c>
    </row>
    <row r="1522" spans="1:10" ht="12.75">
      <c r="A1522" s="1" t="s">
        <v>1480</v>
      </c>
      <c r="C1522" s="1">
        <v>36</v>
      </c>
      <c r="D1522" s="3" t="s">
        <v>1059</v>
      </c>
      <c r="F1522" s="6">
        <v>3.25</v>
      </c>
      <c r="G1522" s="1">
        <v>0</v>
      </c>
      <c r="H1522" s="1">
        <v>0</v>
      </c>
      <c r="I1522" s="1">
        <v>0</v>
      </c>
      <c r="J1522" s="1">
        <v>0</v>
      </c>
    </row>
    <row r="1523" spans="1:10" ht="12.75">
      <c r="A1523" s="1" t="s">
        <v>1480</v>
      </c>
      <c r="C1523" s="1">
        <v>37</v>
      </c>
      <c r="D1523" s="3" t="s">
        <v>1060</v>
      </c>
      <c r="F1523" s="6">
        <v>0.75</v>
      </c>
      <c r="G1523" s="1">
        <v>0</v>
      </c>
      <c r="H1523" s="1">
        <v>0</v>
      </c>
      <c r="I1523" s="1">
        <v>1</v>
      </c>
      <c r="J1523" s="1">
        <v>0</v>
      </c>
    </row>
    <row r="1524" spans="1:10" ht="12.75">
      <c r="A1524" s="1" t="s">
        <v>1480</v>
      </c>
      <c r="C1524" s="1">
        <v>38</v>
      </c>
      <c r="D1524" s="3" t="s">
        <v>1061</v>
      </c>
      <c r="F1524" s="6">
        <v>1.75</v>
      </c>
      <c r="G1524" s="1">
        <v>0</v>
      </c>
      <c r="H1524" s="1">
        <v>0</v>
      </c>
      <c r="I1524" s="1">
        <v>0</v>
      </c>
      <c r="J1524" s="1">
        <v>1</v>
      </c>
    </row>
    <row r="1525" spans="1:10" ht="12.75">
      <c r="A1525" s="1" t="s">
        <v>1480</v>
      </c>
      <c r="C1525" s="1">
        <v>39</v>
      </c>
      <c r="D1525" s="3" t="s">
        <v>1063</v>
      </c>
      <c r="F1525" s="6">
        <v>2</v>
      </c>
      <c r="G1525" s="1">
        <v>0</v>
      </c>
      <c r="H1525" s="1">
        <v>0</v>
      </c>
      <c r="I1525" s="1">
        <v>0</v>
      </c>
      <c r="J1525" s="1">
        <v>0</v>
      </c>
    </row>
    <row r="1526" spans="1:10" ht="12.75">
      <c r="A1526" s="1" t="s">
        <v>1480</v>
      </c>
      <c r="C1526" s="1">
        <v>40</v>
      </c>
      <c r="D1526" s="3" t="s">
        <v>1064</v>
      </c>
      <c r="F1526" s="6">
        <v>1.5</v>
      </c>
      <c r="G1526" s="1">
        <v>0</v>
      </c>
      <c r="H1526" s="1">
        <v>0</v>
      </c>
      <c r="I1526" s="1">
        <v>1</v>
      </c>
      <c r="J1526" s="1">
        <v>0</v>
      </c>
    </row>
    <row r="1527" spans="1:10" ht="12.75">
      <c r="A1527" s="1" t="s">
        <v>1480</v>
      </c>
      <c r="C1527" s="1">
        <v>41</v>
      </c>
      <c r="D1527" s="3" t="s">
        <v>1065</v>
      </c>
      <c r="F1527" s="6">
        <v>2.5</v>
      </c>
      <c r="G1527" s="1">
        <v>0</v>
      </c>
      <c r="H1527" s="1">
        <v>0</v>
      </c>
      <c r="I1527" s="1">
        <v>0</v>
      </c>
      <c r="J1527" s="1">
        <v>1</v>
      </c>
    </row>
    <row r="1528" spans="1:10" ht="12.75">
      <c r="A1528" s="1" t="s">
        <v>1480</v>
      </c>
      <c r="C1528" s="1">
        <v>42</v>
      </c>
      <c r="D1528" s="3" t="s">
        <v>1066</v>
      </c>
      <c r="F1528" s="6">
        <v>2.25</v>
      </c>
      <c r="G1528" s="1">
        <v>0</v>
      </c>
      <c r="H1528" s="1">
        <v>0</v>
      </c>
      <c r="I1528" s="1">
        <v>0</v>
      </c>
      <c r="J1528" s="1">
        <v>1</v>
      </c>
    </row>
    <row r="1529" spans="1:10" ht="12.75">
      <c r="A1529" s="1" t="s">
        <v>1480</v>
      </c>
      <c r="C1529" s="1">
        <v>43</v>
      </c>
      <c r="D1529" s="3" t="s">
        <v>1091</v>
      </c>
      <c r="F1529" s="6">
        <v>1.75</v>
      </c>
      <c r="G1529" s="1">
        <v>0</v>
      </c>
      <c r="H1529" s="1">
        <v>0</v>
      </c>
      <c r="I1529" s="1">
        <v>1</v>
      </c>
      <c r="J1529" s="1">
        <v>0</v>
      </c>
    </row>
    <row r="1530" spans="1:10" ht="12.75">
      <c r="A1530" s="1" t="s">
        <v>1480</v>
      </c>
      <c r="C1530" s="1">
        <v>44</v>
      </c>
      <c r="D1530" s="3" t="s">
        <v>1067</v>
      </c>
      <c r="F1530" s="6">
        <v>2</v>
      </c>
      <c r="G1530" s="1">
        <v>0</v>
      </c>
      <c r="H1530" s="1">
        <v>0</v>
      </c>
      <c r="I1530" s="1">
        <v>1</v>
      </c>
      <c r="J1530" s="1">
        <v>1</v>
      </c>
    </row>
    <row r="1531" spans="1:10" ht="12.75">
      <c r="A1531" s="1" t="s">
        <v>1480</v>
      </c>
      <c r="C1531" s="1">
        <v>45</v>
      </c>
      <c r="D1531" s="3" t="s">
        <v>1068</v>
      </c>
      <c r="F1531" s="6">
        <v>1.5</v>
      </c>
      <c r="G1531" s="1">
        <v>0</v>
      </c>
      <c r="H1531" s="1">
        <v>0</v>
      </c>
      <c r="I1531" s="1">
        <v>1</v>
      </c>
      <c r="J1531" s="1">
        <v>0</v>
      </c>
    </row>
    <row r="1532" spans="1:10" ht="12.75">
      <c r="A1532" s="1" t="s">
        <v>1491</v>
      </c>
      <c r="C1532" s="1">
        <v>1</v>
      </c>
      <c r="D1532" s="3" t="s">
        <v>1069</v>
      </c>
      <c r="F1532" s="6">
        <v>1</v>
      </c>
      <c r="G1532" s="1">
        <v>0</v>
      </c>
      <c r="H1532" s="1">
        <v>0</v>
      </c>
      <c r="I1532" s="1">
        <v>1</v>
      </c>
      <c r="J1532" s="1">
        <v>1</v>
      </c>
    </row>
    <row r="1533" spans="1:10" ht="12.75">
      <c r="A1533" s="1" t="s">
        <v>1491</v>
      </c>
      <c r="C1533" s="1">
        <v>2</v>
      </c>
      <c r="D1533" s="3" t="s">
        <v>1070</v>
      </c>
      <c r="F1533" s="6">
        <v>4.5</v>
      </c>
      <c r="G1533" s="1">
        <v>0</v>
      </c>
      <c r="H1533" s="1">
        <v>0</v>
      </c>
      <c r="I1533" s="1">
        <v>1</v>
      </c>
      <c r="J1533" s="1">
        <v>1</v>
      </c>
    </row>
    <row r="1534" spans="1:10" ht="12.75">
      <c r="A1534" s="1" t="s">
        <v>1491</v>
      </c>
      <c r="C1534" s="1">
        <v>3</v>
      </c>
      <c r="D1534" s="3" t="s">
        <v>1071</v>
      </c>
      <c r="F1534" s="6">
        <v>2.5</v>
      </c>
      <c r="G1534" s="1">
        <v>0</v>
      </c>
      <c r="H1534" s="1">
        <v>0</v>
      </c>
      <c r="I1534" s="1">
        <v>1</v>
      </c>
      <c r="J1534" s="1">
        <v>0</v>
      </c>
    </row>
    <row r="1535" spans="1:10" ht="12.75">
      <c r="A1535" s="1" t="s">
        <v>1491</v>
      </c>
      <c r="C1535" s="1">
        <v>4</v>
      </c>
      <c r="D1535" s="3" t="s">
        <v>1092</v>
      </c>
      <c r="F1535" s="6">
        <v>1.5</v>
      </c>
      <c r="G1535" s="1">
        <v>0</v>
      </c>
      <c r="H1535" s="1">
        <v>0</v>
      </c>
      <c r="I1535" s="1">
        <v>1</v>
      </c>
      <c r="J1535" s="1">
        <v>1</v>
      </c>
    </row>
    <row r="1536" spans="1:10" ht="12.75">
      <c r="A1536" s="1" t="s">
        <v>1491</v>
      </c>
      <c r="C1536" s="1">
        <v>5</v>
      </c>
      <c r="D1536" s="3" t="s">
        <v>1072</v>
      </c>
      <c r="F1536" s="6">
        <v>2.25</v>
      </c>
      <c r="G1536" s="1">
        <v>0</v>
      </c>
      <c r="H1536" s="1">
        <v>0</v>
      </c>
      <c r="I1536" s="1">
        <v>1</v>
      </c>
      <c r="J1536" s="1">
        <v>1</v>
      </c>
    </row>
    <row r="1537" spans="1:10" ht="12.75">
      <c r="A1537" s="1" t="s">
        <v>1491</v>
      </c>
      <c r="C1537" s="1">
        <v>6</v>
      </c>
      <c r="D1537" s="3" t="s">
        <v>1074</v>
      </c>
      <c r="F1537" s="6">
        <v>1.25</v>
      </c>
      <c r="G1537" s="1">
        <v>0</v>
      </c>
      <c r="H1537" s="1">
        <v>0</v>
      </c>
      <c r="I1537" s="1">
        <v>1</v>
      </c>
      <c r="J1537" s="1">
        <v>1</v>
      </c>
    </row>
    <row r="1538" spans="1:10" ht="12.75">
      <c r="A1538" s="1" t="s">
        <v>1491</v>
      </c>
      <c r="C1538" s="1">
        <v>7</v>
      </c>
      <c r="D1538" s="3" t="s">
        <v>1075</v>
      </c>
      <c r="F1538" s="6">
        <v>1.75</v>
      </c>
      <c r="G1538" s="1">
        <v>0</v>
      </c>
      <c r="H1538" s="1">
        <v>0</v>
      </c>
      <c r="I1538" s="1">
        <v>0</v>
      </c>
      <c r="J1538" s="1">
        <v>1</v>
      </c>
    </row>
    <row r="1539" spans="1:10" ht="12.75">
      <c r="A1539" s="1" t="s">
        <v>1491</v>
      </c>
      <c r="C1539" s="1">
        <v>8</v>
      </c>
      <c r="D1539" s="3" t="s">
        <v>1076</v>
      </c>
      <c r="F1539" s="6">
        <v>2.75</v>
      </c>
      <c r="G1539" s="1">
        <v>0</v>
      </c>
      <c r="H1539" s="1">
        <v>0</v>
      </c>
      <c r="I1539" s="1">
        <v>1</v>
      </c>
      <c r="J1539" s="1">
        <v>1</v>
      </c>
    </row>
    <row r="1540" spans="1:10" ht="12.75">
      <c r="A1540" s="1" t="s">
        <v>1491</v>
      </c>
      <c r="C1540" s="1">
        <v>9</v>
      </c>
      <c r="D1540" s="3" t="s">
        <v>1077</v>
      </c>
      <c r="F1540" s="6">
        <v>2.25</v>
      </c>
      <c r="G1540" s="1">
        <v>0</v>
      </c>
      <c r="H1540" s="1">
        <v>0</v>
      </c>
      <c r="I1540" s="1">
        <v>1</v>
      </c>
      <c r="J1540" s="1">
        <v>1</v>
      </c>
    </row>
    <row r="1541" spans="1:10" ht="12.75">
      <c r="A1541" s="1" t="s">
        <v>1491</v>
      </c>
      <c r="C1541" s="1">
        <v>10</v>
      </c>
      <c r="D1541" s="3" t="s">
        <v>1078</v>
      </c>
      <c r="F1541" s="6">
        <v>2.5</v>
      </c>
      <c r="G1541" s="1">
        <v>0</v>
      </c>
      <c r="H1541" s="1">
        <v>0</v>
      </c>
      <c r="I1541" s="1">
        <v>1</v>
      </c>
      <c r="J1541" s="1">
        <v>1</v>
      </c>
    </row>
    <row r="1542" spans="1:10" ht="12.75">
      <c r="A1542" s="1" t="s">
        <v>1491</v>
      </c>
      <c r="C1542" s="1">
        <v>11</v>
      </c>
      <c r="D1542" s="3" t="s">
        <v>1079</v>
      </c>
      <c r="F1542" s="6">
        <v>3.5</v>
      </c>
      <c r="G1542" s="1">
        <v>0</v>
      </c>
      <c r="H1542" s="1">
        <v>0</v>
      </c>
      <c r="I1542" s="1">
        <v>1</v>
      </c>
      <c r="J1542" s="1">
        <v>1</v>
      </c>
    </row>
    <row r="1543" spans="1:10" ht="12.75">
      <c r="A1543" s="1" t="s">
        <v>1491</v>
      </c>
      <c r="C1543" s="1">
        <v>12</v>
      </c>
      <c r="D1543" s="3" t="s">
        <v>1080</v>
      </c>
      <c r="F1543" s="6">
        <v>3.25</v>
      </c>
      <c r="G1543" s="1">
        <v>0</v>
      </c>
      <c r="H1543" s="1">
        <v>0</v>
      </c>
      <c r="I1543" s="1">
        <v>1</v>
      </c>
      <c r="J1543" s="1">
        <v>0</v>
      </c>
    </row>
    <row r="1544" spans="1:10" ht="12.75">
      <c r="A1544" s="1" t="s">
        <v>1491</v>
      </c>
      <c r="C1544" s="1">
        <v>13</v>
      </c>
      <c r="D1544" s="3" t="s">
        <v>1093</v>
      </c>
      <c r="F1544" s="6">
        <v>2.5</v>
      </c>
      <c r="G1544" s="1">
        <v>0</v>
      </c>
      <c r="H1544" s="1">
        <v>0</v>
      </c>
      <c r="I1544" s="1">
        <v>1</v>
      </c>
      <c r="J1544" s="1">
        <v>0</v>
      </c>
    </row>
    <row r="1545" spans="1:10" ht="12.75">
      <c r="A1545" s="1" t="s">
        <v>1491</v>
      </c>
      <c r="C1545" s="1">
        <v>14</v>
      </c>
      <c r="D1545" s="3" t="s">
        <v>1081</v>
      </c>
      <c r="F1545" s="6">
        <v>1.75</v>
      </c>
      <c r="G1545" s="1">
        <v>0</v>
      </c>
      <c r="H1545" s="1">
        <v>0</v>
      </c>
      <c r="I1545" s="1">
        <v>1</v>
      </c>
      <c r="J1545" s="1">
        <v>1</v>
      </c>
    </row>
    <row r="1546" spans="1:10" ht="12.75">
      <c r="A1546" s="1" t="s">
        <v>1491</v>
      </c>
      <c r="C1546" s="1">
        <v>15</v>
      </c>
      <c r="D1546" s="3" t="s">
        <v>1083</v>
      </c>
      <c r="F1546" s="6">
        <v>2</v>
      </c>
      <c r="G1546" s="1">
        <v>0</v>
      </c>
      <c r="H1546" s="1">
        <v>0</v>
      </c>
      <c r="I1546" s="1">
        <v>1</v>
      </c>
      <c r="J1546" s="1">
        <v>0</v>
      </c>
    </row>
    <row r="1547" spans="1:10" ht="12.75">
      <c r="A1547" s="1" t="s">
        <v>1491</v>
      </c>
      <c r="C1547" s="1">
        <v>16</v>
      </c>
      <c r="D1547" s="3" t="s">
        <v>1084</v>
      </c>
      <c r="F1547" s="6">
        <v>1.5</v>
      </c>
      <c r="G1547" s="1">
        <v>0</v>
      </c>
      <c r="H1547" s="1">
        <v>0</v>
      </c>
      <c r="I1547" s="1">
        <v>0</v>
      </c>
      <c r="J1547" s="1">
        <v>1</v>
      </c>
    </row>
    <row r="1548" spans="1:10" ht="12.75">
      <c r="A1548" s="1" t="s">
        <v>1491</v>
      </c>
      <c r="C1548" s="1">
        <v>17</v>
      </c>
      <c r="D1548" s="3" t="s">
        <v>1085</v>
      </c>
      <c r="F1548" s="6">
        <v>1.75</v>
      </c>
      <c r="G1548" s="1">
        <v>0</v>
      </c>
      <c r="H1548" s="1">
        <v>0</v>
      </c>
      <c r="I1548" s="1">
        <v>1</v>
      </c>
      <c r="J1548" s="1">
        <v>0</v>
      </c>
    </row>
    <row r="1549" spans="1:10" ht="12.75">
      <c r="A1549" s="1" t="s">
        <v>1491</v>
      </c>
      <c r="C1549" s="1">
        <v>18</v>
      </c>
      <c r="D1549" s="3" t="s">
        <v>1086</v>
      </c>
      <c r="F1549" s="6">
        <v>1</v>
      </c>
      <c r="G1549" s="1">
        <v>0</v>
      </c>
      <c r="H1549" s="1">
        <v>0</v>
      </c>
      <c r="I1549" s="1">
        <v>1</v>
      </c>
      <c r="J1549" s="1">
        <v>0</v>
      </c>
    </row>
    <row r="1550" spans="1:10" ht="12.75">
      <c r="A1550" s="1" t="s">
        <v>1491</v>
      </c>
      <c r="C1550" s="1">
        <v>19</v>
      </c>
      <c r="D1550" s="3" t="s">
        <v>1087</v>
      </c>
      <c r="F1550" s="6">
        <v>0.75</v>
      </c>
      <c r="G1550" s="1">
        <v>0</v>
      </c>
      <c r="H1550" s="1">
        <v>0</v>
      </c>
      <c r="I1550" s="1">
        <v>0</v>
      </c>
      <c r="J1550" s="1">
        <v>0</v>
      </c>
    </row>
    <row r="1551" spans="1:10" ht="12.75">
      <c r="A1551" s="1" t="s">
        <v>1491</v>
      </c>
      <c r="C1551" s="1">
        <v>20</v>
      </c>
      <c r="D1551" s="3" t="s">
        <v>1088</v>
      </c>
      <c r="F1551" s="6">
        <v>2.25</v>
      </c>
      <c r="G1551" s="1">
        <v>0</v>
      </c>
      <c r="H1551" s="1">
        <v>0</v>
      </c>
      <c r="I1551" s="1">
        <v>1</v>
      </c>
      <c r="J1551" s="1">
        <v>0</v>
      </c>
    </row>
    <row r="1552" spans="1:10" ht="12.75">
      <c r="A1552" s="1" t="s">
        <v>1491</v>
      </c>
      <c r="C1552" s="1">
        <v>21</v>
      </c>
      <c r="D1552" s="3" t="s">
        <v>1100</v>
      </c>
      <c r="F1552" s="6">
        <v>0.75</v>
      </c>
      <c r="G1552" s="1">
        <v>0</v>
      </c>
      <c r="H1552" s="1">
        <v>0</v>
      </c>
      <c r="I1552" s="1">
        <v>0</v>
      </c>
      <c r="J1552" s="1">
        <v>0</v>
      </c>
    </row>
    <row r="1553" spans="1:10" ht="12.75">
      <c r="A1553" s="1" t="s">
        <v>1491</v>
      </c>
      <c r="C1553" s="1">
        <v>22</v>
      </c>
      <c r="D1553" s="3" t="s">
        <v>1155</v>
      </c>
      <c r="F1553" s="6">
        <v>4</v>
      </c>
      <c r="G1553" s="1">
        <v>0</v>
      </c>
      <c r="H1553" s="1">
        <v>0</v>
      </c>
      <c r="I1553" s="1">
        <v>1</v>
      </c>
      <c r="J1553" s="1">
        <v>1</v>
      </c>
    </row>
    <row r="1554" spans="1:10" ht="12.75">
      <c r="A1554" s="1" t="s">
        <v>1491</v>
      </c>
      <c r="C1554" s="1">
        <v>23</v>
      </c>
      <c r="D1554" s="3" t="s">
        <v>1156</v>
      </c>
      <c r="F1554" s="6">
        <v>3.5</v>
      </c>
      <c r="G1554" s="1">
        <v>0</v>
      </c>
      <c r="H1554" s="1">
        <v>0</v>
      </c>
      <c r="I1554" s="1">
        <v>0</v>
      </c>
      <c r="J1554" s="1">
        <v>0</v>
      </c>
    </row>
    <row r="1555" spans="1:10" ht="12.75">
      <c r="A1555" s="1" t="s">
        <v>1491</v>
      </c>
      <c r="C1555" s="1">
        <v>24</v>
      </c>
      <c r="D1555" s="3" t="s">
        <v>1158</v>
      </c>
      <c r="F1555" s="6">
        <v>1.5</v>
      </c>
      <c r="G1555" s="1">
        <v>0</v>
      </c>
      <c r="H1555" s="1">
        <v>0</v>
      </c>
      <c r="I1555" s="1">
        <v>0</v>
      </c>
      <c r="J1555" s="1">
        <v>0</v>
      </c>
    </row>
    <row r="1556" spans="1:10" ht="12.75">
      <c r="A1556" s="1" t="s">
        <v>1491</v>
      </c>
      <c r="C1556" s="1">
        <v>25</v>
      </c>
      <c r="D1556" s="3" t="s">
        <v>1159</v>
      </c>
      <c r="F1556" s="6">
        <v>3.75</v>
      </c>
      <c r="G1556" s="1">
        <v>0</v>
      </c>
      <c r="H1556" s="1">
        <v>0</v>
      </c>
      <c r="I1556" s="1">
        <v>1</v>
      </c>
      <c r="J1556" s="1">
        <v>1</v>
      </c>
    </row>
    <row r="1557" spans="1:10" ht="12.75">
      <c r="A1557" s="1" t="s">
        <v>1491</v>
      </c>
      <c r="C1557" s="1">
        <v>26</v>
      </c>
      <c r="D1557" s="3" t="s">
        <v>1493</v>
      </c>
      <c r="F1557" s="6">
        <v>4.5</v>
      </c>
      <c r="G1557" s="1">
        <v>0</v>
      </c>
      <c r="H1557" s="1">
        <v>0</v>
      </c>
      <c r="I1557" s="1">
        <v>0</v>
      </c>
      <c r="J1557" s="1">
        <v>0</v>
      </c>
    </row>
    <row r="1558" spans="1:10" ht="12.75">
      <c r="A1558" s="1" t="s">
        <v>1491</v>
      </c>
      <c r="C1558" s="1">
        <v>27</v>
      </c>
      <c r="D1558" s="3" t="s">
        <v>1105</v>
      </c>
      <c r="F1558" s="6">
        <v>2.5</v>
      </c>
      <c r="G1558" s="1">
        <v>0</v>
      </c>
      <c r="H1558" s="1">
        <v>0</v>
      </c>
      <c r="I1558" s="1">
        <v>0</v>
      </c>
      <c r="J1558" s="1">
        <v>1</v>
      </c>
    </row>
    <row r="1559" spans="1:10" ht="12.75">
      <c r="A1559" s="1" t="s">
        <v>1491</v>
      </c>
      <c r="C1559" s="1">
        <v>28</v>
      </c>
      <c r="D1559" s="3" t="s">
        <v>1106</v>
      </c>
      <c r="F1559" s="6">
        <v>1.25</v>
      </c>
      <c r="G1559" s="1">
        <v>0</v>
      </c>
      <c r="H1559" s="1">
        <v>0</v>
      </c>
      <c r="I1559" s="1">
        <v>1</v>
      </c>
      <c r="J1559" s="1">
        <v>0</v>
      </c>
    </row>
    <row r="1560" spans="1:10" ht="12.75">
      <c r="A1560" s="1" t="s">
        <v>1491</v>
      </c>
      <c r="C1560" s="1">
        <v>29</v>
      </c>
      <c r="D1560" s="3" t="s">
        <v>1107</v>
      </c>
      <c r="F1560" s="6">
        <v>3.25</v>
      </c>
      <c r="G1560" s="1">
        <v>0</v>
      </c>
      <c r="H1560" s="1">
        <v>0</v>
      </c>
      <c r="I1560" s="1">
        <v>1</v>
      </c>
      <c r="J1560" s="1">
        <v>1</v>
      </c>
    </row>
    <row r="1561" spans="1:10" ht="12.75">
      <c r="A1561" s="1" t="s">
        <v>1491</v>
      </c>
      <c r="C1561" s="1">
        <v>30</v>
      </c>
      <c r="D1561" s="3" t="s">
        <v>1109</v>
      </c>
      <c r="F1561" s="6">
        <v>2.5</v>
      </c>
      <c r="G1561" s="1">
        <v>0</v>
      </c>
      <c r="H1561" s="1">
        <v>0</v>
      </c>
      <c r="I1561" s="1">
        <v>1</v>
      </c>
      <c r="J1561" s="1">
        <v>1</v>
      </c>
    </row>
    <row r="1562" spans="1:10" ht="12.75">
      <c r="A1562" s="1" t="s">
        <v>1491</v>
      </c>
      <c r="C1562" s="1">
        <v>31</v>
      </c>
      <c r="D1562" s="3" t="s">
        <v>1110</v>
      </c>
      <c r="F1562" s="6">
        <v>2</v>
      </c>
      <c r="G1562" s="1">
        <v>0</v>
      </c>
      <c r="H1562" s="1">
        <v>0</v>
      </c>
      <c r="I1562" s="1">
        <v>1</v>
      </c>
      <c r="J1562" s="1">
        <v>1</v>
      </c>
    </row>
    <row r="1563" spans="1:10" ht="12.75">
      <c r="A1563" s="1" t="s">
        <v>1491</v>
      </c>
      <c r="C1563" s="1">
        <v>32</v>
      </c>
      <c r="D1563" s="3" t="s">
        <v>1111</v>
      </c>
      <c r="F1563" s="6">
        <v>1</v>
      </c>
      <c r="G1563" s="1">
        <v>0</v>
      </c>
      <c r="H1563" s="1">
        <v>0</v>
      </c>
      <c r="I1563" s="1">
        <v>1</v>
      </c>
      <c r="J1563" s="1">
        <v>1</v>
      </c>
    </row>
    <row r="1564" spans="1:10" ht="12.75">
      <c r="A1564" s="1" t="s">
        <v>1491</v>
      </c>
      <c r="C1564" s="1">
        <v>33</v>
      </c>
      <c r="D1564" s="3" t="s">
        <v>1112</v>
      </c>
      <c r="F1564" s="6">
        <v>4.5</v>
      </c>
      <c r="G1564" s="1">
        <v>0</v>
      </c>
      <c r="H1564" s="1">
        <v>0</v>
      </c>
      <c r="I1564" s="1">
        <v>0</v>
      </c>
      <c r="J1564" s="1">
        <v>0</v>
      </c>
    </row>
    <row r="1565" spans="1:10" ht="12.75">
      <c r="A1565" s="1" t="s">
        <v>1491</v>
      </c>
      <c r="C1565" s="1">
        <v>34</v>
      </c>
      <c r="D1565" s="3" t="s">
        <v>1113</v>
      </c>
      <c r="F1565" s="6">
        <v>2.5</v>
      </c>
      <c r="G1565" s="1">
        <v>0</v>
      </c>
      <c r="H1565" s="1">
        <v>0</v>
      </c>
      <c r="I1565" s="1">
        <v>1</v>
      </c>
      <c r="J1565" s="1">
        <v>1</v>
      </c>
    </row>
    <row r="1566" spans="1:10" ht="12.75">
      <c r="A1566" s="1" t="s">
        <v>1491</v>
      </c>
      <c r="C1566" s="1">
        <v>35</v>
      </c>
      <c r="D1566" s="3" t="s">
        <v>1114</v>
      </c>
      <c r="F1566" s="6">
        <v>3.75</v>
      </c>
      <c r="G1566" s="1">
        <v>0</v>
      </c>
      <c r="H1566" s="1">
        <v>0</v>
      </c>
      <c r="I1566" s="1">
        <v>0</v>
      </c>
      <c r="J1566" s="1">
        <v>0</v>
      </c>
    </row>
    <row r="1567" spans="1:10" ht="12.75">
      <c r="A1567" s="1" t="s">
        <v>1491</v>
      </c>
      <c r="C1567" s="1">
        <v>36</v>
      </c>
      <c r="D1567" s="3" t="s">
        <v>1115</v>
      </c>
      <c r="F1567" s="6">
        <v>2.75</v>
      </c>
      <c r="G1567" s="1">
        <v>0</v>
      </c>
      <c r="H1567" s="1">
        <v>0</v>
      </c>
      <c r="I1567" s="1">
        <v>1</v>
      </c>
      <c r="J1567" s="1">
        <v>1</v>
      </c>
    </row>
    <row r="1568" spans="1:10" ht="12.75">
      <c r="A1568" s="1" t="s">
        <v>1491</v>
      </c>
      <c r="C1568" s="1">
        <v>37</v>
      </c>
      <c r="D1568" s="3" t="s">
        <v>1116</v>
      </c>
      <c r="F1568" s="6">
        <v>1.25</v>
      </c>
      <c r="G1568" s="1">
        <v>0</v>
      </c>
      <c r="H1568" s="1">
        <v>0</v>
      </c>
      <c r="I1568" s="1">
        <v>1</v>
      </c>
      <c r="J1568" s="1">
        <v>0</v>
      </c>
    </row>
    <row r="1569" spans="1:10" ht="12.75">
      <c r="A1569" s="1" t="s">
        <v>1491</v>
      </c>
      <c r="C1569" s="1">
        <v>38</v>
      </c>
      <c r="D1569" s="3" t="s">
        <v>1117</v>
      </c>
      <c r="F1569" s="6">
        <v>1.25</v>
      </c>
      <c r="G1569" s="1">
        <v>0</v>
      </c>
      <c r="H1569" s="1">
        <v>0</v>
      </c>
      <c r="I1569" s="1">
        <v>1</v>
      </c>
      <c r="J1569" s="1">
        <v>0</v>
      </c>
    </row>
    <row r="1570" spans="1:10" ht="12.75">
      <c r="A1570" s="1" t="s">
        <v>1491</v>
      </c>
      <c r="C1570" s="1">
        <v>39</v>
      </c>
      <c r="D1570" s="3" t="s">
        <v>1119</v>
      </c>
      <c r="F1570" s="6">
        <v>2</v>
      </c>
      <c r="G1570" s="1">
        <v>0</v>
      </c>
      <c r="H1570" s="1">
        <v>0</v>
      </c>
      <c r="I1570" s="1">
        <v>1</v>
      </c>
      <c r="J1570" s="1">
        <v>0</v>
      </c>
    </row>
    <row r="1571" spans="1:10" ht="12.75">
      <c r="A1571" s="1" t="s">
        <v>1491</v>
      </c>
      <c r="C1571" s="1">
        <v>40</v>
      </c>
      <c r="D1571" s="3" t="s">
        <v>1120</v>
      </c>
      <c r="F1571" s="6">
        <v>0.75</v>
      </c>
      <c r="G1571" s="1">
        <v>0</v>
      </c>
      <c r="H1571" s="1">
        <v>0</v>
      </c>
      <c r="I1571" s="1">
        <v>1</v>
      </c>
      <c r="J1571" s="1">
        <v>0</v>
      </c>
    </row>
    <row r="1572" spans="1:10" ht="12.75">
      <c r="A1572" s="1" t="s">
        <v>1501</v>
      </c>
      <c r="C1572" s="1">
        <v>1</v>
      </c>
      <c r="D1572" s="3" t="s">
        <v>1123</v>
      </c>
      <c r="F1572" s="6">
        <v>3.75</v>
      </c>
      <c r="G1572" s="1">
        <v>0</v>
      </c>
      <c r="H1572" s="1">
        <v>0</v>
      </c>
      <c r="I1572" s="1">
        <v>0</v>
      </c>
      <c r="J1572" s="1">
        <v>1</v>
      </c>
    </row>
    <row r="1573" spans="1:10" ht="12.75">
      <c r="A1573" s="1" t="s">
        <v>1501</v>
      </c>
      <c r="C1573" s="1">
        <v>2</v>
      </c>
      <c r="D1573" s="3" t="s">
        <v>1124</v>
      </c>
      <c r="F1573" s="6">
        <v>1</v>
      </c>
      <c r="G1573" s="1">
        <v>0</v>
      </c>
      <c r="H1573" s="1">
        <v>0</v>
      </c>
      <c r="I1573" s="1">
        <v>0</v>
      </c>
      <c r="J1573" s="1">
        <v>1</v>
      </c>
    </row>
    <row r="1574" spans="1:10" ht="12.75">
      <c r="A1574" s="1" t="s">
        <v>1501</v>
      </c>
      <c r="C1574" s="1">
        <v>3</v>
      </c>
      <c r="D1574" s="3" t="s">
        <v>1125</v>
      </c>
      <c r="F1574" s="6">
        <v>4</v>
      </c>
      <c r="G1574" s="1">
        <v>0</v>
      </c>
      <c r="H1574" s="1">
        <v>0</v>
      </c>
      <c r="I1574" s="1">
        <v>0</v>
      </c>
      <c r="J1574" s="1">
        <v>1</v>
      </c>
    </row>
    <row r="1575" spans="1:10" ht="12.75">
      <c r="A1575" s="1" t="s">
        <v>1501</v>
      </c>
      <c r="C1575" s="1">
        <v>4</v>
      </c>
      <c r="D1575" s="3" t="s">
        <v>1126</v>
      </c>
      <c r="F1575" s="6">
        <v>2.75</v>
      </c>
      <c r="G1575" s="1">
        <v>0</v>
      </c>
      <c r="H1575" s="1">
        <v>0</v>
      </c>
      <c r="I1575" s="1">
        <v>0</v>
      </c>
      <c r="J1575" s="1">
        <v>1</v>
      </c>
    </row>
    <row r="1576" spans="1:10" ht="12.75">
      <c r="A1576" s="1" t="s">
        <v>1501</v>
      </c>
      <c r="C1576" s="1">
        <v>5</v>
      </c>
      <c r="D1576" s="3" t="s">
        <v>1127</v>
      </c>
      <c r="F1576" s="6">
        <v>2.5</v>
      </c>
      <c r="G1576" s="1">
        <v>0</v>
      </c>
      <c r="H1576" s="1">
        <v>0</v>
      </c>
      <c r="I1576" s="1">
        <v>0</v>
      </c>
      <c r="J1576" s="1">
        <v>1</v>
      </c>
    </row>
    <row r="1577" spans="1:10" ht="12.75">
      <c r="A1577" s="1" t="s">
        <v>1501</v>
      </c>
      <c r="C1577" s="1">
        <v>6</v>
      </c>
      <c r="D1577" s="3" t="s">
        <v>1128</v>
      </c>
      <c r="F1577" s="6">
        <v>4.75</v>
      </c>
      <c r="G1577" s="1">
        <v>0</v>
      </c>
      <c r="H1577" s="1">
        <v>0</v>
      </c>
      <c r="I1577" s="1">
        <v>0</v>
      </c>
      <c r="J1577" s="1">
        <v>0</v>
      </c>
    </row>
    <row r="1578" spans="1:10" ht="12.75">
      <c r="A1578" s="1" t="s">
        <v>1501</v>
      </c>
      <c r="C1578" s="1">
        <v>7</v>
      </c>
      <c r="D1578" s="3" t="s">
        <v>1129</v>
      </c>
      <c r="F1578" s="6">
        <v>2.5</v>
      </c>
      <c r="G1578" s="1">
        <v>0</v>
      </c>
      <c r="H1578" s="1">
        <v>0</v>
      </c>
      <c r="I1578" s="1">
        <v>0</v>
      </c>
      <c r="J1578" s="1">
        <v>1</v>
      </c>
    </row>
    <row r="1579" spans="1:10" ht="12.75">
      <c r="A1579" s="1" t="s">
        <v>1501</v>
      </c>
      <c r="C1579" s="1">
        <v>8</v>
      </c>
      <c r="D1579" s="3" t="s">
        <v>1131</v>
      </c>
      <c r="F1579" s="6">
        <v>4</v>
      </c>
      <c r="G1579" s="1">
        <v>0</v>
      </c>
      <c r="H1579" s="1">
        <v>0</v>
      </c>
      <c r="I1579" s="1">
        <v>0</v>
      </c>
      <c r="J1579" s="1">
        <v>0</v>
      </c>
    </row>
    <row r="1580" spans="1:10" ht="12.75">
      <c r="A1580" s="1" t="s">
        <v>1501</v>
      </c>
      <c r="C1580" s="1">
        <v>9</v>
      </c>
      <c r="D1580" s="3" t="s">
        <v>1132</v>
      </c>
      <c r="F1580" s="6">
        <v>1.5</v>
      </c>
      <c r="G1580" s="1">
        <v>0</v>
      </c>
      <c r="H1580" s="1">
        <v>0</v>
      </c>
      <c r="I1580" s="1">
        <v>0</v>
      </c>
      <c r="J1580" s="1">
        <v>1</v>
      </c>
    </row>
    <row r="1581" spans="1:10" ht="12.75">
      <c r="A1581" s="1" t="s">
        <v>1501</v>
      </c>
      <c r="C1581" s="1">
        <v>10</v>
      </c>
      <c r="D1581" s="3" t="s">
        <v>1133</v>
      </c>
      <c r="F1581" s="6">
        <v>3.5</v>
      </c>
      <c r="G1581" s="1">
        <v>0</v>
      </c>
      <c r="H1581" s="1">
        <v>0</v>
      </c>
      <c r="I1581" s="1">
        <v>0</v>
      </c>
      <c r="J1581" s="1">
        <v>0</v>
      </c>
    </row>
    <row r="1582" spans="1:10" ht="12.75">
      <c r="A1582" s="1" t="s">
        <v>1501</v>
      </c>
      <c r="C1582" s="1">
        <v>11</v>
      </c>
      <c r="D1582" s="3" t="s">
        <v>1134</v>
      </c>
      <c r="F1582" s="6">
        <v>1.75</v>
      </c>
      <c r="G1582" s="1">
        <v>0</v>
      </c>
      <c r="H1582" s="1">
        <v>0</v>
      </c>
      <c r="I1582" s="1">
        <v>0</v>
      </c>
      <c r="J1582" s="1">
        <v>0</v>
      </c>
    </row>
    <row r="1583" spans="1:10" ht="12.75">
      <c r="A1583" s="1" t="s">
        <v>1501</v>
      </c>
      <c r="C1583" s="1">
        <v>12</v>
      </c>
      <c r="D1583" s="3" t="s">
        <v>1135</v>
      </c>
      <c r="F1583" s="6">
        <v>1.25</v>
      </c>
      <c r="G1583" s="1">
        <v>0</v>
      </c>
      <c r="H1583" s="1">
        <v>0</v>
      </c>
      <c r="I1583" s="1">
        <v>0</v>
      </c>
      <c r="J1583" s="1">
        <v>0</v>
      </c>
    </row>
    <row r="1584" spans="1:10" ht="12.75">
      <c r="A1584" s="1" t="s">
        <v>1501</v>
      </c>
      <c r="C1584" s="1">
        <v>13</v>
      </c>
      <c r="D1584" s="3" t="s">
        <v>1136</v>
      </c>
      <c r="F1584" s="6">
        <v>2.5</v>
      </c>
      <c r="G1584" s="1">
        <v>0</v>
      </c>
      <c r="H1584" s="1">
        <v>0</v>
      </c>
      <c r="I1584" s="1">
        <v>0</v>
      </c>
      <c r="J1584" s="1">
        <v>1</v>
      </c>
    </row>
    <row r="1585" spans="1:10" ht="12.75">
      <c r="A1585" s="1" t="s">
        <v>1501</v>
      </c>
      <c r="C1585" s="1">
        <v>14</v>
      </c>
      <c r="D1585" s="3" t="s">
        <v>1137</v>
      </c>
      <c r="F1585" s="6">
        <v>1</v>
      </c>
      <c r="G1585" s="1">
        <v>0</v>
      </c>
      <c r="H1585" s="1">
        <v>0</v>
      </c>
      <c r="I1585" s="1">
        <v>1</v>
      </c>
      <c r="J1585" s="1">
        <v>1</v>
      </c>
    </row>
    <row r="1586" spans="1:10" ht="12.75">
      <c r="A1586" s="1" t="s">
        <v>1501</v>
      </c>
      <c r="C1586" s="1">
        <v>15</v>
      </c>
      <c r="D1586" s="3" t="s">
        <v>1138</v>
      </c>
      <c r="F1586" s="6">
        <v>1.5</v>
      </c>
      <c r="G1586" s="1">
        <v>0</v>
      </c>
      <c r="H1586" s="1">
        <v>0</v>
      </c>
      <c r="I1586" s="1">
        <v>1</v>
      </c>
      <c r="J1586" s="1">
        <v>0</v>
      </c>
    </row>
    <row r="1587" spans="1:10" ht="12.75">
      <c r="A1587" s="1" t="s">
        <v>1501</v>
      </c>
      <c r="C1587" s="1">
        <v>16</v>
      </c>
      <c r="D1587" s="3" t="s">
        <v>1139</v>
      </c>
      <c r="F1587" s="6">
        <v>2.25</v>
      </c>
      <c r="G1587" s="1">
        <v>0</v>
      </c>
      <c r="H1587" s="1">
        <v>0</v>
      </c>
      <c r="I1587" s="1">
        <v>0</v>
      </c>
      <c r="J1587" s="1">
        <v>1</v>
      </c>
    </row>
    <row r="1588" spans="1:10" ht="12.75">
      <c r="A1588" s="1" t="s">
        <v>1501</v>
      </c>
      <c r="C1588" s="1">
        <v>17</v>
      </c>
      <c r="D1588" s="3" t="s">
        <v>1141</v>
      </c>
      <c r="F1588" s="6">
        <v>1</v>
      </c>
      <c r="G1588" s="1">
        <v>0</v>
      </c>
      <c r="H1588" s="1">
        <v>0</v>
      </c>
      <c r="I1588" s="1">
        <v>0</v>
      </c>
      <c r="J1588" s="1">
        <v>0</v>
      </c>
    </row>
    <row r="1589" spans="1:10" ht="12.75">
      <c r="A1589" s="1" t="s">
        <v>1501</v>
      </c>
      <c r="C1589" s="1">
        <v>18</v>
      </c>
      <c r="D1589" s="3" t="s">
        <v>1142</v>
      </c>
      <c r="F1589" s="6">
        <v>1</v>
      </c>
      <c r="G1589" s="1">
        <v>0</v>
      </c>
      <c r="H1589" s="1">
        <v>0</v>
      </c>
      <c r="I1589" s="1">
        <v>0</v>
      </c>
      <c r="J1589" s="1">
        <v>0</v>
      </c>
    </row>
    <row r="1590" spans="1:10" ht="12.75">
      <c r="A1590" s="1" t="s">
        <v>1501</v>
      </c>
      <c r="C1590" s="1">
        <v>19</v>
      </c>
      <c r="D1590" s="3" t="s">
        <v>1143</v>
      </c>
      <c r="F1590" s="6">
        <v>1.75</v>
      </c>
      <c r="G1590" s="1">
        <v>0</v>
      </c>
      <c r="H1590" s="1">
        <v>0</v>
      </c>
      <c r="I1590" s="1">
        <v>1</v>
      </c>
      <c r="J1590" s="1">
        <v>0</v>
      </c>
    </row>
    <row r="1591" spans="1:10" ht="12.75">
      <c r="A1591" s="1" t="s">
        <v>1501</v>
      </c>
      <c r="C1591" s="1">
        <v>20</v>
      </c>
      <c r="D1591" s="3" t="s">
        <v>1163</v>
      </c>
      <c r="F1591" s="6">
        <v>4.5</v>
      </c>
      <c r="G1591" s="1">
        <v>0</v>
      </c>
      <c r="H1591" s="1">
        <v>0</v>
      </c>
      <c r="I1591" s="1">
        <v>0</v>
      </c>
      <c r="J1591" s="1">
        <v>0</v>
      </c>
    </row>
    <row r="1592" spans="1:10" ht="12.75">
      <c r="A1592" s="1" t="s">
        <v>1501</v>
      </c>
      <c r="C1592" s="1">
        <v>21</v>
      </c>
      <c r="D1592" s="3" t="s">
        <v>1144</v>
      </c>
      <c r="F1592" s="6">
        <v>1.25</v>
      </c>
      <c r="G1592" s="1">
        <v>0</v>
      </c>
      <c r="H1592" s="1">
        <v>0</v>
      </c>
      <c r="I1592" s="1">
        <v>1</v>
      </c>
      <c r="J1592" s="1">
        <v>0</v>
      </c>
    </row>
    <row r="1593" spans="1:10" ht="12.75">
      <c r="A1593" s="1" t="s">
        <v>1501</v>
      </c>
      <c r="C1593" s="1">
        <v>22</v>
      </c>
      <c r="D1593" s="3" t="s">
        <v>1145</v>
      </c>
      <c r="F1593" s="6">
        <v>1.75</v>
      </c>
      <c r="G1593" s="1">
        <v>0</v>
      </c>
      <c r="H1593" s="1">
        <v>0</v>
      </c>
      <c r="I1593" s="1">
        <v>1</v>
      </c>
      <c r="J1593" s="1">
        <v>0</v>
      </c>
    </row>
    <row r="1594" spans="1:10" ht="12.75">
      <c r="A1594" s="1" t="s">
        <v>1501</v>
      </c>
      <c r="C1594" s="1">
        <v>23</v>
      </c>
      <c r="D1594" s="3" t="s">
        <v>1146</v>
      </c>
      <c r="F1594" s="6">
        <v>1.75</v>
      </c>
      <c r="G1594" s="1">
        <v>0</v>
      </c>
      <c r="H1594" s="1">
        <v>0</v>
      </c>
      <c r="I1594" s="1">
        <v>1</v>
      </c>
      <c r="J1594" s="1">
        <v>0</v>
      </c>
    </row>
    <row r="1595" spans="1:10" ht="12.75">
      <c r="A1595" s="1" t="s">
        <v>1501</v>
      </c>
      <c r="C1595" s="1">
        <v>24</v>
      </c>
      <c r="D1595" s="3" t="s">
        <v>1147</v>
      </c>
      <c r="F1595" s="6">
        <v>1.5</v>
      </c>
      <c r="G1595" s="1">
        <v>0</v>
      </c>
      <c r="H1595" s="1">
        <v>0</v>
      </c>
      <c r="I1595" s="1">
        <v>1</v>
      </c>
      <c r="J1595" s="1">
        <v>0</v>
      </c>
    </row>
    <row r="1596" spans="1:10" ht="12.75">
      <c r="A1596" s="1" t="s">
        <v>1501</v>
      </c>
      <c r="C1596" s="1">
        <v>25</v>
      </c>
      <c r="D1596" s="3" t="s">
        <v>1148</v>
      </c>
      <c r="F1596" s="6">
        <v>1.25</v>
      </c>
      <c r="G1596" s="1">
        <v>0</v>
      </c>
      <c r="H1596" s="1">
        <v>0</v>
      </c>
      <c r="I1596" s="1">
        <v>1</v>
      </c>
      <c r="J1596" s="1">
        <v>0</v>
      </c>
    </row>
    <row r="1597" spans="1:10" ht="12.75">
      <c r="A1597" s="1" t="s">
        <v>1501</v>
      </c>
      <c r="C1597" s="1">
        <v>26</v>
      </c>
      <c r="D1597" s="3" t="s">
        <v>1149</v>
      </c>
      <c r="F1597" s="6">
        <v>1.25</v>
      </c>
      <c r="G1597" s="1">
        <v>0</v>
      </c>
      <c r="H1597" s="1">
        <v>0</v>
      </c>
      <c r="I1597" s="1">
        <v>1</v>
      </c>
      <c r="J1597" s="1">
        <v>0</v>
      </c>
    </row>
    <row r="1598" spans="1:10" ht="12.75">
      <c r="A1598" s="1" t="s">
        <v>1501</v>
      </c>
      <c r="C1598" s="1">
        <v>27</v>
      </c>
      <c r="D1598" s="3" t="s">
        <v>1151</v>
      </c>
      <c r="F1598" s="6">
        <v>1.5</v>
      </c>
      <c r="G1598" s="1">
        <v>0</v>
      </c>
      <c r="H1598" s="1">
        <v>0</v>
      </c>
      <c r="I1598" s="1">
        <v>1</v>
      </c>
      <c r="J1598" s="1">
        <v>0</v>
      </c>
    </row>
    <row r="1599" spans="1:10" ht="12.75">
      <c r="A1599" s="1" t="s">
        <v>1501</v>
      </c>
      <c r="C1599" s="1">
        <v>28</v>
      </c>
      <c r="D1599" s="3" t="s">
        <v>1152</v>
      </c>
      <c r="F1599" s="6">
        <v>1.75</v>
      </c>
      <c r="G1599" s="1">
        <v>0</v>
      </c>
      <c r="H1599" s="1">
        <v>0</v>
      </c>
      <c r="I1599" s="1">
        <v>1</v>
      </c>
      <c r="J1599" s="1">
        <v>0</v>
      </c>
    </row>
    <row r="1600" spans="1:10" ht="12.75">
      <c r="A1600" s="1" t="s">
        <v>1501</v>
      </c>
      <c r="C1600" s="1">
        <v>29</v>
      </c>
      <c r="D1600" s="3" t="s">
        <v>1153</v>
      </c>
      <c r="F1600" s="6">
        <v>4</v>
      </c>
      <c r="G1600" s="1">
        <v>0</v>
      </c>
      <c r="H1600" s="1">
        <v>0</v>
      </c>
      <c r="I1600" s="1">
        <v>0</v>
      </c>
      <c r="J1600" s="1">
        <v>0</v>
      </c>
    </row>
    <row r="1601" spans="1:10" ht="12.75">
      <c r="A1601" s="1" t="s">
        <v>1501</v>
      </c>
      <c r="C1601" s="1">
        <v>30</v>
      </c>
      <c r="D1601" s="3" t="s">
        <v>1154</v>
      </c>
      <c r="F1601" s="6">
        <v>2.25</v>
      </c>
      <c r="G1601" s="1">
        <v>0</v>
      </c>
      <c r="H1601" s="1">
        <v>0</v>
      </c>
      <c r="I1601" s="1">
        <v>0</v>
      </c>
      <c r="J1601" s="1">
        <v>0</v>
      </c>
    </row>
    <row r="1602" spans="1:10" ht="12.75">
      <c r="A1602" s="1" t="s">
        <v>1501</v>
      </c>
      <c r="C1602" s="1">
        <v>31</v>
      </c>
      <c r="D1602" s="3" t="s">
        <v>1169</v>
      </c>
      <c r="F1602" s="6">
        <v>2</v>
      </c>
      <c r="G1602" s="1">
        <v>0</v>
      </c>
      <c r="H1602" s="1">
        <v>0</v>
      </c>
      <c r="I1602" s="1">
        <v>1</v>
      </c>
      <c r="J1602" s="1">
        <v>0</v>
      </c>
    </row>
    <row r="1603" spans="1:10" ht="12.75">
      <c r="A1603" s="1" t="s">
        <v>1501</v>
      </c>
      <c r="C1603" s="1">
        <v>32</v>
      </c>
      <c r="D1603" s="3" t="s">
        <v>1170</v>
      </c>
      <c r="F1603" s="6">
        <v>1.75</v>
      </c>
      <c r="G1603" s="1">
        <v>0</v>
      </c>
      <c r="H1603" s="1">
        <v>0</v>
      </c>
      <c r="I1603" s="1">
        <v>1</v>
      </c>
      <c r="J1603" s="1">
        <v>1</v>
      </c>
    </row>
    <row r="1604" spans="1:10" ht="12.75">
      <c r="A1604" s="1" t="s">
        <v>1501</v>
      </c>
      <c r="C1604" s="1">
        <v>33</v>
      </c>
      <c r="D1604" s="3" t="s">
        <v>1171</v>
      </c>
      <c r="F1604" s="6">
        <v>1.5</v>
      </c>
      <c r="G1604" s="1">
        <v>0</v>
      </c>
      <c r="H1604" s="1">
        <v>0</v>
      </c>
      <c r="I1604" s="1">
        <v>1</v>
      </c>
      <c r="J1604" s="1">
        <v>0</v>
      </c>
    </row>
    <row r="1605" spans="1:10" ht="12.75">
      <c r="A1605" s="1" t="s">
        <v>1501</v>
      </c>
      <c r="C1605" s="1">
        <v>34</v>
      </c>
      <c r="D1605" s="3" t="s">
        <v>1172</v>
      </c>
      <c r="F1605" s="6">
        <v>3</v>
      </c>
      <c r="G1605" s="1">
        <v>0</v>
      </c>
      <c r="H1605" s="1">
        <v>0</v>
      </c>
      <c r="I1605" s="1">
        <v>0</v>
      </c>
      <c r="J1605" s="1">
        <v>0</v>
      </c>
    </row>
    <row r="1606" spans="1:10" ht="12.75">
      <c r="A1606" s="1" t="s">
        <v>1501</v>
      </c>
      <c r="C1606" s="1">
        <v>35</v>
      </c>
      <c r="D1606" s="3" t="s">
        <v>1174</v>
      </c>
      <c r="F1606" s="6">
        <v>1.25</v>
      </c>
      <c r="G1606" s="1">
        <v>0</v>
      </c>
      <c r="H1606" s="1">
        <v>0</v>
      </c>
      <c r="I1606" s="1">
        <v>1</v>
      </c>
      <c r="J1606" s="1">
        <v>0</v>
      </c>
    </row>
    <row r="1607" spans="1:10" ht="12.75">
      <c r="A1607" s="1" t="s">
        <v>1501</v>
      </c>
      <c r="C1607" s="1">
        <v>36</v>
      </c>
      <c r="D1607" s="3" t="s">
        <v>1175</v>
      </c>
      <c r="F1607" s="6">
        <v>4</v>
      </c>
      <c r="G1607" s="1">
        <v>0</v>
      </c>
      <c r="H1607" s="1">
        <v>0</v>
      </c>
      <c r="I1607" s="1">
        <v>0</v>
      </c>
      <c r="J1607" s="1">
        <v>0</v>
      </c>
    </row>
    <row r="1608" spans="1:10" ht="12.75">
      <c r="A1608" s="1" t="s">
        <v>1501</v>
      </c>
      <c r="C1608" s="1">
        <v>37</v>
      </c>
      <c r="D1608" s="3" t="s">
        <v>1176</v>
      </c>
      <c r="F1608" s="6">
        <v>2</v>
      </c>
      <c r="G1608" s="1">
        <v>0</v>
      </c>
      <c r="H1608" s="1">
        <v>0</v>
      </c>
      <c r="I1608" s="1">
        <v>1</v>
      </c>
      <c r="J1608" s="1">
        <v>0</v>
      </c>
    </row>
    <row r="1609" spans="1:10" ht="12.75">
      <c r="A1609" s="1" t="s">
        <v>1501</v>
      </c>
      <c r="C1609" s="1">
        <v>38</v>
      </c>
      <c r="D1609" s="3" t="s">
        <v>1206</v>
      </c>
      <c r="F1609" s="6">
        <v>3</v>
      </c>
      <c r="G1609" s="1">
        <v>0</v>
      </c>
      <c r="H1609" s="1">
        <v>0</v>
      </c>
      <c r="I1609" s="1">
        <v>0</v>
      </c>
      <c r="J1609" s="1">
        <v>0</v>
      </c>
    </row>
    <row r="1610" spans="1:10" ht="12.75">
      <c r="A1610" s="1" t="s">
        <v>1501</v>
      </c>
      <c r="C1610" s="1">
        <v>39</v>
      </c>
      <c r="D1610" s="3" t="s">
        <v>1177</v>
      </c>
      <c r="F1610" s="6">
        <v>2.5</v>
      </c>
      <c r="G1610" s="1">
        <v>0</v>
      </c>
      <c r="H1610" s="1">
        <v>0</v>
      </c>
      <c r="I1610" s="1">
        <v>0</v>
      </c>
      <c r="J1610" s="1">
        <v>0</v>
      </c>
    </row>
    <row r="1611" spans="1:10" ht="12.75">
      <c r="A1611" s="1" t="s">
        <v>1501</v>
      </c>
      <c r="C1611" s="1">
        <v>40</v>
      </c>
      <c r="D1611" s="3" t="s">
        <v>1178</v>
      </c>
      <c r="F1611" s="6">
        <v>2.25</v>
      </c>
      <c r="G1611" s="1">
        <v>0</v>
      </c>
      <c r="H1611" s="1">
        <v>0</v>
      </c>
      <c r="I1611" s="1">
        <v>0</v>
      </c>
      <c r="J1611" s="1">
        <v>0</v>
      </c>
    </row>
    <row r="1612" spans="1:10" ht="12.75">
      <c r="A1612" s="1" t="s">
        <v>1501</v>
      </c>
      <c r="C1612" s="1">
        <v>41</v>
      </c>
      <c r="D1612" s="3" t="s">
        <v>1179</v>
      </c>
      <c r="F1612" s="6">
        <v>1</v>
      </c>
      <c r="G1612" s="1">
        <v>0</v>
      </c>
      <c r="H1612" s="1">
        <v>0</v>
      </c>
      <c r="I1612" s="1">
        <v>1</v>
      </c>
      <c r="J1612" s="1">
        <v>0</v>
      </c>
    </row>
    <row r="1613" spans="1:10" ht="12.75">
      <c r="A1613" s="1" t="s">
        <v>1501</v>
      </c>
      <c r="C1613" s="1">
        <v>42</v>
      </c>
      <c r="D1613" s="3" t="s">
        <v>1181</v>
      </c>
      <c r="F1613" s="6">
        <v>1.25</v>
      </c>
      <c r="G1613" s="1">
        <v>0</v>
      </c>
      <c r="H1613" s="1">
        <v>0</v>
      </c>
      <c r="I1613" s="1">
        <v>1</v>
      </c>
      <c r="J1613" s="1">
        <v>0</v>
      </c>
    </row>
    <row r="1614" spans="1:10" ht="12.75">
      <c r="A1614" s="1" t="s">
        <v>1501</v>
      </c>
      <c r="C1614" s="1">
        <v>43</v>
      </c>
      <c r="D1614" s="3" t="s">
        <v>1182</v>
      </c>
      <c r="F1614" s="6">
        <v>1</v>
      </c>
      <c r="G1614" s="1">
        <v>0</v>
      </c>
      <c r="H1614" s="1">
        <v>0</v>
      </c>
      <c r="I1614" s="1">
        <v>0</v>
      </c>
      <c r="J1614" s="1">
        <v>0</v>
      </c>
    </row>
    <row r="1615" spans="1:10" ht="12.75">
      <c r="A1615" s="1" t="s">
        <v>1501</v>
      </c>
      <c r="C1615" s="1">
        <v>44</v>
      </c>
      <c r="D1615" s="3" t="s">
        <v>1183</v>
      </c>
      <c r="F1615" s="6">
        <v>1.75</v>
      </c>
      <c r="G1615" s="1">
        <v>0</v>
      </c>
      <c r="H1615" s="1">
        <v>0</v>
      </c>
      <c r="I1615" s="1">
        <v>0</v>
      </c>
      <c r="J1615" s="1">
        <v>1</v>
      </c>
    </row>
    <row r="1616" spans="1:10" ht="12.75">
      <c r="A1616" s="1" t="s">
        <v>1501</v>
      </c>
      <c r="C1616" s="1">
        <v>45</v>
      </c>
      <c r="D1616" s="3" t="s">
        <v>1184</v>
      </c>
      <c r="F1616" s="6">
        <v>1.75</v>
      </c>
      <c r="G1616" s="1">
        <v>0</v>
      </c>
      <c r="H1616" s="1">
        <v>0</v>
      </c>
      <c r="I1616" s="1">
        <v>1</v>
      </c>
      <c r="J1616" s="1">
        <v>0</v>
      </c>
    </row>
    <row r="1617" spans="1:10" ht="12.75">
      <c r="A1617" s="1" t="s">
        <v>1501</v>
      </c>
      <c r="C1617" s="1">
        <v>46</v>
      </c>
      <c r="D1617" s="3" t="s">
        <v>1185</v>
      </c>
      <c r="F1617" s="6">
        <v>1.5</v>
      </c>
      <c r="G1617" s="1">
        <v>0</v>
      </c>
      <c r="H1617" s="1">
        <v>0</v>
      </c>
      <c r="I1617" s="1">
        <v>0</v>
      </c>
      <c r="J1617" s="1">
        <v>0</v>
      </c>
    </row>
    <row r="1618" spans="1:10" ht="12.75">
      <c r="A1618" s="1" t="s">
        <v>1501</v>
      </c>
      <c r="C1618" s="1">
        <v>47</v>
      </c>
      <c r="D1618" s="3" t="s">
        <v>1207</v>
      </c>
      <c r="F1618" s="6">
        <v>2</v>
      </c>
      <c r="G1618" s="1">
        <v>0</v>
      </c>
      <c r="H1618" s="1">
        <v>0</v>
      </c>
      <c r="I1618" s="1">
        <v>0</v>
      </c>
      <c r="J1618" s="1">
        <v>1</v>
      </c>
    </row>
    <row r="1619" spans="1:10" ht="12.75">
      <c r="A1619" s="1" t="s">
        <v>1501</v>
      </c>
      <c r="C1619" s="1">
        <v>48</v>
      </c>
      <c r="D1619" s="3" t="s">
        <v>1186</v>
      </c>
      <c r="F1619" s="6">
        <v>3</v>
      </c>
      <c r="G1619" s="1">
        <v>0</v>
      </c>
      <c r="H1619" s="1">
        <v>0</v>
      </c>
      <c r="I1619" s="1">
        <v>0</v>
      </c>
      <c r="J1619" s="1">
        <v>1</v>
      </c>
    </row>
    <row r="1620" spans="1:10" ht="12.75">
      <c r="A1620" s="1" t="s">
        <v>1501</v>
      </c>
      <c r="C1620" s="1">
        <v>49</v>
      </c>
      <c r="D1620" s="3" t="s">
        <v>1187</v>
      </c>
      <c r="F1620" s="6">
        <v>3.5</v>
      </c>
      <c r="G1620" s="1">
        <v>0</v>
      </c>
      <c r="H1620" s="1">
        <v>0</v>
      </c>
      <c r="I1620" s="1">
        <v>0</v>
      </c>
      <c r="J1620" s="1">
        <v>0</v>
      </c>
    </row>
    <row r="1621" spans="1:10" ht="12.75">
      <c r="A1621" s="1" t="s">
        <v>1501</v>
      </c>
      <c r="C1621" s="1">
        <v>50</v>
      </c>
      <c r="D1621" s="3" t="s">
        <v>1188</v>
      </c>
      <c r="F1621" s="6">
        <v>1.5</v>
      </c>
      <c r="G1621" s="1">
        <v>0</v>
      </c>
      <c r="H1621" s="1">
        <v>0</v>
      </c>
      <c r="I1621" s="1">
        <v>0</v>
      </c>
      <c r="J1621" s="1">
        <v>0</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Y1004"/>
  <sheetViews>
    <sheetView zoomScalePageLayoutView="0" workbookViewId="0" topLeftCell="A1">
      <pane xSplit="5" ySplit="1" topLeftCell="R118" activePane="bottomRight" state="frozen"/>
      <selection pane="topLeft" activeCell="A1" sqref="A1"/>
      <selection pane="topRight" activeCell="F1" sqref="F1"/>
      <selection pane="bottomLeft" activeCell="A2" sqref="A2"/>
      <selection pane="bottomRight" activeCell="W975" sqref="W975"/>
    </sheetView>
  </sheetViews>
  <sheetFormatPr defaultColWidth="9.140625" defaultRowHeight="15"/>
  <cols>
    <col min="1" max="1" width="13.28125" style="1" bestFit="1" customWidth="1"/>
    <col min="2" max="2" width="6.57421875" style="1" bestFit="1" customWidth="1"/>
    <col min="3" max="3" width="10.421875" style="1" bestFit="1" customWidth="1"/>
    <col min="4" max="4" width="8.7109375" style="3" bestFit="1" customWidth="1"/>
    <col min="5" max="5" width="5.57421875" style="1" bestFit="1" customWidth="1"/>
    <col min="6" max="6" width="9.8515625" style="1" bestFit="1" customWidth="1"/>
    <col min="7" max="7" width="12.140625" style="1" bestFit="1" customWidth="1"/>
    <col min="8" max="8" width="6.421875" style="1" bestFit="1" customWidth="1"/>
    <col min="9" max="9" width="8.140625" style="1" bestFit="1" customWidth="1"/>
    <col min="10" max="10" width="8.140625" style="1" customWidth="1"/>
    <col min="11" max="11" width="15.421875" style="1" bestFit="1" customWidth="1"/>
    <col min="12" max="12" width="14.140625" style="1" customWidth="1"/>
    <col min="13" max="13" width="6.57421875" style="1" customWidth="1"/>
    <col min="14" max="14" width="9.00390625" style="1" bestFit="1" customWidth="1"/>
    <col min="15" max="15" width="7.8515625" style="1" bestFit="1" customWidth="1"/>
    <col min="16" max="16" width="11.57421875" style="1" bestFit="1" customWidth="1"/>
    <col min="17" max="17" width="11.57421875" style="1" customWidth="1"/>
    <col min="18" max="18" width="26.57421875" style="1" bestFit="1" customWidth="1"/>
    <col min="19" max="20" width="5.28125" style="1" bestFit="1" customWidth="1"/>
    <col min="21" max="21" width="4.28125" style="1" bestFit="1" customWidth="1"/>
    <col min="22" max="22" width="16.421875" style="1" customWidth="1"/>
    <col min="23" max="16384" width="9.140625" style="1" customWidth="1"/>
  </cols>
  <sheetData>
    <row r="1" spans="1:25" ht="12.75">
      <c r="A1" s="1" t="s">
        <v>7</v>
      </c>
      <c r="B1" s="1" t="s">
        <v>9</v>
      </c>
      <c r="C1" s="1" t="s">
        <v>51</v>
      </c>
      <c r="D1" s="3" t="s">
        <v>39</v>
      </c>
      <c r="E1" s="1" t="s">
        <v>46</v>
      </c>
      <c r="F1" s="1" t="s">
        <v>159</v>
      </c>
      <c r="G1" s="1" t="s">
        <v>158</v>
      </c>
      <c r="H1" s="1" t="s">
        <v>157</v>
      </c>
      <c r="I1" s="1" t="s">
        <v>699</v>
      </c>
      <c r="J1" s="1" t="s">
        <v>700</v>
      </c>
      <c r="K1" s="1" t="s">
        <v>698</v>
      </c>
      <c r="L1" s="1" t="s">
        <v>243</v>
      </c>
      <c r="M1" s="1" t="s">
        <v>1357</v>
      </c>
      <c r="N1" s="1" t="s">
        <v>760</v>
      </c>
      <c r="O1" s="1" t="s">
        <v>323</v>
      </c>
      <c r="P1" s="1" t="s">
        <v>630</v>
      </c>
      <c r="Q1" s="1" t="s">
        <v>1160</v>
      </c>
      <c r="R1" s="1" t="s">
        <v>1397</v>
      </c>
      <c r="S1" s="1" t="s">
        <v>47</v>
      </c>
      <c r="T1" s="1" t="s">
        <v>48</v>
      </c>
      <c r="U1" s="1" t="s">
        <v>49</v>
      </c>
      <c r="V1" s="1" t="s">
        <v>50</v>
      </c>
      <c r="W1" s="1" t="s">
        <v>1527</v>
      </c>
      <c r="X1" s="1" t="s">
        <v>1528</v>
      </c>
      <c r="Y1" s="1" t="s">
        <v>1529</v>
      </c>
    </row>
    <row r="2" spans="1:25" ht="12.75">
      <c r="A2" s="1" t="s">
        <v>783</v>
      </c>
      <c r="C2" s="1">
        <v>1</v>
      </c>
      <c r="D2" s="3" t="s">
        <v>1343</v>
      </c>
      <c r="E2" s="1">
        <v>1</v>
      </c>
      <c r="F2" s="1">
        <v>40</v>
      </c>
      <c r="G2" s="1">
        <v>50</v>
      </c>
      <c r="H2" s="1">
        <v>10</v>
      </c>
      <c r="S2" s="1">
        <v>1</v>
      </c>
      <c r="T2" s="1">
        <v>0</v>
      </c>
      <c r="U2" s="1">
        <v>0</v>
      </c>
      <c r="V2" s="1" t="s">
        <v>1344</v>
      </c>
      <c r="W2" s="1">
        <f>SUM(S2:S29)/((5*6*0.5*0.5)-(2*0.5*0.5))</f>
        <v>0.42857142857142855</v>
      </c>
      <c r="X2" s="1">
        <f>SUM(T2:T29)/((5*6*0.5*0.5)-(2*0.5*0.5))</f>
        <v>0</v>
      </c>
      <c r="Y2" s="1">
        <v>0</v>
      </c>
    </row>
    <row r="3" spans="1:21" ht="12.75">
      <c r="A3" s="1" t="s">
        <v>783</v>
      </c>
      <c r="C3" s="1">
        <v>1</v>
      </c>
      <c r="D3" s="3" t="s">
        <v>1343</v>
      </c>
      <c r="E3" s="1">
        <v>2</v>
      </c>
      <c r="F3" s="1">
        <v>20</v>
      </c>
      <c r="G3" s="1">
        <v>80</v>
      </c>
      <c r="S3" s="1">
        <v>0</v>
      </c>
      <c r="T3" s="1">
        <v>0</v>
      </c>
      <c r="U3" s="1">
        <v>0</v>
      </c>
    </row>
    <row r="4" spans="1:21" ht="12.75">
      <c r="A4" s="1" t="s">
        <v>783</v>
      </c>
      <c r="C4" s="1">
        <v>1</v>
      </c>
      <c r="D4" s="3" t="s">
        <v>1343</v>
      </c>
      <c r="E4" s="1">
        <v>3</v>
      </c>
      <c r="F4" s="1">
        <v>70</v>
      </c>
      <c r="G4" s="1">
        <v>20</v>
      </c>
      <c r="H4" s="1">
        <v>10</v>
      </c>
      <c r="S4" s="1">
        <v>0</v>
      </c>
      <c r="T4" s="1">
        <v>0</v>
      </c>
      <c r="U4" s="1">
        <v>0</v>
      </c>
    </row>
    <row r="5" spans="1:21" ht="12.75">
      <c r="A5" s="1" t="s">
        <v>783</v>
      </c>
      <c r="C5" s="1">
        <v>1</v>
      </c>
      <c r="D5" s="3" t="s">
        <v>1343</v>
      </c>
      <c r="E5" s="1">
        <v>4</v>
      </c>
      <c r="F5" s="1">
        <v>50</v>
      </c>
      <c r="G5" s="1">
        <v>50</v>
      </c>
      <c r="S5" s="1">
        <v>0</v>
      </c>
      <c r="T5" s="1">
        <v>0</v>
      </c>
      <c r="U5" s="1">
        <v>0</v>
      </c>
    </row>
    <row r="6" spans="1:21" ht="12.75">
      <c r="A6" s="1" t="s">
        <v>783</v>
      </c>
      <c r="C6" s="1">
        <v>1</v>
      </c>
      <c r="D6" s="3" t="s">
        <v>1343</v>
      </c>
      <c r="E6" s="1">
        <v>5</v>
      </c>
      <c r="F6" s="1">
        <v>50</v>
      </c>
      <c r="G6" s="1">
        <v>50</v>
      </c>
      <c r="S6" s="1">
        <v>0</v>
      </c>
      <c r="T6" s="1">
        <v>0</v>
      </c>
      <c r="U6" s="1">
        <v>0</v>
      </c>
    </row>
    <row r="7" spans="1:21" ht="12.75">
      <c r="A7" s="1" t="s">
        <v>783</v>
      </c>
      <c r="C7" s="1">
        <v>1</v>
      </c>
      <c r="D7" s="3" t="s">
        <v>1343</v>
      </c>
      <c r="E7" s="1">
        <v>6</v>
      </c>
      <c r="F7" s="1">
        <v>50</v>
      </c>
      <c r="G7" s="1">
        <v>30</v>
      </c>
      <c r="J7" s="1">
        <v>20</v>
      </c>
      <c r="S7" s="1">
        <v>0</v>
      </c>
      <c r="T7" s="1">
        <v>0</v>
      </c>
      <c r="U7" s="1">
        <v>0</v>
      </c>
    </row>
    <row r="8" spans="1:21" ht="12.75">
      <c r="A8" s="1" t="s">
        <v>783</v>
      </c>
      <c r="C8" s="1">
        <v>2</v>
      </c>
      <c r="D8" s="3" t="s">
        <v>1345</v>
      </c>
      <c r="E8" s="1">
        <v>1</v>
      </c>
      <c r="F8" s="1">
        <v>95</v>
      </c>
      <c r="G8" s="1">
        <v>5</v>
      </c>
      <c r="S8" s="1">
        <v>0</v>
      </c>
      <c r="T8" s="1">
        <v>0</v>
      </c>
      <c r="U8" s="1">
        <v>0</v>
      </c>
    </row>
    <row r="9" spans="1:21" ht="12.75">
      <c r="A9" s="1" t="s">
        <v>783</v>
      </c>
      <c r="C9" s="1">
        <v>2</v>
      </c>
      <c r="D9" s="3" t="s">
        <v>1345</v>
      </c>
      <c r="E9" s="1">
        <v>2</v>
      </c>
      <c r="F9" s="1">
        <v>90</v>
      </c>
      <c r="G9" s="1">
        <v>10</v>
      </c>
      <c r="S9" s="1">
        <v>0</v>
      </c>
      <c r="T9" s="1">
        <v>0</v>
      </c>
      <c r="U9" s="1">
        <v>0</v>
      </c>
    </row>
    <row r="10" spans="1:21" ht="12.75">
      <c r="A10" s="1" t="s">
        <v>783</v>
      </c>
      <c r="C10" s="1">
        <v>2</v>
      </c>
      <c r="D10" s="3" t="s">
        <v>1345</v>
      </c>
      <c r="E10" s="1">
        <v>3</v>
      </c>
      <c r="F10" s="1">
        <v>90</v>
      </c>
      <c r="G10" s="1">
        <v>10</v>
      </c>
      <c r="S10" s="1">
        <v>1</v>
      </c>
      <c r="T10" s="1">
        <v>0</v>
      </c>
      <c r="U10" s="1">
        <v>0</v>
      </c>
    </row>
    <row r="11" spans="1:21" ht="12.75">
      <c r="A11" s="1" t="s">
        <v>783</v>
      </c>
      <c r="C11" s="1">
        <v>2</v>
      </c>
      <c r="D11" s="3" t="s">
        <v>1345</v>
      </c>
      <c r="E11" s="1">
        <v>4</v>
      </c>
      <c r="F11" s="1">
        <v>90</v>
      </c>
      <c r="G11" s="1">
        <v>10</v>
      </c>
      <c r="S11" s="1">
        <v>0</v>
      </c>
      <c r="T11" s="1">
        <v>0</v>
      </c>
      <c r="U11" s="1">
        <v>0</v>
      </c>
    </row>
    <row r="12" spans="1:21" ht="12.75">
      <c r="A12" s="1" t="s">
        <v>783</v>
      </c>
      <c r="C12" s="1">
        <v>2</v>
      </c>
      <c r="D12" s="3" t="s">
        <v>1345</v>
      </c>
      <c r="E12" s="1">
        <v>5</v>
      </c>
      <c r="F12" s="1">
        <v>90</v>
      </c>
      <c r="G12" s="1">
        <v>10</v>
      </c>
      <c r="S12" s="1">
        <v>0</v>
      </c>
      <c r="T12" s="1">
        <v>0</v>
      </c>
      <c r="U12" s="1">
        <v>0</v>
      </c>
    </row>
    <row r="13" spans="1:21" ht="12.75">
      <c r="A13" s="1" t="s">
        <v>783</v>
      </c>
      <c r="C13" s="1">
        <v>2</v>
      </c>
      <c r="D13" s="3" t="s">
        <v>1345</v>
      </c>
      <c r="E13" s="1">
        <v>6</v>
      </c>
      <c r="F13" s="1">
        <v>90</v>
      </c>
      <c r="G13" s="1">
        <v>10</v>
      </c>
      <c r="S13" s="1">
        <v>0</v>
      </c>
      <c r="T13" s="1">
        <v>0</v>
      </c>
      <c r="U13" s="1">
        <v>0</v>
      </c>
    </row>
    <row r="14" spans="1:21" ht="12.75">
      <c r="A14" s="1" t="s">
        <v>783</v>
      </c>
      <c r="C14" s="1">
        <v>3</v>
      </c>
      <c r="D14" s="3" t="s">
        <v>1346</v>
      </c>
      <c r="E14" s="1">
        <v>1</v>
      </c>
      <c r="I14" s="1">
        <v>100</v>
      </c>
      <c r="S14" s="1">
        <v>0</v>
      </c>
      <c r="T14" s="1">
        <v>0</v>
      </c>
      <c r="U14" s="1">
        <v>0</v>
      </c>
    </row>
    <row r="15" spans="1:21" ht="12.75">
      <c r="A15" s="1" t="s">
        <v>783</v>
      </c>
      <c r="C15" s="1">
        <v>3</v>
      </c>
      <c r="D15" s="3" t="s">
        <v>1346</v>
      </c>
      <c r="E15" s="1">
        <v>2</v>
      </c>
      <c r="I15" s="1">
        <v>100</v>
      </c>
      <c r="S15" s="1">
        <v>0</v>
      </c>
      <c r="T15" s="1">
        <v>0</v>
      </c>
      <c r="U15" s="1">
        <v>0</v>
      </c>
    </row>
    <row r="16" spans="1:21" ht="12.75">
      <c r="A16" s="1" t="s">
        <v>783</v>
      </c>
      <c r="C16" s="1">
        <v>3</v>
      </c>
      <c r="D16" s="3" t="s">
        <v>1346</v>
      </c>
      <c r="E16" s="1">
        <v>3</v>
      </c>
      <c r="I16" s="1">
        <v>100</v>
      </c>
      <c r="S16" s="1">
        <v>0</v>
      </c>
      <c r="T16" s="1">
        <v>0</v>
      </c>
      <c r="U16" s="1">
        <v>0</v>
      </c>
    </row>
    <row r="17" spans="1:21" ht="12.75">
      <c r="A17" s="1" t="s">
        <v>783</v>
      </c>
      <c r="C17" s="1">
        <v>3</v>
      </c>
      <c r="D17" s="3" t="s">
        <v>1346</v>
      </c>
      <c r="E17" s="1">
        <v>4</v>
      </c>
      <c r="F17" s="1">
        <v>50</v>
      </c>
      <c r="I17" s="1">
        <v>50</v>
      </c>
      <c r="S17" s="1">
        <v>0</v>
      </c>
      <c r="T17" s="1">
        <v>0</v>
      </c>
      <c r="U17" s="1">
        <v>0</v>
      </c>
    </row>
    <row r="18" spans="1:21" ht="12.75">
      <c r="A18" s="1" t="s">
        <v>783</v>
      </c>
      <c r="C18" s="1">
        <v>3</v>
      </c>
      <c r="D18" s="3" t="s">
        <v>1346</v>
      </c>
      <c r="E18" s="1">
        <v>5</v>
      </c>
      <c r="H18" s="1">
        <v>50</v>
      </c>
      <c r="I18" s="1">
        <v>50</v>
      </c>
      <c r="S18" s="1">
        <v>1</v>
      </c>
      <c r="T18" s="1">
        <v>0</v>
      </c>
      <c r="U18" s="1">
        <v>0</v>
      </c>
    </row>
    <row r="19" spans="1:21" ht="12.75">
      <c r="A19" s="1" t="s">
        <v>783</v>
      </c>
      <c r="C19" s="1">
        <v>3</v>
      </c>
      <c r="D19" s="3" t="s">
        <v>1346</v>
      </c>
      <c r="E19" s="1">
        <v>6</v>
      </c>
      <c r="F19" s="1">
        <v>10</v>
      </c>
      <c r="H19" s="1">
        <v>50</v>
      </c>
      <c r="I19" s="1">
        <v>40</v>
      </c>
      <c r="S19" s="1">
        <v>0</v>
      </c>
      <c r="T19" s="1">
        <v>0</v>
      </c>
      <c r="U19" s="1">
        <v>0</v>
      </c>
    </row>
    <row r="20" spans="1:22" ht="12.75">
      <c r="A20" s="1" t="s">
        <v>783</v>
      </c>
      <c r="C20" s="1">
        <v>4</v>
      </c>
      <c r="D20" s="3" t="s">
        <v>1347</v>
      </c>
      <c r="E20" s="1">
        <v>1</v>
      </c>
      <c r="F20" s="1">
        <v>50</v>
      </c>
      <c r="G20" s="1">
        <v>50</v>
      </c>
      <c r="S20" s="1">
        <v>0</v>
      </c>
      <c r="T20" s="1">
        <v>0</v>
      </c>
      <c r="U20" s="1">
        <v>0</v>
      </c>
      <c r="V20" s="1" t="s">
        <v>1349</v>
      </c>
    </row>
    <row r="21" spans="1:22" ht="12.75">
      <c r="A21" s="1" t="s">
        <v>783</v>
      </c>
      <c r="C21" s="1">
        <v>4</v>
      </c>
      <c r="D21" s="3" t="s">
        <v>1347</v>
      </c>
      <c r="E21" s="1">
        <v>2</v>
      </c>
      <c r="F21" s="1">
        <v>50</v>
      </c>
      <c r="G21" s="1">
        <v>50</v>
      </c>
      <c r="S21" s="1">
        <v>0</v>
      </c>
      <c r="T21" s="1">
        <v>0</v>
      </c>
      <c r="U21" s="1">
        <v>0</v>
      </c>
      <c r="V21" s="1" t="s">
        <v>561</v>
      </c>
    </row>
    <row r="22" spans="1:21" ht="12.75">
      <c r="A22" s="1" t="s">
        <v>783</v>
      </c>
      <c r="C22" s="1">
        <v>4</v>
      </c>
      <c r="D22" s="3" t="s">
        <v>1347</v>
      </c>
      <c r="E22" s="1">
        <v>3</v>
      </c>
      <c r="F22" s="1">
        <v>50</v>
      </c>
      <c r="G22" s="1">
        <v>50</v>
      </c>
      <c r="S22" s="1">
        <v>0</v>
      </c>
      <c r="T22" s="1">
        <v>0</v>
      </c>
      <c r="U22" s="1">
        <v>0</v>
      </c>
    </row>
    <row r="23" spans="1:21" ht="12.75">
      <c r="A23" s="1" t="s">
        <v>783</v>
      </c>
      <c r="C23" s="1">
        <v>4</v>
      </c>
      <c r="D23" s="3" t="s">
        <v>1347</v>
      </c>
      <c r="E23" s="1">
        <v>4</v>
      </c>
      <c r="F23" s="1">
        <v>50</v>
      </c>
      <c r="G23" s="1">
        <v>50</v>
      </c>
      <c r="S23" s="1">
        <v>0</v>
      </c>
      <c r="T23" s="1">
        <v>0</v>
      </c>
      <c r="U23" s="1">
        <v>0</v>
      </c>
    </row>
    <row r="24" spans="1:22" ht="12.75">
      <c r="A24" s="1" t="s">
        <v>783</v>
      </c>
      <c r="C24" s="1">
        <v>5</v>
      </c>
      <c r="D24" s="3" t="s">
        <v>1348</v>
      </c>
      <c r="E24" s="1">
        <v>1</v>
      </c>
      <c r="F24" s="1">
        <v>50</v>
      </c>
      <c r="G24" s="1">
        <v>50</v>
      </c>
      <c r="S24" s="1">
        <v>0</v>
      </c>
      <c r="T24" s="1">
        <v>0</v>
      </c>
      <c r="U24" s="1">
        <v>0</v>
      </c>
      <c r="V24" s="1" t="s">
        <v>1350</v>
      </c>
    </row>
    <row r="25" spans="1:22" ht="12.75">
      <c r="A25" s="1" t="s">
        <v>783</v>
      </c>
      <c r="C25" s="1">
        <v>5</v>
      </c>
      <c r="D25" s="3" t="s">
        <v>1348</v>
      </c>
      <c r="E25" s="1">
        <v>2</v>
      </c>
      <c r="F25" s="1">
        <v>50</v>
      </c>
      <c r="G25" s="1">
        <v>50</v>
      </c>
      <c r="S25" s="1">
        <v>0</v>
      </c>
      <c r="T25" s="1">
        <v>0</v>
      </c>
      <c r="U25" s="1">
        <v>0</v>
      </c>
      <c r="V25" s="1" t="s">
        <v>244</v>
      </c>
    </row>
    <row r="26" spans="1:21" ht="12.75">
      <c r="A26" s="1" t="s">
        <v>783</v>
      </c>
      <c r="C26" s="1">
        <v>5</v>
      </c>
      <c r="D26" s="3" t="s">
        <v>1348</v>
      </c>
      <c r="E26" s="1">
        <v>3</v>
      </c>
      <c r="F26" s="1">
        <v>50</v>
      </c>
      <c r="G26" s="1">
        <v>50</v>
      </c>
      <c r="S26" s="1">
        <v>0</v>
      </c>
      <c r="T26" s="1">
        <v>0</v>
      </c>
      <c r="U26" s="1">
        <v>0</v>
      </c>
    </row>
    <row r="27" spans="1:21" ht="12.75">
      <c r="A27" s="1" t="s">
        <v>783</v>
      </c>
      <c r="C27" s="1">
        <v>5</v>
      </c>
      <c r="D27" s="3" t="s">
        <v>1348</v>
      </c>
      <c r="E27" s="1">
        <v>4</v>
      </c>
      <c r="F27" s="1">
        <v>50</v>
      </c>
      <c r="G27" s="1">
        <v>50</v>
      </c>
      <c r="S27" s="1">
        <v>0</v>
      </c>
      <c r="T27" s="1">
        <v>0</v>
      </c>
      <c r="U27" s="1">
        <v>0</v>
      </c>
    </row>
    <row r="28" spans="1:21" ht="12.75">
      <c r="A28" s="1" t="s">
        <v>783</v>
      </c>
      <c r="C28" s="1">
        <v>5</v>
      </c>
      <c r="D28" s="3" t="s">
        <v>1348</v>
      </c>
      <c r="E28" s="1">
        <v>5</v>
      </c>
      <c r="F28" s="1">
        <v>50</v>
      </c>
      <c r="G28" s="1">
        <v>50</v>
      </c>
      <c r="S28" s="1">
        <v>0</v>
      </c>
      <c r="T28" s="1">
        <v>0</v>
      </c>
      <c r="U28" s="1">
        <v>0</v>
      </c>
    </row>
    <row r="29" spans="1:21" ht="12.75">
      <c r="A29" s="1" t="s">
        <v>783</v>
      </c>
      <c r="C29" s="1">
        <v>5</v>
      </c>
      <c r="D29" s="3" t="s">
        <v>1348</v>
      </c>
      <c r="E29" s="1">
        <v>6</v>
      </c>
      <c r="F29" s="1">
        <v>50</v>
      </c>
      <c r="G29" s="1">
        <v>50</v>
      </c>
      <c r="S29" s="1">
        <v>0</v>
      </c>
      <c r="T29" s="1">
        <v>0</v>
      </c>
      <c r="U29" s="1">
        <v>0</v>
      </c>
    </row>
    <row r="30" spans="1:25" ht="12.75">
      <c r="A30" s="1" t="s">
        <v>1491</v>
      </c>
      <c r="C30" s="1">
        <v>1</v>
      </c>
      <c r="D30" s="3" t="s">
        <v>1073</v>
      </c>
      <c r="E30" s="1">
        <v>1</v>
      </c>
      <c r="G30" s="1">
        <v>2</v>
      </c>
      <c r="I30" s="1">
        <v>28</v>
      </c>
      <c r="J30" s="1">
        <v>70</v>
      </c>
      <c r="S30" s="1">
        <v>0</v>
      </c>
      <c r="T30" s="1">
        <v>0</v>
      </c>
      <c r="U30" s="1">
        <v>0</v>
      </c>
      <c r="W30" s="1">
        <f>SUM(S30:S59)/(5*6*0.5*0.5)</f>
        <v>0</v>
      </c>
      <c r="X30" s="1">
        <f>SUM(T30:T59)/(5*6*0.5*0.5)</f>
        <v>0</v>
      </c>
      <c r="Y30" s="1">
        <v>0</v>
      </c>
    </row>
    <row r="31" spans="1:21" ht="12.75">
      <c r="A31" s="1" t="s">
        <v>1491</v>
      </c>
      <c r="C31" s="1">
        <v>1</v>
      </c>
      <c r="D31" s="3" t="s">
        <v>1073</v>
      </c>
      <c r="E31" s="1">
        <v>2</v>
      </c>
      <c r="G31" s="1">
        <v>60</v>
      </c>
      <c r="J31" s="1">
        <v>40</v>
      </c>
      <c r="S31" s="1">
        <v>0</v>
      </c>
      <c r="T31" s="1">
        <v>0</v>
      </c>
      <c r="U31" s="1">
        <v>0</v>
      </c>
    </row>
    <row r="32" spans="1:21" ht="12.75">
      <c r="A32" s="1" t="s">
        <v>1491</v>
      </c>
      <c r="C32" s="1">
        <v>1</v>
      </c>
      <c r="D32" s="3" t="s">
        <v>1073</v>
      </c>
      <c r="E32" s="1">
        <v>3</v>
      </c>
      <c r="H32" s="1">
        <v>15</v>
      </c>
      <c r="I32" s="1">
        <v>15</v>
      </c>
      <c r="J32" s="1">
        <v>70</v>
      </c>
      <c r="S32" s="1">
        <v>0</v>
      </c>
      <c r="T32" s="1">
        <v>0</v>
      </c>
      <c r="U32" s="1">
        <v>0</v>
      </c>
    </row>
    <row r="33" spans="1:21" ht="12.75">
      <c r="A33" s="1" t="s">
        <v>1491</v>
      </c>
      <c r="C33" s="1">
        <v>1</v>
      </c>
      <c r="D33" s="3" t="s">
        <v>1073</v>
      </c>
      <c r="E33" s="1">
        <v>4</v>
      </c>
      <c r="F33" s="1">
        <v>80</v>
      </c>
      <c r="G33" s="1">
        <v>10</v>
      </c>
      <c r="I33" s="1">
        <v>10</v>
      </c>
      <c r="S33" s="1">
        <v>0</v>
      </c>
      <c r="T33" s="1">
        <v>0</v>
      </c>
      <c r="U33" s="1">
        <v>0</v>
      </c>
    </row>
    <row r="34" spans="1:21" ht="12.75">
      <c r="A34" s="1" t="s">
        <v>1491</v>
      </c>
      <c r="C34" s="1">
        <v>1</v>
      </c>
      <c r="D34" s="3" t="s">
        <v>1073</v>
      </c>
      <c r="E34" s="1">
        <v>5</v>
      </c>
      <c r="F34" s="1">
        <v>85</v>
      </c>
      <c r="H34" s="1">
        <v>5</v>
      </c>
      <c r="I34" s="1">
        <v>10</v>
      </c>
      <c r="S34" s="1">
        <v>0</v>
      </c>
      <c r="T34" s="1">
        <v>0</v>
      </c>
      <c r="U34" s="1">
        <v>0</v>
      </c>
    </row>
    <row r="35" spans="1:21" ht="12.75">
      <c r="A35" s="1" t="s">
        <v>1491</v>
      </c>
      <c r="C35" s="1">
        <v>1</v>
      </c>
      <c r="D35" s="3" t="s">
        <v>1073</v>
      </c>
      <c r="E35" s="1">
        <v>6</v>
      </c>
      <c r="F35" s="1">
        <v>75</v>
      </c>
      <c r="H35" s="1">
        <v>15</v>
      </c>
      <c r="I35" s="1">
        <v>10</v>
      </c>
      <c r="S35" s="1">
        <v>0</v>
      </c>
      <c r="T35" s="1">
        <v>0</v>
      </c>
      <c r="U35" s="1">
        <v>0</v>
      </c>
    </row>
    <row r="36" spans="1:21" ht="12.75">
      <c r="A36" s="1" t="s">
        <v>1491</v>
      </c>
      <c r="C36" s="1">
        <v>2</v>
      </c>
      <c r="D36" s="3" t="s">
        <v>1082</v>
      </c>
      <c r="E36" s="1">
        <v>1</v>
      </c>
      <c r="J36" s="1">
        <v>80</v>
      </c>
      <c r="L36" s="1">
        <v>20</v>
      </c>
      <c r="S36" s="1">
        <v>0</v>
      </c>
      <c r="T36" s="1">
        <v>0</v>
      </c>
      <c r="U36" s="1">
        <v>0</v>
      </c>
    </row>
    <row r="37" spans="1:21" ht="12.75">
      <c r="A37" s="1" t="s">
        <v>1491</v>
      </c>
      <c r="C37" s="1">
        <v>2</v>
      </c>
      <c r="D37" s="3" t="s">
        <v>1082</v>
      </c>
      <c r="E37" s="1">
        <v>2</v>
      </c>
      <c r="J37" s="1">
        <v>100</v>
      </c>
      <c r="S37" s="1">
        <v>0</v>
      </c>
      <c r="T37" s="1">
        <v>0</v>
      </c>
      <c r="U37" s="1">
        <v>0</v>
      </c>
    </row>
    <row r="38" spans="1:21" ht="12.75">
      <c r="A38" s="1" t="s">
        <v>1491</v>
      </c>
      <c r="C38" s="1">
        <v>2</v>
      </c>
      <c r="D38" s="3" t="s">
        <v>1082</v>
      </c>
      <c r="E38" s="1">
        <v>3</v>
      </c>
      <c r="J38" s="1">
        <v>100</v>
      </c>
      <c r="S38" s="1">
        <v>0</v>
      </c>
      <c r="T38" s="1">
        <v>0</v>
      </c>
      <c r="U38" s="1">
        <v>0</v>
      </c>
    </row>
    <row r="39" spans="1:21" ht="12.75">
      <c r="A39" s="1" t="s">
        <v>1491</v>
      </c>
      <c r="C39" s="1">
        <v>2</v>
      </c>
      <c r="D39" s="3" t="s">
        <v>1082</v>
      </c>
      <c r="E39" s="1">
        <v>4</v>
      </c>
      <c r="F39" s="1">
        <v>85</v>
      </c>
      <c r="L39" s="1">
        <v>15</v>
      </c>
      <c r="S39" s="1">
        <v>0</v>
      </c>
      <c r="T39" s="1">
        <v>0</v>
      </c>
      <c r="U39" s="1">
        <v>0</v>
      </c>
    </row>
    <row r="40" spans="1:21" ht="12.75">
      <c r="A40" s="1" t="s">
        <v>1491</v>
      </c>
      <c r="C40" s="1">
        <v>2</v>
      </c>
      <c r="D40" s="3" t="s">
        <v>1082</v>
      </c>
      <c r="E40" s="1">
        <v>5</v>
      </c>
      <c r="F40" s="1">
        <v>90</v>
      </c>
      <c r="G40" s="1">
        <v>10</v>
      </c>
      <c r="S40" s="1">
        <v>0</v>
      </c>
      <c r="T40" s="1">
        <v>0</v>
      </c>
      <c r="U40" s="1">
        <v>0</v>
      </c>
    </row>
    <row r="41" spans="1:21" ht="12.75">
      <c r="A41" s="1" t="s">
        <v>1491</v>
      </c>
      <c r="C41" s="1">
        <v>2</v>
      </c>
      <c r="D41" s="3" t="s">
        <v>1082</v>
      </c>
      <c r="E41" s="1">
        <v>6</v>
      </c>
      <c r="F41" s="1">
        <v>90</v>
      </c>
      <c r="G41" s="1">
        <v>10</v>
      </c>
      <c r="S41" s="1">
        <v>0</v>
      </c>
      <c r="T41" s="1">
        <v>0</v>
      </c>
      <c r="U41" s="1">
        <v>0</v>
      </c>
    </row>
    <row r="42" spans="1:21" ht="12.75">
      <c r="A42" s="1" t="s">
        <v>1491</v>
      </c>
      <c r="C42" s="1">
        <v>3</v>
      </c>
      <c r="D42" s="3" t="s">
        <v>1157</v>
      </c>
      <c r="E42" s="1">
        <v>1</v>
      </c>
      <c r="G42" s="1">
        <v>30</v>
      </c>
      <c r="I42" s="1">
        <v>20</v>
      </c>
      <c r="P42" s="1">
        <v>50</v>
      </c>
      <c r="S42" s="1">
        <v>0</v>
      </c>
      <c r="T42" s="1">
        <v>0</v>
      </c>
      <c r="U42" s="1">
        <v>0</v>
      </c>
    </row>
    <row r="43" spans="1:21" ht="12.75">
      <c r="A43" s="1" t="s">
        <v>1491</v>
      </c>
      <c r="C43" s="1">
        <v>3</v>
      </c>
      <c r="D43" s="3" t="s">
        <v>1157</v>
      </c>
      <c r="E43" s="1">
        <v>2</v>
      </c>
      <c r="G43" s="1">
        <v>30</v>
      </c>
      <c r="I43" s="1">
        <v>20</v>
      </c>
      <c r="P43" s="1">
        <v>50</v>
      </c>
      <c r="S43" s="1">
        <v>0</v>
      </c>
      <c r="T43" s="1">
        <v>0</v>
      </c>
      <c r="U43" s="1">
        <v>0</v>
      </c>
    </row>
    <row r="44" spans="1:21" ht="12.75">
      <c r="A44" s="1" t="s">
        <v>1491</v>
      </c>
      <c r="C44" s="1">
        <v>3</v>
      </c>
      <c r="D44" s="3" t="s">
        <v>1157</v>
      </c>
      <c r="E44" s="1">
        <v>3</v>
      </c>
      <c r="G44" s="1">
        <v>30</v>
      </c>
      <c r="I44" s="1">
        <v>20</v>
      </c>
      <c r="P44" s="1">
        <v>50</v>
      </c>
      <c r="S44" s="1">
        <v>0</v>
      </c>
      <c r="T44" s="1">
        <v>0</v>
      </c>
      <c r="U44" s="1">
        <v>0</v>
      </c>
    </row>
    <row r="45" spans="1:21" ht="12.75">
      <c r="A45" s="1" t="s">
        <v>1491</v>
      </c>
      <c r="C45" s="1">
        <v>3</v>
      </c>
      <c r="D45" s="3" t="s">
        <v>1157</v>
      </c>
      <c r="E45" s="1">
        <v>4</v>
      </c>
      <c r="L45" s="1">
        <v>10</v>
      </c>
      <c r="N45" s="1">
        <v>40</v>
      </c>
      <c r="P45" s="1">
        <v>50</v>
      </c>
      <c r="S45" s="1">
        <v>0</v>
      </c>
      <c r="T45" s="1">
        <v>0</v>
      </c>
      <c r="U45" s="1">
        <v>0</v>
      </c>
    </row>
    <row r="46" spans="1:21" ht="12.75">
      <c r="A46" s="1" t="s">
        <v>1491</v>
      </c>
      <c r="C46" s="1">
        <v>3</v>
      </c>
      <c r="D46" s="3" t="s">
        <v>1157</v>
      </c>
      <c r="E46" s="1">
        <v>5</v>
      </c>
      <c r="L46" s="1">
        <v>10</v>
      </c>
      <c r="N46" s="1">
        <v>40</v>
      </c>
      <c r="P46" s="1">
        <v>50</v>
      </c>
      <c r="S46" s="1">
        <v>0</v>
      </c>
      <c r="T46" s="1">
        <v>0</v>
      </c>
      <c r="U46" s="1">
        <v>0</v>
      </c>
    </row>
    <row r="47" spans="1:21" ht="12.75">
      <c r="A47" s="1" t="s">
        <v>1491</v>
      </c>
      <c r="C47" s="1">
        <v>3</v>
      </c>
      <c r="D47" s="3" t="s">
        <v>1157</v>
      </c>
      <c r="E47" s="1">
        <v>6</v>
      </c>
      <c r="G47" s="1">
        <v>5</v>
      </c>
      <c r="L47" s="1">
        <v>10</v>
      </c>
      <c r="N47" s="1">
        <v>85</v>
      </c>
      <c r="S47" s="1">
        <v>0</v>
      </c>
      <c r="T47" s="1">
        <v>0</v>
      </c>
      <c r="U47" s="1">
        <v>0</v>
      </c>
    </row>
    <row r="48" spans="1:21" ht="12.75">
      <c r="A48" s="1" t="s">
        <v>1491</v>
      </c>
      <c r="C48" s="1">
        <v>4</v>
      </c>
      <c r="D48" s="3" t="s">
        <v>1108</v>
      </c>
      <c r="E48" s="1">
        <v>1</v>
      </c>
      <c r="G48" s="1">
        <v>15</v>
      </c>
      <c r="H48" s="1">
        <v>40</v>
      </c>
      <c r="P48" s="1">
        <v>45</v>
      </c>
      <c r="S48" s="1">
        <v>0</v>
      </c>
      <c r="T48" s="1">
        <v>0</v>
      </c>
      <c r="U48" s="1">
        <v>0</v>
      </c>
    </row>
    <row r="49" spans="1:21" ht="12.75">
      <c r="A49" s="1" t="s">
        <v>1491</v>
      </c>
      <c r="C49" s="1">
        <v>4</v>
      </c>
      <c r="D49" s="3" t="s">
        <v>1108</v>
      </c>
      <c r="E49" s="1">
        <v>2</v>
      </c>
      <c r="G49" s="1">
        <v>15</v>
      </c>
      <c r="H49" s="1">
        <v>40</v>
      </c>
      <c r="P49" s="1">
        <v>45</v>
      </c>
      <c r="S49" s="1">
        <v>0</v>
      </c>
      <c r="T49" s="1">
        <v>0</v>
      </c>
      <c r="U49" s="1">
        <v>0</v>
      </c>
    </row>
    <row r="50" spans="1:21" ht="12.75">
      <c r="A50" s="1" t="s">
        <v>1491</v>
      </c>
      <c r="C50" s="1">
        <v>4</v>
      </c>
      <c r="D50" s="3" t="s">
        <v>1108</v>
      </c>
      <c r="E50" s="1">
        <v>3</v>
      </c>
      <c r="G50" s="1">
        <v>15</v>
      </c>
      <c r="H50" s="1">
        <v>40</v>
      </c>
      <c r="P50" s="1">
        <v>45</v>
      </c>
      <c r="S50" s="1">
        <v>0</v>
      </c>
      <c r="T50" s="1">
        <v>0</v>
      </c>
      <c r="U50" s="1">
        <v>0</v>
      </c>
    </row>
    <row r="51" spans="1:21" ht="12.75">
      <c r="A51" s="1" t="s">
        <v>1491</v>
      </c>
      <c r="C51" s="1">
        <v>4</v>
      </c>
      <c r="D51" s="3" t="s">
        <v>1108</v>
      </c>
      <c r="E51" s="1">
        <v>4</v>
      </c>
      <c r="F51" s="1">
        <v>70</v>
      </c>
      <c r="L51" s="1">
        <v>30</v>
      </c>
      <c r="S51" s="1">
        <v>0</v>
      </c>
      <c r="T51" s="1">
        <v>0</v>
      </c>
      <c r="U51" s="1">
        <v>0</v>
      </c>
    </row>
    <row r="52" spans="1:21" ht="12.75">
      <c r="A52" s="1" t="s">
        <v>1491</v>
      </c>
      <c r="C52" s="1">
        <v>4</v>
      </c>
      <c r="D52" s="3" t="s">
        <v>1108</v>
      </c>
      <c r="E52" s="1">
        <v>5</v>
      </c>
      <c r="F52" s="1">
        <v>75</v>
      </c>
      <c r="H52" s="1">
        <v>25</v>
      </c>
      <c r="S52" s="1">
        <v>0</v>
      </c>
      <c r="T52" s="1">
        <v>0</v>
      </c>
      <c r="U52" s="1">
        <v>0</v>
      </c>
    </row>
    <row r="53" spans="1:21" ht="12.75">
      <c r="A53" s="1" t="s">
        <v>1491</v>
      </c>
      <c r="C53" s="1">
        <v>4</v>
      </c>
      <c r="D53" s="3" t="s">
        <v>1108</v>
      </c>
      <c r="E53" s="1">
        <v>6</v>
      </c>
      <c r="F53" s="1">
        <v>95</v>
      </c>
      <c r="G53" s="1">
        <v>5</v>
      </c>
      <c r="S53" s="1">
        <v>0</v>
      </c>
      <c r="T53" s="1">
        <v>0</v>
      </c>
      <c r="U53" s="1">
        <v>0</v>
      </c>
    </row>
    <row r="54" spans="1:21" ht="12.75">
      <c r="A54" s="1" t="s">
        <v>1491</v>
      </c>
      <c r="C54" s="1">
        <v>5</v>
      </c>
      <c r="D54" s="3" t="s">
        <v>1118</v>
      </c>
      <c r="E54" s="1">
        <v>1</v>
      </c>
      <c r="F54" s="1" t="s">
        <v>1494</v>
      </c>
      <c r="S54" s="1">
        <v>0</v>
      </c>
      <c r="T54" s="1">
        <v>0</v>
      </c>
      <c r="U54" s="1">
        <v>0</v>
      </c>
    </row>
    <row r="55" spans="1:21" ht="12.75">
      <c r="A55" s="1" t="s">
        <v>1491</v>
      </c>
      <c r="C55" s="1">
        <v>5</v>
      </c>
      <c r="D55" s="3" t="s">
        <v>1118</v>
      </c>
      <c r="E55" s="1">
        <v>2</v>
      </c>
      <c r="S55" s="1">
        <v>0</v>
      </c>
      <c r="T55" s="1">
        <v>0</v>
      </c>
      <c r="U55" s="1">
        <v>0</v>
      </c>
    </row>
    <row r="56" spans="1:21" ht="12.75">
      <c r="A56" s="1" t="s">
        <v>1491</v>
      </c>
      <c r="C56" s="1">
        <v>5</v>
      </c>
      <c r="D56" s="3" t="s">
        <v>1118</v>
      </c>
      <c r="E56" s="1">
        <v>3</v>
      </c>
      <c r="S56" s="1">
        <v>0</v>
      </c>
      <c r="T56" s="1">
        <v>0</v>
      </c>
      <c r="U56" s="1">
        <v>0</v>
      </c>
    </row>
    <row r="57" spans="1:21" ht="12.75">
      <c r="A57" s="1" t="s">
        <v>1491</v>
      </c>
      <c r="C57" s="1">
        <v>5</v>
      </c>
      <c r="D57" s="3" t="s">
        <v>1118</v>
      </c>
      <c r="E57" s="1">
        <v>4</v>
      </c>
      <c r="S57" s="1">
        <v>0</v>
      </c>
      <c r="T57" s="1">
        <v>0</v>
      </c>
      <c r="U57" s="1">
        <v>0</v>
      </c>
    </row>
    <row r="58" spans="1:21" ht="12.75">
      <c r="A58" s="1" t="s">
        <v>1491</v>
      </c>
      <c r="C58" s="1">
        <v>5</v>
      </c>
      <c r="D58" s="3" t="s">
        <v>1118</v>
      </c>
      <c r="E58" s="1">
        <v>5</v>
      </c>
      <c r="S58" s="1">
        <v>0</v>
      </c>
      <c r="T58" s="1">
        <v>0</v>
      </c>
      <c r="U58" s="1">
        <v>0</v>
      </c>
    </row>
    <row r="59" spans="1:21" ht="12.75">
      <c r="A59" s="1" t="s">
        <v>1491</v>
      </c>
      <c r="C59" s="1">
        <v>5</v>
      </c>
      <c r="D59" s="3" t="s">
        <v>1118</v>
      </c>
      <c r="E59" s="1">
        <v>6</v>
      </c>
      <c r="S59" s="1">
        <v>0</v>
      </c>
      <c r="T59" s="1">
        <v>0</v>
      </c>
      <c r="U59" s="1">
        <v>0</v>
      </c>
    </row>
    <row r="60" spans="1:25" ht="12.75">
      <c r="A60" s="1" t="s">
        <v>330</v>
      </c>
      <c r="C60" s="1">
        <v>1</v>
      </c>
      <c r="D60" s="3" t="s">
        <v>388</v>
      </c>
      <c r="E60" s="1">
        <v>1</v>
      </c>
      <c r="F60" s="1">
        <v>95</v>
      </c>
      <c r="G60" s="1">
        <v>5</v>
      </c>
      <c r="S60" s="1">
        <v>0</v>
      </c>
      <c r="T60" s="1">
        <v>0</v>
      </c>
      <c r="U60" s="1">
        <v>0</v>
      </c>
      <c r="W60" s="1">
        <f>SUM(S60:S89)/(5*6*0.5*0.5)</f>
        <v>0</v>
      </c>
      <c r="X60" s="1">
        <f>SUM(T60:T89)/(5*6*0.5*0.5)</f>
        <v>25.066666666666666</v>
      </c>
      <c r="Y60" s="1">
        <v>0</v>
      </c>
    </row>
    <row r="61" spans="1:21" ht="12.75">
      <c r="A61" s="1" t="s">
        <v>330</v>
      </c>
      <c r="C61" s="1">
        <v>1</v>
      </c>
      <c r="D61" s="3" t="s">
        <v>388</v>
      </c>
      <c r="E61" s="1">
        <v>2</v>
      </c>
      <c r="F61" s="1">
        <v>95</v>
      </c>
      <c r="G61" s="1">
        <v>5</v>
      </c>
      <c r="S61" s="1">
        <v>0</v>
      </c>
      <c r="T61" s="1">
        <v>0</v>
      </c>
      <c r="U61" s="1">
        <v>0</v>
      </c>
    </row>
    <row r="62" spans="1:21" ht="12.75">
      <c r="A62" s="1" t="s">
        <v>330</v>
      </c>
      <c r="C62" s="1">
        <v>1</v>
      </c>
      <c r="D62" s="3" t="s">
        <v>388</v>
      </c>
      <c r="E62" s="1">
        <v>3</v>
      </c>
      <c r="F62" s="1">
        <v>95</v>
      </c>
      <c r="G62" s="1">
        <v>5</v>
      </c>
      <c r="S62" s="1">
        <v>0</v>
      </c>
      <c r="T62" s="1">
        <v>0</v>
      </c>
      <c r="U62" s="1">
        <v>0</v>
      </c>
    </row>
    <row r="63" spans="1:21" ht="12.75">
      <c r="A63" s="1" t="s">
        <v>330</v>
      </c>
      <c r="C63" s="1">
        <v>1</v>
      </c>
      <c r="D63" s="3" t="s">
        <v>388</v>
      </c>
      <c r="E63" s="1">
        <v>4</v>
      </c>
      <c r="F63" s="1">
        <v>95</v>
      </c>
      <c r="G63" s="1">
        <v>5</v>
      </c>
      <c r="S63" s="1">
        <v>0</v>
      </c>
      <c r="T63" s="1">
        <v>0</v>
      </c>
      <c r="U63" s="1">
        <v>0</v>
      </c>
    </row>
    <row r="64" spans="1:21" ht="12.75">
      <c r="A64" s="1" t="s">
        <v>330</v>
      </c>
      <c r="C64" s="1">
        <v>1</v>
      </c>
      <c r="D64" s="3" t="s">
        <v>388</v>
      </c>
      <c r="E64" s="1">
        <v>5</v>
      </c>
      <c r="F64" s="1">
        <v>95</v>
      </c>
      <c r="G64" s="1">
        <v>5</v>
      </c>
      <c r="S64" s="1">
        <v>0</v>
      </c>
      <c r="T64" s="1">
        <v>0</v>
      </c>
      <c r="U64" s="1">
        <v>0</v>
      </c>
    </row>
    <row r="65" spans="1:21" ht="12.75">
      <c r="A65" s="1" t="s">
        <v>330</v>
      </c>
      <c r="C65" s="1">
        <v>1</v>
      </c>
      <c r="D65" s="3" t="s">
        <v>388</v>
      </c>
      <c r="E65" s="1">
        <v>6</v>
      </c>
      <c r="F65" s="1">
        <v>95</v>
      </c>
      <c r="G65" s="1">
        <v>5</v>
      </c>
      <c r="S65" s="1">
        <v>0</v>
      </c>
      <c r="T65" s="1">
        <v>0</v>
      </c>
      <c r="U65" s="1">
        <v>0</v>
      </c>
    </row>
    <row r="66" spans="1:21" ht="12.75">
      <c r="A66" s="1" t="s">
        <v>330</v>
      </c>
      <c r="C66" s="1">
        <v>2</v>
      </c>
      <c r="D66" s="3" t="s">
        <v>389</v>
      </c>
      <c r="E66" s="1">
        <v>1</v>
      </c>
      <c r="F66" s="1">
        <v>90</v>
      </c>
      <c r="G66" s="1">
        <v>10</v>
      </c>
      <c r="S66" s="1">
        <v>0</v>
      </c>
      <c r="T66" s="1">
        <v>0</v>
      </c>
      <c r="U66" s="1">
        <v>0</v>
      </c>
    </row>
    <row r="67" spans="1:21" ht="12.75">
      <c r="A67" s="1" t="s">
        <v>330</v>
      </c>
      <c r="C67" s="1">
        <v>2</v>
      </c>
      <c r="D67" s="3" t="s">
        <v>389</v>
      </c>
      <c r="E67" s="1">
        <v>2</v>
      </c>
      <c r="F67" s="1">
        <v>90</v>
      </c>
      <c r="G67" s="1">
        <v>10</v>
      </c>
      <c r="S67" s="1">
        <v>0</v>
      </c>
      <c r="T67" s="1">
        <v>0</v>
      </c>
      <c r="U67" s="1">
        <v>0</v>
      </c>
    </row>
    <row r="68" spans="1:21" ht="12.75">
      <c r="A68" s="1" t="s">
        <v>330</v>
      </c>
      <c r="C68" s="1">
        <v>2</v>
      </c>
      <c r="D68" s="3" t="s">
        <v>389</v>
      </c>
      <c r="E68" s="1">
        <v>3</v>
      </c>
      <c r="F68" s="1">
        <v>90</v>
      </c>
      <c r="G68" s="1">
        <v>10</v>
      </c>
      <c r="S68" s="1">
        <v>0</v>
      </c>
      <c r="T68" s="1">
        <v>0</v>
      </c>
      <c r="U68" s="1">
        <v>0</v>
      </c>
    </row>
    <row r="69" spans="1:21" ht="12.75">
      <c r="A69" s="1" t="s">
        <v>330</v>
      </c>
      <c r="C69" s="1">
        <v>2</v>
      </c>
      <c r="D69" s="3" t="s">
        <v>389</v>
      </c>
      <c r="E69" s="1">
        <v>4</v>
      </c>
      <c r="F69" s="1">
        <v>90</v>
      </c>
      <c r="G69" s="1">
        <v>10</v>
      </c>
      <c r="S69" s="1">
        <v>0</v>
      </c>
      <c r="T69" s="1">
        <v>0</v>
      </c>
      <c r="U69" s="1">
        <v>0</v>
      </c>
    </row>
    <row r="70" spans="1:21" ht="12.75">
      <c r="A70" s="1" t="s">
        <v>330</v>
      </c>
      <c r="C70" s="1">
        <v>2</v>
      </c>
      <c r="D70" s="3" t="s">
        <v>389</v>
      </c>
      <c r="E70" s="1">
        <v>5</v>
      </c>
      <c r="F70" s="1">
        <v>90</v>
      </c>
      <c r="G70" s="1">
        <v>10</v>
      </c>
      <c r="S70" s="1">
        <v>0</v>
      </c>
      <c r="T70" s="1">
        <v>0</v>
      </c>
      <c r="U70" s="1">
        <v>0</v>
      </c>
    </row>
    <row r="71" spans="1:21" ht="12.75">
      <c r="A71" s="1" t="s">
        <v>330</v>
      </c>
      <c r="C71" s="1">
        <v>2</v>
      </c>
      <c r="D71" s="3" t="s">
        <v>389</v>
      </c>
      <c r="E71" s="1">
        <v>6</v>
      </c>
      <c r="F71" s="1">
        <v>90</v>
      </c>
      <c r="G71" s="1">
        <v>10</v>
      </c>
      <c r="S71" s="1">
        <v>0</v>
      </c>
      <c r="T71" s="1">
        <v>0</v>
      </c>
      <c r="U71" s="1">
        <v>0</v>
      </c>
    </row>
    <row r="72" spans="1:21" ht="12.75">
      <c r="A72" s="1" t="s">
        <v>330</v>
      </c>
      <c r="C72" s="1">
        <v>3</v>
      </c>
      <c r="D72" s="3" t="s">
        <v>390</v>
      </c>
      <c r="E72" s="1">
        <v>1</v>
      </c>
      <c r="F72" s="1">
        <v>85</v>
      </c>
      <c r="G72" s="1">
        <v>15</v>
      </c>
      <c r="S72" s="1">
        <v>0</v>
      </c>
      <c r="T72" s="1">
        <v>0</v>
      </c>
      <c r="U72" s="1">
        <v>0</v>
      </c>
    </row>
    <row r="73" spans="1:21" ht="12.75">
      <c r="A73" s="1" t="s">
        <v>330</v>
      </c>
      <c r="C73" s="1">
        <v>3</v>
      </c>
      <c r="D73" s="3" t="s">
        <v>390</v>
      </c>
      <c r="E73" s="1">
        <v>2</v>
      </c>
      <c r="F73" s="1">
        <v>85</v>
      </c>
      <c r="G73" s="1">
        <v>15</v>
      </c>
      <c r="S73" s="1">
        <v>0</v>
      </c>
      <c r="T73" s="1">
        <v>0</v>
      </c>
      <c r="U73" s="1">
        <v>0</v>
      </c>
    </row>
    <row r="74" spans="1:21" ht="12.75">
      <c r="A74" s="1" t="s">
        <v>330</v>
      </c>
      <c r="C74" s="1">
        <v>3</v>
      </c>
      <c r="D74" s="3" t="s">
        <v>390</v>
      </c>
      <c r="E74" s="1">
        <v>3</v>
      </c>
      <c r="F74" s="1">
        <v>70</v>
      </c>
      <c r="G74" s="1">
        <v>10</v>
      </c>
      <c r="L74" s="1">
        <v>20</v>
      </c>
      <c r="S74" s="1">
        <v>0</v>
      </c>
      <c r="T74" s="1">
        <v>0</v>
      </c>
      <c r="U74" s="1">
        <v>0</v>
      </c>
    </row>
    <row r="75" spans="1:21" ht="12.75">
      <c r="A75" s="1" t="s">
        <v>330</v>
      </c>
      <c r="C75" s="1">
        <v>3</v>
      </c>
      <c r="D75" s="3" t="s">
        <v>390</v>
      </c>
      <c r="E75" s="1">
        <v>4</v>
      </c>
      <c r="F75" s="1">
        <v>70</v>
      </c>
      <c r="G75" s="1">
        <v>10</v>
      </c>
      <c r="L75" s="1">
        <v>20</v>
      </c>
      <c r="S75" s="1">
        <v>0</v>
      </c>
      <c r="T75" s="1">
        <v>0</v>
      </c>
      <c r="U75" s="1">
        <v>0</v>
      </c>
    </row>
    <row r="76" spans="1:21" ht="12.75">
      <c r="A76" s="1" t="s">
        <v>330</v>
      </c>
      <c r="C76" s="1">
        <v>3</v>
      </c>
      <c r="D76" s="3" t="s">
        <v>390</v>
      </c>
      <c r="E76" s="1">
        <v>5</v>
      </c>
      <c r="F76" s="1">
        <v>70</v>
      </c>
      <c r="G76" s="1">
        <v>10</v>
      </c>
      <c r="L76" s="1">
        <v>20</v>
      </c>
      <c r="S76" s="1">
        <v>0</v>
      </c>
      <c r="T76" s="1">
        <v>0</v>
      </c>
      <c r="U76" s="1">
        <v>0</v>
      </c>
    </row>
    <row r="77" spans="1:21" ht="12.75">
      <c r="A77" s="1" t="s">
        <v>330</v>
      </c>
      <c r="C77" s="1">
        <v>3</v>
      </c>
      <c r="D77" s="3" t="s">
        <v>390</v>
      </c>
      <c r="E77" s="1">
        <v>6</v>
      </c>
      <c r="F77" s="1">
        <v>85</v>
      </c>
      <c r="G77" s="1">
        <v>15</v>
      </c>
      <c r="S77" s="1">
        <v>0</v>
      </c>
      <c r="T77" s="1">
        <v>0</v>
      </c>
      <c r="U77" s="1">
        <v>0</v>
      </c>
    </row>
    <row r="78" spans="1:21" ht="12.75">
      <c r="A78" s="1" t="s">
        <v>330</v>
      </c>
      <c r="C78" s="1">
        <v>4</v>
      </c>
      <c r="D78" s="3" t="s">
        <v>391</v>
      </c>
      <c r="E78" s="1">
        <v>1</v>
      </c>
      <c r="F78" s="1">
        <v>100</v>
      </c>
      <c r="S78" s="1">
        <v>0</v>
      </c>
      <c r="T78" s="1">
        <v>16</v>
      </c>
      <c r="U78" s="1">
        <v>0</v>
      </c>
    </row>
    <row r="79" spans="1:21" ht="12.75">
      <c r="A79" s="1" t="s">
        <v>330</v>
      </c>
      <c r="C79" s="1">
        <v>4</v>
      </c>
      <c r="D79" s="3" t="s">
        <v>391</v>
      </c>
      <c r="E79" s="1">
        <v>2</v>
      </c>
      <c r="F79" s="1">
        <v>100</v>
      </c>
      <c r="S79" s="1">
        <v>0</v>
      </c>
      <c r="T79" s="1">
        <v>24</v>
      </c>
      <c r="U79" s="1">
        <v>0</v>
      </c>
    </row>
    <row r="80" spans="1:21" ht="12.75">
      <c r="A80" s="1" t="s">
        <v>330</v>
      </c>
      <c r="C80" s="1">
        <v>4</v>
      </c>
      <c r="D80" s="3" t="s">
        <v>391</v>
      </c>
      <c r="E80" s="1">
        <v>3</v>
      </c>
      <c r="F80" s="1">
        <v>100</v>
      </c>
      <c r="S80" s="1">
        <v>0</v>
      </c>
      <c r="T80" s="1">
        <v>14</v>
      </c>
      <c r="U80" s="1">
        <v>0</v>
      </c>
    </row>
    <row r="81" spans="1:21" ht="12.75">
      <c r="A81" s="1" t="s">
        <v>330</v>
      </c>
      <c r="C81" s="1">
        <v>4</v>
      </c>
      <c r="D81" s="3" t="s">
        <v>391</v>
      </c>
      <c r="E81" s="1">
        <v>4</v>
      </c>
      <c r="F81" s="1">
        <v>100</v>
      </c>
      <c r="S81" s="1">
        <v>0</v>
      </c>
      <c r="T81" s="1">
        <v>41</v>
      </c>
      <c r="U81" s="1">
        <v>0</v>
      </c>
    </row>
    <row r="82" spans="1:21" ht="12.75">
      <c r="A82" s="1" t="s">
        <v>330</v>
      </c>
      <c r="C82" s="1">
        <v>4</v>
      </c>
      <c r="D82" s="3" t="s">
        <v>391</v>
      </c>
      <c r="E82" s="1">
        <v>5</v>
      </c>
      <c r="F82" s="1">
        <v>100</v>
      </c>
      <c r="S82" s="1">
        <v>0</v>
      </c>
      <c r="T82" s="1">
        <v>28</v>
      </c>
      <c r="U82" s="1">
        <v>0</v>
      </c>
    </row>
    <row r="83" spans="1:21" ht="12.75">
      <c r="A83" s="1" t="s">
        <v>330</v>
      </c>
      <c r="C83" s="1">
        <v>4</v>
      </c>
      <c r="D83" s="3" t="s">
        <v>391</v>
      </c>
      <c r="E83" s="1">
        <v>6</v>
      </c>
      <c r="F83" s="1">
        <v>100</v>
      </c>
      <c r="S83" s="1">
        <v>0</v>
      </c>
      <c r="T83" s="1">
        <v>65</v>
      </c>
      <c r="U83" s="1">
        <v>0</v>
      </c>
    </row>
    <row r="84" spans="1:21" ht="12.75">
      <c r="A84" s="1" t="s">
        <v>330</v>
      </c>
      <c r="C84" s="1">
        <v>5</v>
      </c>
      <c r="D84" s="3" t="s">
        <v>392</v>
      </c>
      <c r="E84" s="1">
        <v>1</v>
      </c>
      <c r="F84" s="1">
        <v>90</v>
      </c>
      <c r="G84" s="1">
        <v>10</v>
      </c>
      <c r="S84" s="1">
        <v>0</v>
      </c>
      <c r="T84" s="1">
        <v>0</v>
      </c>
      <c r="U84" s="1">
        <v>0</v>
      </c>
    </row>
    <row r="85" spans="1:21" ht="12.75">
      <c r="A85" s="1" t="s">
        <v>330</v>
      </c>
      <c r="C85" s="1">
        <v>5</v>
      </c>
      <c r="D85" s="3" t="s">
        <v>392</v>
      </c>
      <c r="E85" s="1">
        <v>2</v>
      </c>
      <c r="F85" s="1">
        <v>90</v>
      </c>
      <c r="G85" s="1">
        <v>10</v>
      </c>
      <c r="S85" s="1">
        <v>0</v>
      </c>
      <c r="T85" s="1">
        <v>0</v>
      </c>
      <c r="U85" s="1">
        <v>0</v>
      </c>
    </row>
    <row r="86" spans="1:21" ht="12.75">
      <c r="A86" s="1" t="s">
        <v>330</v>
      </c>
      <c r="C86" s="1">
        <v>5</v>
      </c>
      <c r="D86" s="3" t="s">
        <v>392</v>
      </c>
      <c r="E86" s="1">
        <v>3</v>
      </c>
      <c r="F86" s="1">
        <v>90</v>
      </c>
      <c r="G86" s="1">
        <v>10</v>
      </c>
      <c r="S86" s="1">
        <v>0</v>
      </c>
      <c r="T86" s="1">
        <v>0</v>
      </c>
      <c r="U86" s="1">
        <v>0</v>
      </c>
    </row>
    <row r="87" spans="1:21" ht="12.75">
      <c r="A87" s="1" t="s">
        <v>330</v>
      </c>
      <c r="C87" s="1">
        <v>5</v>
      </c>
      <c r="D87" s="3" t="s">
        <v>392</v>
      </c>
      <c r="E87" s="1">
        <v>4</v>
      </c>
      <c r="F87" s="1">
        <v>90</v>
      </c>
      <c r="G87" s="1">
        <v>10</v>
      </c>
      <c r="S87" s="1">
        <v>0</v>
      </c>
      <c r="T87" s="1">
        <v>0</v>
      </c>
      <c r="U87" s="1">
        <v>0</v>
      </c>
    </row>
    <row r="88" spans="1:21" ht="12.75">
      <c r="A88" s="1" t="s">
        <v>330</v>
      </c>
      <c r="C88" s="1">
        <v>5</v>
      </c>
      <c r="D88" s="3" t="s">
        <v>392</v>
      </c>
      <c r="E88" s="1">
        <v>5</v>
      </c>
      <c r="F88" s="1">
        <v>90</v>
      </c>
      <c r="G88" s="1">
        <v>10</v>
      </c>
      <c r="S88" s="1">
        <v>0</v>
      </c>
      <c r="T88" s="1">
        <v>0</v>
      </c>
      <c r="U88" s="1">
        <v>0</v>
      </c>
    </row>
    <row r="89" spans="1:21" ht="12.75">
      <c r="A89" s="1" t="s">
        <v>330</v>
      </c>
      <c r="C89" s="1">
        <v>5</v>
      </c>
      <c r="D89" s="3" t="s">
        <v>392</v>
      </c>
      <c r="E89" s="1">
        <v>6</v>
      </c>
      <c r="F89" s="1">
        <v>90</v>
      </c>
      <c r="G89" s="1">
        <v>10</v>
      </c>
      <c r="S89" s="1">
        <v>0</v>
      </c>
      <c r="T89" s="1">
        <v>0</v>
      </c>
      <c r="U89" s="1">
        <v>0</v>
      </c>
    </row>
    <row r="90" spans="1:25" ht="12.75">
      <c r="A90" s="1" t="s">
        <v>1436</v>
      </c>
      <c r="C90" s="1">
        <v>1</v>
      </c>
      <c r="D90" s="3" t="s">
        <v>719</v>
      </c>
      <c r="E90" s="1">
        <v>1</v>
      </c>
      <c r="K90" s="1">
        <v>95</v>
      </c>
      <c r="L90" s="1">
        <v>5</v>
      </c>
      <c r="S90" s="1">
        <v>0</v>
      </c>
      <c r="T90" s="1">
        <v>0</v>
      </c>
      <c r="U90" s="1">
        <v>0</v>
      </c>
      <c r="W90" s="1">
        <f>SUM(S90:S119)/(5*6*0.5*0.5)</f>
        <v>0</v>
      </c>
      <c r="X90" s="1">
        <f>SUM(T90:T119)/(5*6*0.5*0.5)</f>
        <v>0</v>
      </c>
      <c r="Y90" s="1">
        <v>0</v>
      </c>
    </row>
    <row r="91" spans="1:21" ht="12.75">
      <c r="A91" s="1" t="s">
        <v>1436</v>
      </c>
      <c r="C91" s="1">
        <v>1</v>
      </c>
      <c r="D91" s="3" t="s">
        <v>719</v>
      </c>
      <c r="E91" s="1">
        <v>2</v>
      </c>
      <c r="K91" s="1">
        <v>95</v>
      </c>
      <c r="L91" s="1">
        <v>5</v>
      </c>
      <c r="S91" s="1">
        <v>0</v>
      </c>
      <c r="T91" s="1">
        <v>0</v>
      </c>
      <c r="U91" s="1">
        <v>0</v>
      </c>
    </row>
    <row r="92" spans="1:21" ht="12.75">
      <c r="A92" s="1" t="s">
        <v>1436</v>
      </c>
      <c r="C92" s="1">
        <v>1</v>
      </c>
      <c r="D92" s="3" t="s">
        <v>719</v>
      </c>
      <c r="E92" s="1">
        <v>3</v>
      </c>
      <c r="K92" s="1">
        <v>95</v>
      </c>
      <c r="L92" s="1">
        <v>5</v>
      </c>
      <c r="S92" s="1">
        <v>0</v>
      </c>
      <c r="T92" s="1">
        <v>0</v>
      </c>
      <c r="U92" s="1">
        <v>0</v>
      </c>
    </row>
    <row r="93" spans="1:21" ht="12.75">
      <c r="A93" s="1" t="s">
        <v>1436</v>
      </c>
      <c r="C93" s="1">
        <v>1</v>
      </c>
      <c r="D93" s="3" t="s">
        <v>719</v>
      </c>
      <c r="E93" s="1">
        <v>4</v>
      </c>
      <c r="F93" s="1">
        <v>85</v>
      </c>
      <c r="J93" s="1">
        <v>5</v>
      </c>
      <c r="L93" s="1">
        <v>10</v>
      </c>
      <c r="S93" s="1">
        <v>0</v>
      </c>
      <c r="T93" s="1">
        <v>0</v>
      </c>
      <c r="U93" s="1">
        <v>0</v>
      </c>
    </row>
    <row r="94" spans="1:21" ht="12.75">
      <c r="A94" s="1" t="s">
        <v>1436</v>
      </c>
      <c r="C94" s="1">
        <v>1</v>
      </c>
      <c r="D94" s="3" t="s">
        <v>719</v>
      </c>
      <c r="E94" s="1">
        <v>5</v>
      </c>
      <c r="F94" s="1">
        <v>85</v>
      </c>
      <c r="J94" s="1">
        <v>5</v>
      </c>
      <c r="L94" s="1">
        <v>10</v>
      </c>
      <c r="S94" s="1">
        <v>0</v>
      </c>
      <c r="T94" s="1">
        <v>0</v>
      </c>
      <c r="U94" s="1">
        <v>0</v>
      </c>
    </row>
    <row r="95" spans="1:21" ht="12.75">
      <c r="A95" s="1" t="s">
        <v>1436</v>
      </c>
      <c r="C95" s="1">
        <v>1</v>
      </c>
      <c r="D95" s="3" t="s">
        <v>719</v>
      </c>
      <c r="E95" s="1">
        <v>6</v>
      </c>
      <c r="F95" s="1">
        <v>85</v>
      </c>
      <c r="J95" s="1">
        <v>5</v>
      </c>
      <c r="L95" s="1">
        <v>10</v>
      </c>
      <c r="S95" s="1">
        <v>0</v>
      </c>
      <c r="T95" s="1">
        <v>0</v>
      </c>
      <c r="U95" s="1">
        <v>0</v>
      </c>
    </row>
    <row r="96" spans="1:21" ht="12.75">
      <c r="A96" s="1" t="s">
        <v>1436</v>
      </c>
      <c r="C96" s="1">
        <v>2</v>
      </c>
      <c r="D96" s="3" t="s">
        <v>718</v>
      </c>
      <c r="E96" s="1">
        <v>1</v>
      </c>
      <c r="G96" s="1">
        <v>5</v>
      </c>
      <c r="K96" s="1">
        <v>95</v>
      </c>
      <c r="S96" s="1">
        <v>0</v>
      </c>
      <c r="T96" s="1">
        <v>0</v>
      </c>
      <c r="U96" s="1">
        <v>0</v>
      </c>
    </row>
    <row r="97" spans="1:21" ht="12.75">
      <c r="A97" s="1" t="s">
        <v>1436</v>
      </c>
      <c r="C97" s="1">
        <v>2</v>
      </c>
      <c r="D97" s="3" t="s">
        <v>718</v>
      </c>
      <c r="E97" s="1">
        <v>2</v>
      </c>
      <c r="G97" s="1">
        <v>5</v>
      </c>
      <c r="K97" s="1">
        <v>95</v>
      </c>
      <c r="S97" s="1">
        <v>0</v>
      </c>
      <c r="T97" s="1">
        <v>0</v>
      </c>
      <c r="U97" s="1">
        <v>0</v>
      </c>
    </row>
    <row r="98" spans="1:21" ht="12.75">
      <c r="A98" s="1" t="s">
        <v>1436</v>
      </c>
      <c r="C98" s="1">
        <v>2</v>
      </c>
      <c r="D98" s="3" t="s">
        <v>718</v>
      </c>
      <c r="E98" s="1">
        <v>3</v>
      </c>
      <c r="G98" s="1">
        <v>10</v>
      </c>
      <c r="K98" s="1">
        <v>90</v>
      </c>
      <c r="S98" s="1">
        <v>0</v>
      </c>
      <c r="T98" s="1">
        <v>0</v>
      </c>
      <c r="U98" s="1">
        <v>0</v>
      </c>
    </row>
    <row r="99" spans="1:21" ht="12.75">
      <c r="A99" s="1" t="s">
        <v>1436</v>
      </c>
      <c r="C99" s="1">
        <v>2</v>
      </c>
      <c r="D99" s="3" t="s">
        <v>718</v>
      </c>
      <c r="E99" s="1">
        <v>4</v>
      </c>
      <c r="G99" s="1">
        <v>5</v>
      </c>
      <c r="K99" s="1">
        <v>95</v>
      </c>
      <c r="S99" s="1">
        <v>0</v>
      </c>
      <c r="T99" s="1">
        <v>0</v>
      </c>
      <c r="U99" s="1">
        <v>0</v>
      </c>
    </row>
    <row r="100" spans="1:21" ht="12.75">
      <c r="A100" s="1" t="s">
        <v>1436</v>
      </c>
      <c r="C100" s="1">
        <v>2</v>
      </c>
      <c r="D100" s="3" t="s">
        <v>718</v>
      </c>
      <c r="E100" s="1">
        <v>5</v>
      </c>
      <c r="G100" s="1">
        <v>10</v>
      </c>
      <c r="K100" s="1">
        <v>90</v>
      </c>
      <c r="S100" s="1">
        <v>0</v>
      </c>
      <c r="T100" s="1">
        <v>0</v>
      </c>
      <c r="U100" s="1">
        <v>0</v>
      </c>
    </row>
    <row r="101" spans="1:21" ht="12.75">
      <c r="A101" s="1" t="s">
        <v>1436</v>
      </c>
      <c r="C101" s="1">
        <v>2</v>
      </c>
      <c r="D101" s="3" t="s">
        <v>718</v>
      </c>
      <c r="E101" s="1">
        <v>6</v>
      </c>
      <c r="G101" s="1">
        <v>10</v>
      </c>
      <c r="K101" s="1">
        <v>90</v>
      </c>
      <c r="S101" s="1">
        <v>0</v>
      </c>
      <c r="T101" s="1">
        <v>0</v>
      </c>
      <c r="U101" s="1">
        <v>0</v>
      </c>
    </row>
    <row r="102" spans="1:21" ht="12.75">
      <c r="A102" s="1" t="s">
        <v>1436</v>
      </c>
      <c r="C102" s="1">
        <v>3</v>
      </c>
      <c r="D102" s="3" t="s">
        <v>722</v>
      </c>
      <c r="E102" s="1">
        <v>1</v>
      </c>
      <c r="H102" s="1">
        <v>80</v>
      </c>
      <c r="J102" s="1">
        <v>20</v>
      </c>
      <c r="S102" s="1">
        <v>0</v>
      </c>
      <c r="T102" s="1">
        <v>0</v>
      </c>
      <c r="U102" s="1">
        <v>0</v>
      </c>
    </row>
    <row r="103" spans="1:21" ht="12.75">
      <c r="A103" s="1" t="s">
        <v>1436</v>
      </c>
      <c r="C103" s="1">
        <v>3</v>
      </c>
      <c r="D103" s="3" t="s">
        <v>722</v>
      </c>
      <c r="E103" s="1">
        <v>2</v>
      </c>
      <c r="H103" s="1">
        <v>95</v>
      </c>
      <c r="J103" s="1">
        <v>5</v>
      </c>
      <c r="S103" s="1">
        <v>0</v>
      </c>
      <c r="T103" s="1">
        <v>0</v>
      </c>
      <c r="U103" s="1">
        <v>0</v>
      </c>
    </row>
    <row r="104" spans="1:21" ht="12.75">
      <c r="A104" s="1" t="s">
        <v>1436</v>
      </c>
      <c r="C104" s="1">
        <v>3</v>
      </c>
      <c r="D104" s="3" t="s">
        <v>722</v>
      </c>
      <c r="E104" s="1">
        <v>3</v>
      </c>
      <c r="H104" s="1">
        <v>70</v>
      </c>
      <c r="J104" s="1">
        <v>10</v>
      </c>
      <c r="S104" s="1">
        <v>0</v>
      </c>
      <c r="T104" s="1">
        <v>0</v>
      </c>
      <c r="U104" s="1">
        <v>0</v>
      </c>
    </row>
    <row r="105" spans="1:21" ht="12.75">
      <c r="A105" s="1" t="s">
        <v>1436</v>
      </c>
      <c r="C105" s="1">
        <v>3</v>
      </c>
      <c r="D105" s="3" t="s">
        <v>722</v>
      </c>
      <c r="E105" s="1">
        <v>4</v>
      </c>
      <c r="I105" s="1">
        <v>10</v>
      </c>
      <c r="J105" s="1">
        <v>90</v>
      </c>
      <c r="S105" s="1">
        <v>0</v>
      </c>
      <c r="T105" s="1">
        <v>0</v>
      </c>
      <c r="U105" s="1">
        <v>0</v>
      </c>
    </row>
    <row r="106" spans="1:21" ht="12.75">
      <c r="A106" s="1" t="s">
        <v>1436</v>
      </c>
      <c r="C106" s="1">
        <v>3</v>
      </c>
      <c r="D106" s="3" t="s">
        <v>722</v>
      </c>
      <c r="E106" s="1">
        <v>5</v>
      </c>
      <c r="I106" s="1">
        <v>5</v>
      </c>
      <c r="J106" s="1">
        <v>95</v>
      </c>
      <c r="S106" s="1">
        <v>0</v>
      </c>
      <c r="T106" s="1">
        <v>0</v>
      </c>
      <c r="U106" s="1">
        <v>0</v>
      </c>
    </row>
    <row r="107" spans="1:21" ht="12.75">
      <c r="A107" s="1" t="s">
        <v>1436</v>
      </c>
      <c r="C107" s="1">
        <v>3</v>
      </c>
      <c r="D107" s="3" t="s">
        <v>722</v>
      </c>
      <c r="E107" s="1">
        <v>6</v>
      </c>
      <c r="I107" s="1">
        <v>5</v>
      </c>
      <c r="J107" s="1">
        <v>95</v>
      </c>
      <c r="S107" s="1">
        <v>0</v>
      </c>
      <c r="T107" s="1">
        <v>0</v>
      </c>
      <c r="U107" s="1">
        <v>0</v>
      </c>
    </row>
    <row r="108" spans="1:21" ht="12.75">
      <c r="A108" s="1" t="s">
        <v>1436</v>
      </c>
      <c r="C108" s="1">
        <v>4</v>
      </c>
      <c r="D108" s="3" t="s">
        <v>721</v>
      </c>
      <c r="E108" s="1">
        <v>1</v>
      </c>
      <c r="I108" s="1">
        <v>80</v>
      </c>
      <c r="J108" s="1">
        <v>20</v>
      </c>
      <c r="S108" s="1">
        <v>0</v>
      </c>
      <c r="T108" s="1">
        <v>0</v>
      </c>
      <c r="U108" s="1">
        <v>0</v>
      </c>
    </row>
    <row r="109" spans="1:21" ht="12.75">
      <c r="A109" s="1" t="s">
        <v>1436</v>
      </c>
      <c r="C109" s="1">
        <v>4</v>
      </c>
      <c r="D109" s="3" t="s">
        <v>721</v>
      </c>
      <c r="E109" s="1">
        <v>2</v>
      </c>
      <c r="I109" s="1">
        <v>80</v>
      </c>
      <c r="J109" s="1">
        <v>20</v>
      </c>
      <c r="S109" s="1">
        <v>0</v>
      </c>
      <c r="T109" s="1">
        <v>0</v>
      </c>
      <c r="U109" s="1">
        <v>0</v>
      </c>
    </row>
    <row r="110" spans="1:21" ht="12.75">
      <c r="A110" s="1" t="s">
        <v>1436</v>
      </c>
      <c r="C110" s="1">
        <v>4</v>
      </c>
      <c r="D110" s="3" t="s">
        <v>721</v>
      </c>
      <c r="E110" s="1">
        <v>3</v>
      </c>
      <c r="I110" s="1">
        <v>90</v>
      </c>
      <c r="J110" s="1">
        <v>10</v>
      </c>
      <c r="S110" s="1">
        <v>0</v>
      </c>
      <c r="T110" s="1">
        <v>0</v>
      </c>
      <c r="U110" s="1">
        <v>0</v>
      </c>
    </row>
    <row r="111" spans="1:21" ht="12.75">
      <c r="A111" s="1" t="s">
        <v>1436</v>
      </c>
      <c r="C111" s="1">
        <v>4</v>
      </c>
      <c r="D111" s="3" t="s">
        <v>721</v>
      </c>
      <c r="E111" s="1">
        <v>4</v>
      </c>
      <c r="I111" s="1">
        <v>25</v>
      </c>
      <c r="J111" s="1">
        <v>75</v>
      </c>
      <c r="S111" s="1">
        <v>0</v>
      </c>
      <c r="T111" s="1">
        <v>0</v>
      </c>
      <c r="U111" s="1">
        <v>0</v>
      </c>
    </row>
    <row r="112" spans="1:21" ht="12.75">
      <c r="A112" s="1" t="s">
        <v>1436</v>
      </c>
      <c r="C112" s="1">
        <v>4</v>
      </c>
      <c r="D112" s="3" t="s">
        <v>721</v>
      </c>
      <c r="E112" s="1">
        <v>5</v>
      </c>
      <c r="I112" s="1">
        <v>20</v>
      </c>
      <c r="J112" s="1">
        <v>80</v>
      </c>
      <c r="S112" s="1">
        <v>0</v>
      </c>
      <c r="T112" s="1">
        <v>0</v>
      </c>
      <c r="U112" s="1">
        <v>0</v>
      </c>
    </row>
    <row r="113" spans="1:21" ht="12.75">
      <c r="A113" s="1" t="s">
        <v>1436</v>
      </c>
      <c r="C113" s="1">
        <v>4</v>
      </c>
      <c r="D113" s="3" t="s">
        <v>721</v>
      </c>
      <c r="E113" s="1">
        <v>6</v>
      </c>
      <c r="I113" s="1">
        <v>70</v>
      </c>
      <c r="J113" s="1">
        <v>70</v>
      </c>
      <c r="S113" s="1">
        <v>0</v>
      </c>
      <c r="T113" s="1">
        <v>0</v>
      </c>
      <c r="U113" s="1">
        <v>0</v>
      </c>
    </row>
    <row r="114" spans="1:22" ht="12.75">
      <c r="A114" s="1" t="s">
        <v>1436</v>
      </c>
      <c r="C114" s="1">
        <v>5</v>
      </c>
      <c r="D114" s="3" t="s">
        <v>720</v>
      </c>
      <c r="E114" s="1">
        <v>1</v>
      </c>
      <c r="I114" s="1">
        <v>100</v>
      </c>
      <c r="S114" s="1">
        <v>0</v>
      </c>
      <c r="T114" s="1">
        <v>0</v>
      </c>
      <c r="U114" s="1">
        <v>0</v>
      </c>
      <c r="V114" s="1" t="s">
        <v>1443</v>
      </c>
    </row>
    <row r="115" spans="1:21" ht="12.75">
      <c r="A115" s="1" t="s">
        <v>1436</v>
      </c>
      <c r="C115" s="1">
        <v>5</v>
      </c>
      <c r="D115" s="3" t="s">
        <v>720</v>
      </c>
      <c r="E115" s="1">
        <v>2</v>
      </c>
      <c r="I115" s="1">
        <v>100</v>
      </c>
      <c r="S115" s="1">
        <v>0</v>
      </c>
      <c r="T115" s="1">
        <v>0</v>
      </c>
      <c r="U115" s="1">
        <v>0</v>
      </c>
    </row>
    <row r="116" spans="1:21" ht="12.75">
      <c r="A116" s="1" t="s">
        <v>1436</v>
      </c>
      <c r="C116" s="1">
        <v>5</v>
      </c>
      <c r="D116" s="3" t="s">
        <v>720</v>
      </c>
      <c r="E116" s="1">
        <v>3</v>
      </c>
      <c r="F116" s="1">
        <v>5</v>
      </c>
      <c r="I116" s="1">
        <v>95</v>
      </c>
      <c r="S116" s="1">
        <v>0</v>
      </c>
      <c r="T116" s="1">
        <v>0</v>
      </c>
      <c r="U116" s="1">
        <v>0</v>
      </c>
    </row>
    <row r="117" spans="1:21" ht="12.75">
      <c r="A117" s="1" t="s">
        <v>1436</v>
      </c>
      <c r="C117" s="1">
        <v>5</v>
      </c>
      <c r="D117" s="3" t="s">
        <v>720</v>
      </c>
      <c r="E117" s="1">
        <v>4</v>
      </c>
      <c r="I117" s="1">
        <v>10</v>
      </c>
      <c r="J117" s="1">
        <v>90</v>
      </c>
      <c r="S117" s="1">
        <v>0</v>
      </c>
      <c r="T117" s="1">
        <v>0</v>
      </c>
      <c r="U117" s="1">
        <v>0</v>
      </c>
    </row>
    <row r="118" spans="1:21" ht="12.75">
      <c r="A118" s="1" t="s">
        <v>1436</v>
      </c>
      <c r="C118" s="1">
        <v>5</v>
      </c>
      <c r="D118" s="3" t="s">
        <v>720</v>
      </c>
      <c r="E118" s="1">
        <v>5</v>
      </c>
      <c r="I118" s="1">
        <v>10</v>
      </c>
      <c r="J118" s="1">
        <v>90</v>
      </c>
      <c r="S118" s="1">
        <v>0</v>
      </c>
      <c r="T118" s="1">
        <v>0</v>
      </c>
      <c r="U118" s="1">
        <v>0</v>
      </c>
    </row>
    <row r="119" spans="1:21" ht="12.75">
      <c r="A119" s="1" t="s">
        <v>1436</v>
      </c>
      <c r="C119" s="1">
        <v>5</v>
      </c>
      <c r="D119" s="3" t="s">
        <v>720</v>
      </c>
      <c r="E119" s="1">
        <v>6</v>
      </c>
      <c r="I119" s="1">
        <v>10</v>
      </c>
      <c r="J119" s="1">
        <v>90</v>
      </c>
      <c r="S119" s="1">
        <v>0</v>
      </c>
      <c r="T119" s="1">
        <v>0</v>
      </c>
      <c r="U119" s="1">
        <v>0</v>
      </c>
    </row>
    <row r="120" spans="1:25" ht="12.75">
      <c r="A120" s="1" t="s">
        <v>570</v>
      </c>
      <c r="C120" s="1">
        <v>1</v>
      </c>
      <c r="D120" s="3" t="s">
        <v>625</v>
      </c>
      <c r="E120" s="1">
        <v>1</v>
      </c>
      <c r="F120" s="1">
        <v>90</v>
      </c>
      <c r="L120" s="1">
        <v>10</v>
      </c>
      <c r="S120" s="1">
        <v>0</v>
      </c>
      <c r="T120" s="1">
        <v>0</v>
      </c>
      <c r="U120" s="1">
        <v>0</v>
      </c>
      <c r="W120" s="1">
        <f>SUM(S120:S149)/(5*6*0.5*0.5)</f>
        <v>3.3333333333333335</v>
      </c>
      <c r="X120" s="1">
        <f>SUM(T120:T149)/(5*6*0.5*0.5)</f>
        <v>0</v>
      </c>
      <c r="Y120" s="1">
        <v>0</v>
      </c>
    </row>
    <row r="121" spans="1:21" ht="12.75">
      <c r="A121" s="1" t="s">
        <v>570</v>
      </c>
      <c r="C121" s="1">
        <v>1</v>
      </c>
      <c r="D121" s="3" t="s">
        <v>625</v>
      </c>
      <c r="E121" s="1">
        <v>2</v>
      </c>
      <c r="F121" s="1">
        <v>75</v>
      </c>
      <c r="L121" s="1">
        <v>25</v>
      </c>
      <c r="S121" s="1">
        <v>0</v>
      </c>
      <c r="T121" s="1">
        <v>0</v>
      </c>
      <c r="U121" s="1">
        <v>0</v>
      </c>
    </row>
    <row r="122" spans="1:21" ht="12.75">
      <c r="A122" s="1" t="s">
        <v>570</v>
      </c>
      <c r="C122" s="1">
        <v>1</v>
      </c>
      <c r="D122" s="3" t="s">
        <v>625</v>
      </c>
      <c r="E122" s="1">
        <v>3</v>
      </c>
      <c r="F122" s="1">
        <v>95</v>
      </c>
      <c r="G122" s="1">
        <v>5</v>
      </c>
      <c r="S122" s="1">
        <v>0</v>
      </c>
      <c r="T122" s="1">
        <v>0</v>
      </c>
      <c r="U122" s="1">
        <v>0</v>
      </c>
    </row>
    <row r="123" spans="1:21" ht="12.75">
      <c r="A123" s="1" t="s">
        <v>570</v>
      </c>
      <c r="C123" s="1">
        <v>1</v>
      </c>
      <c r="D123" s="3" t="s">
        <v>625</v>
      </c>
      <c r="E123" s="1">
        <v>4</v>
      </c>
      <c r="F123" s="1">
        <v>95</v>
      </c>
      <c r="G123" s="1">
        <v>5</v>
      </c>
      <c r="S123" s="1">
        <v>0</v>
      </c>
      <c r="T123" s="1">
        <v>0</v>
      </c>
      <c r="U123" s="1">
        <v>0</v>
      </c>
    </row>
    <row r="124" spans="1:21" ht="12.75">
      <c r="A124" s="1" t="s">
        <v>570</v>
      </c>
      <c r="C124" s="1">
        <v>1</v>
      </c>
      <c r="D124" s="3" t="s">
        <v>625</v>
      </c>
      <c r="E124" s="1">
        <v>5</v>
      </c>
      <c r="F124" s="1">
        <v>95</v>
      </c>
      <c r="G124" s="1">
        <v>5</v>
      </c>
      <c r="S124" s="1">
        <v>0</v>
      </c>
      <c r="T124" s="1">
        <v>0</v>
      </c>
      <c r="U124" s="1">
        <v>0</v>
      </c>
    </row>
    <row r="125" spans="1:21" ht="12.75">
      <c r="A125" s="1" t="s">
        <v>570</v>
      </c>
      <c r="C125" s="1">
        <v>1</v>
      </c>
      <c r="D125" s="3" t="s">
        <v>625</v>
      </c>
      <c r="E125" s="1">
        <v>6</v>
      </c>
      <c r="F125" s="1">
        <v>95</v>
      </c>
      <c r="G125" s="1">
        <v>5</v>
      </c>
      <c r="S125" s="1">
        <v>0</v>
      </c>
      <c r="T125" s="1">
        <v>0</v>
      </c>
      <c r="U125" s="1">
        <v>0</v>
      </c>
    </row>
    <row r="126" spans="1:21" ht="12.75">
      <c r="A126" s="1" t="s">
        <v>570</v>
      </c>
      <c r="C126" s="1">
        <v>2</v>
      </c>
      <c r="D126" s="3" t="s">
        <v>626</v>
      </c>
      <c r="E126" s="1">
        <v>1</v>
      </c>
      <c r="G126" s="1">
        <v>50</v>
      </c>
      <c r="P126" s="1">
        <v>50</v>
      </c>
      <c r="R126" s="1" t="s">
        <v>175</v>
      </c>
      <c r="S126" s="1">
        <v>0</v>
      </c>
      <c r="T126" s="1">
        <v>0</v>
      </c>
      <c r="U126" s="1">
        <v>0</v>
      </c>
    </row>
    <row r="127" spans="1:21" ht="12.75">
      <c r="A127" s="1" t="s">
        <v>570</v>
      </c>
      <c r="C127" s="1">
        <v>2</v>
      </c>
      <c r="D127" s="3" t="s">
        <v>626</v>
      </c>
      <c r="E127" s="1">
        <v>2</v>
      </c>
      <c r="G127" s="1">
        <v>50</v>
      </c>
      <c r="P127" s="1">
        <v>50</v>
      </c>
      <c r="R127" s="1" t="s">
        <v>175</v>
      </c>
      <c r="S127" s="1">
        <v>0</v>
      </c>
      <c r="T127" s="1">
        <v>0</v>
      </c>
      <c r="U127" s="1">
        <v>0</v>
      </c>
    </row>
    <row r="128" spans="1:21" ht="12.75">
      <c r="A128" s="1" t="s">
        <v>570</v>
      </c>
      <c r="C128" s="1">
        <v>2</v>
      </c>
      <c r="D128" s="3" t="s">
        <v>626</v>
      </c>
      <c r="E128" s="1">
        <v>3</v>
      </c>
      <c r="G128" s="1">
        <v>50</v>
      </c>
      <c r="P128" s="1">
        <v>50</v>
      </c>
      <c r="R128" s="1" t="s">
        <v>175</v>
      </c>
      <c r="S128" s="1">
        <v>0</v>
      </c>
      <c r="T128" s="1">
        <v>0</v>
      </c>
      <c r="U128" s="1">
        <v>0</v>
      </c>
    </row>
    <row r="129" spans="1:21" ht="12.75">
      <c r="A129" s="1" t="s">
        <v>570</v>
      </c>
      <c r="C129" s="1">
        <v>2</v>
      </c>
      <c r="D129" s="3" t="s">
        <v>626</v>
      </c>
      <c r="E129" s="1">
        <v>4</v>
      </c>
      <c r="G129" s="1">
        <v>50</v>
      </c>
      <c r="P129" s="1">
        <v>50</v>
      </c>
      <c r="R129" s="1" t="s">
        <v>175</v>
      </c>
      <c r="S129" s="1">
        <v>0</v>
      </c>
      <c r="T129" s="1">
        <v>0</v>
      </c>
      <c r="U129" s="1">
        <v>0</v>
      </c>
    </row>
    <row r="130" spans="1:21" ht="12.75">
      <c r="A130" s="1" t="s">
        <v>570</v>
      </c>
      <c r="C130" s="1">
        <v>2</v>
      </c>
      <c r="D130" s="3" t="s">
        <v>626</v>
      </c>
      <c r="E130" s="1">
        <v>5</v>
      </c>
      <c r="G130" s="1">
        <v>50</v>
      </c>
      <c r="P130" s="1">
        <v>50</v>
      </c>
      <c r="R130" s="1" t="s">
        <v>175</v>
      </c>
      <c r="S130" s="1">
        <v>0</v>
      </c>
      <c r="T130" s="1">
        <v>0</v>
      </c>
      <c r="U130" s="1">
        <v>0</v>
      </c>
    </row>
    <row r="131" spans="1:21" ht="12.75">
      <c r="A131" s="1" t="s">
        <v>570</v>
      </c>
      <c r="C131" s="1">
        <v>2</v>
      </c>
      <c r="D131" s="3" t="s">
        <v>626</v>
      </c>
      <c r="E131" s="1">
        <v>6</v>
      </c>
      <c r="G131" s="1">
        <v>50</v>
      </c>
      <c r="P131" s="1">
        <v>50</v>
      </c>
      <c r="R131" s="1" t="s">
        <v>175</v>
      </c>
      <c r="S131" s="1">
        <v>0</v>
      </c>
      <c r="T131" s="1">
        <v>0</v>
      </c>
      <c r="U131" s="1">
        <v>0</v>
      </c>
    </row>
    <row r="132" spans="1:21" ht="12.75">
      <c r="A132" s="1" t="s">
        <v>570</v>
      </c>
      <c r="C132" s="1">
        <v>3</v>
      </c>
      <c r="D132" s="3" t="s">
        <v>627</v>
      </c>
      <c r="E132" s="1">
        <v>1</v>
      </c>
      <c r="G132" s="1">
        <v>5</v>
      </c>
      <c r="L132" s="1">
        <v>30</v>
      </c>
      <c r="P132" s="1">
        <v>65</v>
      </c>
      <c r="R132" s="1" t="s">
        <v>175</v>
      </c>
      <c r="S132" s="1">
        <v>0</v>
      </c>
      <c r="T132" s="1">
        <v>0</v>
      </c>
      <c r="U132" s="1">
        <v>0</v>
      </c>
    </row>
    <row r="133" spans="1:21" ht="12.75">
      <c r="A133" s="1" t="s">
        <v>570</v>
      </c>
      <c r="C133" s="1">
        <v>3</v>
      </c>
      <c r="D133" s="3" t="s">
        <v>627</v>
      </c>
      <c r="E133" s="1">
        <v>2</v>
      </c>
      <c r="G133" s="1">
        <v>5</v>
      </c>
      <c r="L133" s="1">
        <v>30</v>
      </c>
      <c r="P133" s="1">
        <v>65</v>
      </c>
      <c r="R133" s="1" t="s">
        <v>175</v>
      </c>
      <c r="S133" s="1">
        <v>3</v>
      </c>
      <c r="T133" s="1">
        <v>0</v>
      </c>
      <c r="U133" s="1">
        <v>0</v>
      </c>
    </row>
    <row r="134" spans="1:21" ht="12.75">
      <c r="A134" s="1" t="s">
        <v>570</v>
      </c>
      <c r="C134" s="1">
        <v>3</v>
      </c>
      <c r="D134" s="3" t="s">
        <v>627</v>
      </c>
      <c r="E134" s="1">
        <v>3</v>
      </c>
      <c r="G134" s="1">
        <v>5</v>
      </c>
      <c r="L134" s="1">
        <v>30</v>
      </c>
      <c r="P134" s="1">
        <v>65</v>
      </c>
      <c r="R134" s="1" t="s">
        <v>175</v>
      </c>
      <c r="S134" s="1">
        <v>2</v>
      </c>
      <c r="T134" s="1">
        <v>0</v>
      </c>
      <c r="U134" s="1">
        <v>0</v>
      </c>
    </row>
    <row r="135" spans="1:21" ht="12.75">
      <c r="A135" s="1" t="s">
        <v>570</v>
      </c>
      <c r="C135" s="1">
        <v>3</v>
      </c>
      <c r="D135" s="3" t="s">
        <v>627</v>
      </c>
      <c r="E135" s="1">
        <v>4</v>
      </c>
      <c r="G135" s="1">
        <v>80</v>
      </c>
      <c r="P135" s="1">
        <v>20</v>
      </c>
      <c r="R135" s="1" t="s">
        <v>175</v>
      </c>
      <c r="S135" s="1">
        <v>5</v>
      </c>
      <c r="T135" s="1">
        <v>0</v>
      </c>
      <c r="U135" s="1">
        <v>0</v>
      </c>
    </row>
    <row r="136" spans="1:21" ht="12.75">
      <c r="A136" s="1" t="s">
        <v>570</v>
      </c>
      <c r="C136" s="1">
        <v>3</v>
      </c>
      <c r="D136" s="3" t="s">
        <v>627</v>
      </c>
      <c r="E136" s="1">
        <v>5</v>
      </c>
      <c r="L136" s="1">
        <v>30</v>
      </c>
      <c r="P136" s="1">
        <v>70</v>
      </c>
      <c r="R136" s="1" t="s">
        <v>175</v>
      </c>
      <c r="S136" s="1">
        <v>3</v>
      </c>
      <c r="T136" s="1">
        <v>0</v>
      </c>
      <c r="U136" s="1">
        <v>0</v>
      </c>
    </row>
    <row r="137" spans="1:21" ht="12.75">
      <c r="A137" s="1" t="s">
        <v>570</v>
      </c>
      <c r="C137" s="1">
        <v>3</v>
      </c>
      <c r="D137" s="3" t="s">
        <v>627</v>
      </c>
      <c r="E137" s="1">
        <v>6</v>
      </c>
      <c r="L137" s="1">
        <v>40</v>
      </c>
      <c r="P137" s="1">
        <v>60</v>
      </c>
      <c r="R137" s="1" t="s">
        <v>175</v>
      </c>
      <c r="S137" s="1">
        <v>1</v>
      </c>
      <c r="T137" s="1">
        <v>0</v>
      </c>
      <c r="U137" s="1">
        <v>0</v>
      </c>
    </row>
    <row r="138" spans="1:21" ht="12.75">
      <c r="A138" s="1" t="s">
        <v>570</v>
      </c>
      <c r="C138" s="1">
        <v>4</v>
      </c>
      <c r="D138" s="3" t="s">
        <v>628</v>
      </c>
      <c r="E138" s="1">
        <v>1</v>
      </c>
      <c r="F138" s="1">
        <v>25</v>
      </c>
      <c r="G138" s="1">
        <v>75</v>
      </c>
      <c r="L138" s="1">
        <v>5</v>
      </c>
      <c r="S138" s="1">
        <v>5</v>
      </c>
      <c r="T138" s="1">
        <v>0</v>
      </c>
      <c r="U138" s="1">
        <v>0</v>
      </c>
    </row>
    <row r="139" spans="1:21" ht="12.75">
      <c r="A139" s="1" t="s">
        <v>570</v>
      </c>
      <c r="C139" s="1">
        <v>4</v>
      </c>
      <c r="D139" s="3" t="s">
        <v>628</v>
      </c>
      <c r="E139" s="1">
        <v>2</v>
      </c>
      <c r="F139" s="1">
        <v>25</v>
      </c>
      <c r="G139" s="1">
        <v>75</v>
      </c>
      <c r="L139" s="1">
        <v>5</v>
      </c>
      <c r="S139" s="1">
        <v>0</v>
      </c>
      <c r="T139" s="1">
        <v>0</v>
      </c>
      <c r="U139" s="1">
        <v>0</v>
      </c>
    </row>
    <row r="140" spans="1:21" ht="12.75">
      <c r="A140" s="1" t="s">
        <v>570</v>
      </c>
      <c r="C140" s="1">
        <v>4</v>
      </c>
      <c r="D140" s="3" t="s">
        <v>628</v>
      </c>
      <c r="E140" s="1">
        <v>3</v>
      </c>
      <c r="F140" s="1">
        <v>25</v>
      </c>
      <c r="G140" s="1">
        <v>75</v>
      </c>
      <c r="L140" s="1">
        <v>5</v>
      </c>
      <c r="S140" s="1">
        <v>1</v>
      </c>
      <c r="T140" s="1">
        <v>0</v>
      </c>
      <c r="U140" s="1">
        <v>0</v>
      </c>
    </row>
    <row r="141" spans="1:21" ht="12.75">
      <c r="A141" s="1" t="s">
        <v>570</v>
      </c>
      <c r="C141" s="1">
        <v>4</v>
      </c>
      <c r="D141" s="3" t="s">
        <v>628</v>
      </c>
      <c r="E141" s="1">
        <v>4</v>
      </c>
      <c r="F141" s="1">
        <v>25</v>
      </c>
      <c r="G141" s="1">
        <v>75</v>
      </c>
      <c r="L141" s="1">
        <v>5</v>
      </c>
      <c r="S141" s="1">
        <v>1</v>
      </c>
      <c r="T141" s="1">
        <v>0</v>
      </c>
      <c r="U141" s="1">
        <v>0</v>
      </c>
    </row>
    <row r="142" spans="1:21" ht="12.75">
      <c r="A142" s="1" t="s">
        <v>570</v>
      </c>
      <c r="C142" s="1">
        <v>4</v>
      </c>
      <c r="D142" s="3" t="s">
        <v>628</v>
      </c>
      <c r="E142" s="1">
        <v>5</v>
      </c>
      <c r="F142" s="1">
        <v>25</v>
      </c>
      <c r="G142" s="1">
        <v>75</v>
      </c>
      <c r="L142" s="1">
        <v>5</v>
      </c>
      <c r="S142" s="1">
        <v>1</v>
      </c>
      <c r="T142" s="1">
        <v>0</v>
      </c>
      <c r="U142" s="1">
        <v>0</v>
      </c>
    </row>
    <row r="143" spans="1:21" ht="12.75">
      <c r="A143" s="1" t="s">
        <v>570</v>
      </c>
      <c r="C143" s="1">
        <v>4</v>
      </c>
      <c r="D143" s="3" t="s">
        <v>628</v>
      </c>
      <c r="E143" s="1">
        <v>6</v>
      </c>
      <c r="F143" s="1">
        <v>25</v>
      </c>
      <c r="G143" s="1">
        <v>75</v>
      </c>
      <c r="L143" s="1">
        <v>5</v>
      </c>
      <c r="S143" s="1">
        <v>3</v>
      </c>
      <c r="T143" s="1">
        <v>0</v>
      </c>
      <c r="U143" s="1">
        <v>0</v>
      </c>
    </row>
    <row r="144" spans="1:22" ht="12.75">
      <c r="A144" s="1" t="s">
        <v>570</v>
      </c>
      <c r="C144" s="1">
        <v>5</v>
      </c>
      <c r="D144" s="3" t="s">
        <v>629</v>
      </c>
      <c r="E144" s="1">
        <v>1</v>
      </c>
      <c r="F144" s="1">
        <v>75</v>
      </c>
      <c r="G144" s="1">
        <v>5</v>
      </c>
      <c r="L144" s="1">
        <v>20</v>
      </c>
      <c r="S144" s="1">
        <v>0</v>
      </c>
      <c r="T144" s="1">
        <v>0</v>
      </c>
      <c r="U144" s="1">
        <v>0</v>
      </c>
      <c r="V144" s="1" t="s">
        <v>631</v>
      </c>
    </row>
    <row r="145" spans="1:21" ht="12.75">
      <c r="A145" s="1" t="s">
        <v>570</v>
      </c>
      <c r="C145" s="1">
        <v>5</v>
      </c>
      <c r="D145" s="3" t="s">
        <v>629</v>
      </c>
      <c r="E145" s="1">
        <v>2</v>
      </c>
      <c r="F145" s="1">
        <v>70</v>
      </c>
      <c r="G145" s="1">
        <v>15</v>
      </c>
      <c r="L145" s="1">
        <v>15</v>
      </c>
      <c r="S145" s="1">
        <v>0</v>
      </c>
      <c r="T145" s="1">
        <v>0</v>
      </c>
      <c r="U145" s="1">
        <v>0</v>
      </c>
    </row>
    <row r="146" spans="1:21" ht="12.75">
      <c r="A146" s="1" t="s">
        <v>570</v>
      </c>
      <c r="C146" s="1">
        <v>5</v>
      </c>
      <c r="D146" s="3" t="s">
        <v>629</v>
      </c>
      <c r="E146" s="1">
        <v>3</v>
      </c>
      <c r="F146" s="1">
        <v>40</v>
      </c>
      <c r="L146" s="1">
        <v>60</v>
      </c>
      <c r="S146" s="1">
        <v>0</v>
      </c>
      <c r="T146" s="1">
        <v>0</v>
      </c>
      <c r="U146" s="1">
        <v>0</v>
      </c>
    </row>
    <row r="147" spans="1:21" ht="12.75">
      <c r="A147" s="1" t="s">
        <v>570</v>
      </c>
      <c r="C147" s="1">
        <v>5</v>
      </c>
      <c r="D147" s="3" t="s">
        <v>629</v>
      </c>
      <c r="E147" s="1">
        <v>4</v>
      </c>
      <c r="F147" s="1">
        <v>40</v>
      </c>
      <c r="L147" s="1">
        <v>60</v>
      </c>
      <c r="S147" s="1">
        <v>0</v>
      </c>
      <c r="T147" s="1">
        <v>0</v>
      </c>
      <c r="U147" s="1">
        <v>0</v>
      </c>
    </row>
    <row r="148" spans="1:21" ht="12.75">
      <c r="A148" s="1" t="s">
        <v>570</v>
      </c>
      <c r="C148" s="1">
        <v>5</v>
      </c>
      <c r="D148" s="3" t="s">
        <v>629</v>
      </c>
      <c r="E148" s="1">
        <v>5</v>
      </c>
      <c r="F148" s="1">
        <v>40</v>
      </c>
      <c r="L148" s="1">
        <v>60</v>
      </c>
      <c r="S148" s="1">
        <v>0</v>
      </c>
      <c r="T148" s="1">
        <v>0</v>
      </c>
      <c r="U148" s="1">
        <v>0</v>
      </c>
    </row>
    <row r="149" spans="1:21" ht="12.75">
      <c r="A149" s="1" t="s">
        <v>570</v>
      </c>
      <c r="C149" s="1">
        <v>5</v>
      </c>
      <c r="D149" s="3" t="s">
        <v>629</v>
      </c>
      <c r="E149" s="1">
        <v>6</v>
      </c>
      <c r="F149" s="1">
        <v>40</v>
      </c>
      <c r="L149" s="1">
        <v>60</v>
      </c>
      <c r="S149" s="1">
        <v>0</v>
      </c>
      <c r="T149" s="1">
        <v>0</v>
      </c>
      <c r="U149" s="1">
        <v>0</v>
      </c>
    </row>
    <row r="150" spans="1:25" ht="12.75">
      <c r="A150" s="1" t="s">
        <v>1330</v>
      </c>
      <c r="C150" s="1">
        <v>1</v>
      </c>
      <c r="D150" s="3" t="s">
        <v>431</v>
      </c>
      <c r="E150" s="1">
        <v>1</v>
      </c>
      <c r="F150" s="1">
        <v>100</v>
      </c>
      <c r="S150" s="1">
        <v>0</v>
      </c>
      <c r="T150" s="1">
        <v>0</v>
      </c>
      <c r="U150" s="1">
        <v>0</v>
      </c>
      <c r="W150" s="1">
        <f>SUM(S150:S179)/(5*6*0.5*0.5)</f>
        <v>0</v>
      </c>
      <c r="X150" s="1">
        <f>SUM(T150:T179)/(5*6*0.5*0.5)</f>
        <v>0</v>
      </c>
      <c r="Y150" s="1">
        <v>0</v>
      </c>
    </row>
    <row r="151" spans="1:21" ht="12.75">
      <c r="A151" s="1" t="s">
        <v>1330</v>
      </c>
      <c r="C151" s="1">
        <v>1</v>
      </c>
      <c r="D151" s="3" t="s">
        <v>431</v>
      </c>
      <c r="E151" s="1">
        <v>2</v>
      </c>
      <c r="F151" s="1">
        <v>95</v>
      </c>
      <c r="L151" s="1">
        <v>5</v>
      </c>
      <c r="S151" s="1">
        <v>0</v>
      </c>
      <c r="T151" s="1">
        <v>0</v>
      </c>
      <c r="U151" s="1">
        <v>0</v>
      </c>
    </row>
    <row r="152" spans="1:21" ht="12.75">
      <c r="A152" s="1" t="s">
        <v>1330</v>
      </c>
      <c r="C152" s="1">
        <v>1</v>
      </c>
      <c r="D152" s="3" t="s">
        <v>431</v>
      </c>
      <c r="E152" s="1">
        <v>3</v>
      </c>
      <c r="F152" s="1">
        <v>100</v>
      </c>
      <c r="S152" s="1">
        <v>0</v>
      </c>
      <c r="T152" s="1">
        <v>0</v>
      </c>
      <c r="U152" s="1">
        <v>0</v>
      </c>
    </row>
    <row r="153" spans="1:21" ht="12.75">
      <c r="A153" s="1" t="s">
        <v>1330</v>
      </c>
      <c r="C153" s="1">
        <v>1</v>
      </c>
      <c r="D153" s="3" t="s">
        <v>431</v>
      </c>
      <c r="E153" s="1">
        <v>4</v>
      </c>
      <c r="F153" s="1">
        <v>95</v>
      </c>
      <c r="J153" s="1">
        <v>5</v>
      </c>
      <c r="S153" s="1">
        <v>0</v>
      </c>
      <c r="T153" s="1">
        <v>0</v>
      </c>
      <c r="U153" s="1">
        <v>0</v>
      </c>
    </row>
    <row r="154" spans="1:21" ht="12.75">
      <c r="A154" s="1" t="s">
        <v>1330</v>
      </c>
      <c r="C154" s="1">
        <v>1</v>
      </c>
      <c r="D154" s="3" t="s">
        <v>431</v>
      </c>
      <c r="E154" s="1">
        <v>5</v>
      </c>
      <c r="F154" s="1">
        <v>90</v>
      </c>
      <c r="L154" s="1">
        <v>10</v>
      </c>
      <c r="S154" s="1">
        <v>0</v>
      </c>
      <c r="T154" s="1">
        <v>0</v>
      </c>
      <c r="U154" s="1">
        <v>0</v>
      </c>
    </row>
    <row r="155" spans="1:21" ht="12.75">
      <c r="A155" s="1" t="s">
        <v>1330</v>
      </c>
      <c r="C155" s="1">
        <v>1</v>
      </c>
      <c r="D155" s="3" t="s">
        <v>431</v>
      </c>
      <c r="E155" s="1">
        <v>6</v>
      </c>
      <c r="F155" s="1">
        <v>90</v>
      </c>
      <c r="J155" s="1">
        <v>10</v>
      </c>
      <c r="S155" s="1">
        <v>0</v>
      </c>
      <c r="T155" s="1">
        <v>0</v>
      </c>
      <c r="U155" s="1">
        <v>0</v>
      </c>
    </row>
    <row r="156" spans="1:21" ht="12.75">
      <c r="A156" s="1" t="s">
        <v>1330</v>
      </c>
      <c r="C156" s="1">
        <v>2</v>
      </c>
      <c r="D156" s="3" t="s">
        <v>432</v>
      </c>
      <c r="E156" s="1">
        <v>1</v>
      </c>
      <c r="F156" s="1">
        <v>75</v>
      </c>
      <c r="G156" s="1">
        <v>25</v>
      </c>
      <c r="S156" s="1">
        <v>0</v>
      </c>
      <c r="T156" s="1">
        <v>0</v>
      </c>
      <c r="U156" s="1">
        <v>0</v>
      </c>
    </row>
    <row r="157" spans="1:21" ht="12.75">
      <c r="A157" s="1" t="s">
        <v>1330</v>
      </c>
      <c r="C157" s="1">
        <v>2</v>
      </c>
      <c r="D157" s="3" t="s">
        <v>432</v>
      </c>
      <c r="E157" s="1">
        <v>2</v>
      </c>
      <c r="F157" s="1">
        <v>70</v>
      </c>
      <c r="G157" s="1">
        <v>30</v>
      </c>
      <c r="S157" s="1">
        <v>0</v>
      </c>
      <c r="T157" s="1">
        <v>0</v>
      </c>
      <c r="U157" s="1">
        <v>0</v>
      </c>
    </row>
    <row r="158" spans="1:21" ht="12.75">
      <c r="A158" s="1" t="s">
        <v>1330</v>
      </c>
      <c r="C158" s="1">
        <v>2</v>
      </c>
      <c r="D158" s="3" t="s">
        <v>432</v>
      </c>
      <c r="E158" s="1">
        <v>3</v>
      </c>
      <c r="F158" s="1">
        <v>85</v>
      </c>
      <c r="G158" s="1">
        <v>15</v>
      </c>
      <c r="S158" s="1">
        <v>0</v>
      </c>
      <c r="T158" s="1">
        <v>0</v>
      </c>
      <c r="U158" s="1">
        <v>0</v>
      </c>
    </row>
    <row r="159" spans="1:21" ht="12.75">
      <c r="A159" s="1" t="s">
        <v>1330</v>
      </c>
      <c r="C159" s="1">
        <v>2</v>
      </c>
      <c r="D159" s="3" t="s">
        <v>432</v>
      </c>
      <c r="E159" s="1">
        <v>4</v>
      </c>
      <c r="F159" s="1">
        <v>75</v>
      </c>
      <c r="G159" s="1">
        <v>25</v>
      </c>
      <c r="S159" s="1">
        <v>0</v>
      </c>
      <c r="T159" s="1">
        <v>0</v>
      </c>
      <c r="U159" s="1">
        <v>0</v>
      </c>
    </row>
    <row r="160" spans="1:21" ht="12.75">
      <c r="A160" s="1" t="s">
        <v>1330</v>
      </c>
      <c r="C160" s="1">
        <v>2</v>
      </c>
      <c r="D160" s="3" t="s">
        <v>432</v>
      </c>
      <c r="E160" s="1">
        <v>5</v>
      </c>
      <c r="F160" s="1">
        <v>75</v>
      </c>
      <c r="G160" s="1">
        <v>25</v>
      </c>
      <c r="S160" s="1">
        <v>0</v>
      </c>
      <c r="T160" s="1">
        <v>0</v>
      </c>
      <c r="U160" s="1">
        <v>0</v>
      </c>
    </row>
    <row r="161" spans="1:21" ht="12.75">
      <c r="A161" s="1" t="s">
        <v>1330</v>
      </c>
      <c r="C161" s="1">
        <v>2</v>
      </c>
      <c r="D161" s="3" t="s">
        <v>432</v>
      </c>
      <c r="E161" s="1">
        <v>6</v>
      </c>
      <c r="F161" s="1">
        <v>65</v>
      </c>
      <c r="G161" s="1">
        <v>35</v>
      </c>
      <c r="S161" s="1">
        <v>0</v>
      </c>
      <c r="T161" s="1">
        <v>0</v>
      </c>
      <c r="U161" s="1">
        <v>0</v>
      </c>
    </row>
    <row r="162" spans="1:21" ht="12.75">
      <c r="A162" s="1" t="s">
        <v>1330</v>
      </c>
      <c r="C162" s="1">
        <v>3</v>
      </c>
      <c r="D162" s="3" t="s">
        <v>433</v>
      </c>
      <c r="E162" s="1">
        <v>1</v>
      </c>
      <c r="F162" s="1">
        <v>20</v>
      </c>
      <c r="L162" s="1">
        <v>80</v>
      </c>
      <c r="S162" s="1">
        <v>0</v>
      </c>
      <c r="T162" s="1">
        <v>0</v>
      </c>
      <c r="U162" s="1">
        <v>0</v>
      </c>
    </row>
    <row r="163" spans="1:21" ht="12.75">
      <c r="A163" s="1" t="s">
        <v>1330</v>
      </c>
      <c r="C163" s="1">
        <v>3</v>
      </c>
      <c r="D163" s="3" t="s">
        <v>1386</v>
      </c>
      <c r="E163" s="1">
        <v>2</v>
      </c>
      <c r="F163" s="1">
        <v>10</v>
      </c>
      <c r="L163" s="1">
        <v>90</v>
      </c>
      <c r="S163" s="1">
        <v>0</v>
      </c>
      <c r="T163" s="1">
        <v>0</v>
      </c>
      <c r="U163" s="1">
        <v>0</v>
      </c>
    </row>
    <row r="164" spans="1:21" ht="12.75">
      <c r="A164" s="1" t="s">
        <v>1330</v>
      </c>
      <c r="C164" s="1">
        <v>3</v>
      </c>
      <c r="D164" s="3" t="s">
        <v>433</v>
      </c>
      <c r="E164" s="1">
        <v>3</v>
      </c>
      <c r="K164" s="1">
        <v>40</v>
      </c>
      <c r="L164" s="1">
        <v>60</v>
      </c>
      <c r="S164" s="1">
        <v>0</v>
      </c>
      <c r="T164" s="1">
        <v>0</v>
      </c>
      <c r="U164" s="1">
        <v>0</v>
      </c>
    </row>
    <row r="165" spans="1:21" ht="12.75">
      <c r="A165" s="1" t="s">
        <v>1330</v>
      </c>
      <c r="C165" s="1">
        <v>3</v>
      </c>
      <c r="D165" s="3" t="s">
        <v>433</v>
      </c>
      <c r="E165" s="1">
        <v>4</v>
      </c>
      <c r="K165" s="1">
        <v>65</v>
      </c>
      <c r="L165" s="1">
        <v>35</v>
      </c>
      <c r="S165" s="1">
        <v>0</v>
      </c>
      <c r="T165" s="1">
        <v>0</v>
      </c>
      <c r="U165" s="1">
        <v>0</v>
      </c>
    </row>
    <row r="166" spans="1:21" ht="12.75">
      <c r="A166" s="1" t="s">
        <v>1330</v>
      </c>
      <c r="C166" s="1">
        <v>3</v>
      </c>
      <c r="D166" s="3" t="s">
        <v>433</v>
      </c>
      <c r="E166" s="1">
        <v>5</v>
      </c>
      <c r="K166" s="1">
        <v>20</v>
      </c>
      <c r="L166" s="1">
        <v>80</v>
      </c>
      <c r="S166" s="1">
        <v>0</v>
      </c>
      <c r="T166" s="1">
        <v>0</v>
      </c>
      <c r="U166" s="1">
        <v>0</v>
      </c>
    </row>
    <row r="167" spans="1:21" ht="12.75">
      <c r="A167" s="1" t="s">
        <v>1330</v>
      </c>
      <c r="C167" s="1">
        <v>3</v>
      </c>
      <c r="D167" s="3" t="s">
        <v>433</v>
      </c>
      <c r="E167" s="1">
        <v>6</v>
      </c>
      <c r="L167" s="1">
        <v>100</v>
      </c>
      <c r="S167" s="1">
        <v>0</v>
      </c>
      <c r="T167" s="1">
        <v>0</v>
      </c>
      <c r="U167" s="1">
        <v>0</v>
      </c>
    </row>
    <row r="168" spans="1:21" ht="12.75">
      <c r="A168" s="1" t="s">
        <v>1330</v>
      </c>
      <c r="C168" s="1">
        <v>4</v>
      </c>
      <c r="D168" s="3" t="s">
        <v>434</v>
      </c>
      <c r="E168" s="1">
        <v>1</v>
      </c>
      <c r="F168" s="1">
        <v>70</v>
      </c>
      <c r="J168" s="1">
        <v>30</v>
      </c>
      <c r="S168" s="1">
        <v>0</v>
      </c>
      <c r="T168" s="1">
        <v>0</v>
      </c>
      <c r="U168" s="1">
        <v>0</v>
      </c>
    </row>
    <row r="169" spans="1:21" ht="12.75">
      <c r="A169" s="1" t="s">
        <v>1330</v>
      </c>
      <c r="C169" s="1">
        <v>4</v>
      </c>
      <c r="D169" s="3" t="s">
        <v>434</v>
      </c>
      <c r="E169" s="1">
        <v>2</v>
      </c>
      <c r="F169" s="1">
        <v>80</v>
      </c>
      <c r="I169" s="1">
        <v>5</v>
      </c>
      <c r="J169" s="1">
        <v>15</v>
      </c>
      <c r="S169" s="1">
        <v>0</v>
      </c>
      <c r="T169" s="1">
        <v>0</v>
      </c>
      <c r="U169" s="1">
        <v>0</v>
      </c>
    </row>
    <row r="170" spans="1:21" ht="12.75">
      <c r="A170" s="1" t="s">
        <v>1330</v>
      </c>
      <c r="C170" s="1">
        <v>4</v>
      </c>
      <c r="D170" s="3" t="s">
        <v>434</v>
      </c>
      <c r="E170" s="1">
        <v>3</v>
      </c>
      <c r="F170" s="1">
        <v>85</v>
      </c>
      <c r="I170" s="1">
        <v>5</v>
      </c>
      <c r="J170" s="1">
        <v>10</v>
      </c>
      <c r="S170" s="1">
        <v>0</v>
      </c>
      <c r="T170" s="1">
        <v>0</v>
      </c>
      <c r="U170" s="1">
        <v>0</v>
      </c>
    </row>
    <row r="171" spans="1:21" ht="12.75">
      <c r="A171" s="1" t="s">
        <v>1330</v>
      </c>
      <c r="C171" s="1">
        <v>4</v>
      </c>
      <c r="D171" s="3" t="s">
        <v>434</v>
      </c>
      <c r="E171" s="1">
        <v>4</v>
      </c>
      <c r="I171" s="1">
        <v>20</v>
      </c>
      <c r="K171" s="1">
        <v>80</v>
      </c>
      <c r="S171" s="1">
        <v>0</v>
      </c>
      <c r="T171" s="1">
        <v>0</v>
      </c>
      <c r="U171" s="1">
        <v>0</v>
      </c>
    </row>
    <row r="172" spans="1:21" ht="12.75">
      <c r="A172" s="1" t="s">
        <v>1330</v>
      </c>
      <c r="C172" s="1">
        <v>4</v>
      </c>
      <c r="D172" s="3" t="s">
        <v>434</v>
      </c>
      <c r="E172" s="1">
        <v>5</v>
      </c>
      <c r="J172" s="1">
        <v>90</v>
      </c>
      <c r="L172" s="1">
        <v>10</v>
      </c>
      <c r="S172" s="1">
        <v>0</v>
      </c>
      <c r="T172" s="1">
        <v>0</v>
      </c>
      <c r="U172" s="1">
        <v>0</v>
      </c>
    </row>
    <row r="173" spans="1:21" ht="12.75">
      <c r="A173" s="1" t="s">
        <v>1330</v>
      </c>
      <c r="C173" s="1">
        <v>4</v>
      </c>
      <c r="D173" s="3" t="s">
        <v>434</v>
      </c>
      <c r="E173" s="1">
        <v>6</v>
      </c>
      <c r="J173" s="1">
        <v>90</v>
      </c>
      <c r="L173" s="1">
        <v>10</v>
      </c>
      <c r="S173" s="1">
        <v>0</v>
      </c>
      <c r="T173" s="1">
        <v>0</v>
      </c>
      <c r="U173" s="1">
        <v>0</v>
      </c>
    </row>
    <row r="174" spans="1:21" ht="12.75">
      <c r="A174" s="1" t="s">
        <v>1330</v>
      </c>
      <c r="C174" s="1">
        <v>5</v>
      </c>
      <c r="D174" s="3" t="s">
        <v>435</v>
      </c>
      <c r="E174" s="1">
        <v>1</v>
      </c>
      <c r="F174" s="1">
        <v>90</v>
      </c>
      <c r="G174" s="1">
        <v>5</v>
      </c>
      <c r="L174" s="1">
        <v>5</v>
      </c>
      <c r="S174" s="1">
        <v>0</v>
      </c>
      <c r="T174" s="1">
        <v>0</v>
      </c>
      <c r="U174" s="1">
        <v>0</v>
      </c>
    </row>
    <row r="175" spans="1:21" ht="12.75">
      <c r="A175" s="1" t="s">
        <v>1330</v>
      </c>
      <c r="C175" s="1">
        <v>5</v>
      </c>
      <c r="D175" s="3" t="s">
        <v>435</v>
      </c>
      <c r="E175" s="1">
        <v>2</v>
      </c>
      <c r="F175" s="1">
        <v>90</v>
      </c>
      <c r="G175" s="1">
        <v>5</v>
      </c>
      <c r="L175" s="1">
        <v>5</v>
      </c>
      <c r="S175" s="1">
        <v>0</v>
      </c>
      <c r="T175" s="1">
        <v>0</v>
      </c>
      <c r="U175" s="1">
        <v>0</v>
      </c>
    </row>
    <row r="176" spans="1:21" ht="12.75">
      <c r="A176" s="1" t="s">
        <v>1330</v>
      </c>
      <c r="C176" s="1">
        <v>5</v>
      </c>
      <c r="D176" s="3" t="s">
        <v>435</v>
      </c>
      <c r="E176" s="1">
        <v>3</v>
      </c>
      <c r="F176" s="1">
        <v>90</v>
      </c>
      <c r="G176" s="1">
        <v>5</v>
      </c>
      <c r="L176" s="1">
        <v>5</v>
      </c>
      <c r="S176" s="1">
        <v>0</v>
      </c>
      <c r="T176" s="1">
        <v>0</v>
      </c>
      <c r="U176" s="1">
        <v>0</v>
      </c>
    </row>
    <row r="177" spans="1:21" ht="12.75">
      <c r="A177" s="1" t="s">
        <v>1330</v>
      </c>
      <c r="C177" s="1">
        <v>5</v>
      </c>
      <c r="D177" s="3" t="s">
        <v>435</v>
      </c>
      <c r="E177" s="1">
        <v>4</v>
      </c>
      <c r="F177" s="1">
        <v>95</v>
      </c>
      <c r="G177" s="1">
        <v>5</v>
      </c>
      <c r="S177" s="1">
        <v>0</v>
      </c>
      <c r="T177" s="1">
        <v>0</v>
      </c>
      <c r="U177" s="1">
        <v>0</v>
      </c>
    </row>
    <row r="178" spans="1:21" ht="12.75">
      <c r="A178" s="1" t="s">
        <v>1330</v>
      </c>
      <c r="C178" s="1">
        <v>5</v>
      </c>
      <c r="D178" s="3" t="s">
        <v>435</v>
      </c>
      <c r="E178" s="1">
        <v>5</v>
      </c>
      <c r="F178" s="1">
        <v>95</v>
      </c>
      <c r="G178" s="1">
        <v>5</v>
      </c>
      <c r="S178" s="1">
        <v>0</v>
      </c>
      <c r="T178" s="1">
        <v>0</v>
      </c>
      <c r="U178" s="1">
        <v>0</v>
      </c>
    </row>
    <row r="179" spans="1:21" ht="12.75">
      <c r="A179" s="1" t="s">
        <v>1330</v>
      </c>
      <c r="C179" s="1">
        <v>5</v>
      </c>
      <c r="D179" s="3" t="s">
        <v>435</v>
      </c>
      <c r="E179" s="1">
        <v>6</v>
      </c>
      <c r="F179" s="1">
        <v>95</v>
      </c>
      <c r="G179" s="1">
        <v>5</v>
      </c>
      <c r="S179" s="1">
        <v>0</v>
      </c>
      <c r="T179" s="1">
        <v>0</v>
      </c>
      <c r="U179" s="1">
        <v>0</v>
      </c>
    </row>
    <row r="180" spans="1:25" ht="12.75">
      <c r="A180" s="1" t="s">
        <v>1466</v>
      </c>
      <c r="C180" s="1">
        <v>1</v>
      </c>
      <c r="D180" s="3" t="s">
        <v>956</v>
      </c>
      <c r="E180" s="1">
        <v>1</v>
      </c>
      <c r="G180" s="1">
        <v>100</v>
      </c>
      <c r="R180" s="1" t="s">
        <v>175</v>
      </c>
      <c r="S180" s="1">
        <v>0</v>
      </c>
      <c r="T180" s="1">
        <v>0</v>
      </c>
      <c r="U180" s="1">
        <v>0</v>
      </c>
      <c r="V180" s="1" t="s">
        <v>1476</v>
      </c>
      <c r="W180" s="1">
        <f>SUM(S180:S209)/(5*6*0.5*0.5)</f>
        <v>0</v>
      </c>
      <c r="X180" s="1">
        <f>SUM(T180:T209)/(5*6*0.5*0.5)</f>
        <v>0</v>
      </c>
      <c r="Y180" s="1">
        <v>0</v>
      </c>
    </row>
    <row r="181" spans="1:21" ht="12.75">
      <c r="A181" s="1" t="s">
        <v>1466</v>
      </c>
      <c r="C181" s="1">
        <v>1</v>
      </c>
      <c r="D181" s="3" t="s">
        <v>956</v>
      </c>
      <c r="E181" s="1">
        <v>2</v>
      </c>
      <c r="G181" s="1">
        <v>100</v>
      </c>
      <c r="R181" s="1" t="s">
        <v>175</v>
      </c>
      <c r="S181" s="1">
        <v>0</v>
      </c>
      <c r="T181" s="1">
        <v>0</v>
      </c>
      <c r="U181" s="1">
        <v>0</v>
      </c>
    </row>
    <row r="182" spans="1:21" ht="12.75">
      <c r="A182" s="1" t="s">
        <v>1466</v>
      </c>
      <c r="C182" s="1">
        <v>1</v>
      </c>
      <c r="D182" s="3" t="s">
        <v>956</v>
      </c>
      <c r="E182" s="1">
        <v>3</v>
      </c>
      <c r="G182" s="1">
        <v>100</v>
      </c>
      <c r="R182" s="1" t="s">
        <v>175</v>
      </c>
      <c r="S182" s="1">
        <v>0</v>
      </c>
      <c r="T182" s="1">
        <v>0</v>
      </c>
      <c r="U182" s="1">
        <v>0</v>
      </c>
    </row>
    <row r="183" spans="1:21" ht="12.75">
      <c r="A183" s="1" t="s">
        <v>1466</v>
      </c>
      <c r="C183" s="1">
        <v>1</v>
      </c>
      <c r="D183" s="3" t="s">
        <v>956</v>
      </c>
      <c r="E183" s="1">
        <v>4</v>
      </c>
      <c r="G183" s="1">
        <v>100</v>
      </c>
      <c r="R183" s="1" t="s">
        <v>175</v>
      </c>
      <c r="S183" s="1">
        <v>0</v>
      </c>
      <c r="T183" s="1">
        <v>0</v>
      </c>
      <c r="U183" s="1">
        <v>0</v>
      </c>
    </row>
    <row r="184" spans="1:21" ht="12.75">
      <c r="A184" s="1" t="s">
        <v>1466</v>
      </c>
      <c r="C184" s="1">
        <v>1</v>
      </c>
      <c r="D184" s="3" t="s">
        <v>956</v>
      </c>
      <c r="E184" s="1">
        <v>5</v>
      </c>
      <c r="G184" s="1">
        <v>100</v>
      </c>
      <c r="R184" s="1" t="s">
        <v>175</v>
      </c>
      <c r="S184" s="1">
        <v>0</v>
      </c>
      <c r="T184" s="1">
        <v>0</v>
      </c>
      <c r="U184" s="1">
        <v>0</v>
      </c>
    </row>
    <row r="185" spans="1:21" ht="12.75">
      <c r="A185" s="1" t="s">
        <v>1466</v>
      </c>
      <c r="C185" s="1">
        <v>1</v>
      </c>
      <c r="D185" s="3" t="s">
        <v>956</v>
      </c>
      <c r="E185" s="1">
        <v>6</v>
      </c>
      <c r="G185" s="1">
        <v>100</v>
      </c>
      <c r="R185" s="1" t="s">
        <v>175</v>
      </c>
      <c r="S185" s="1">
        <v>0</v>
      </c>
      <c r="T185" s="1">
        <v>0</v>
      </c>
      <c r="U185" s="1">
        <v>0</v>
      </c>
    </row>
    <row r="186" spans="1:22" ht="12.75">
      <c r="A186" s="1" t="s">
        <v>1466</v>
      </c>
      <c r="C186" s="1">
        <v>2</v>
      </c>
      <c r="D186" s="3" t="s">
        <v>966</v>
      </c>
      <c r="E186" s="1">
        <v>1</v>
      </c>
      <c r="G186" s="1">
        <v>100</v>
      </c>
      <c r="R186" s="1" t="s">
        <v>175</v>
      </c>
      <c r="S186" s="1">
        <v>0</v>
      </c>
      <c r="T186" s="1">
        <v>0</v>
      </c>
      <c r="U186" s="1">
        <v>0</v>
      </c>
      <c r="V186" s="1" t="s">
        <v>1476</v>
      </c>
    </row>
    <row r="187" spans="1:21" ht="12.75">
      <c r="A187" s="1" t="s">
        <v>1466</v>
      </c>
      <c r="C187" s="1">
        <v>2</v>
      </c>
      <c r="D187" s="3" t="s">
        <v>966</v>
      </c>
      <c r="E187" s="1">
        <v>2</v>
      </c>
      <c r="G187" s="1">
        <v>100</v>
      </c>
      <c r="R187" s="1" t="s">
        <v>175</v>
      </c>
      <c r="S187" s="1">
        <v>0</v>
      </c>
      <c r="T187" s="1">
        <v>0</v>
      </c>
      <c r="U187" s="1">
        <v>0</v>
      </c>
    </row>
    <row r="188" spans="1:21" ht="12.75">
      <c r="A188" s="1" t="s">
        <v>1466</v>
      </c>
      <c r="C188" s="1">
        <v>2</v>
      </c>
      <c r="D188" s="3" t="s">
        <v>966</v>
      </c>
      <c r="E188" s="1">
        <v>3</v>
      </c>
      <c r="G188" s="1">
        <v>100</v>
      </c>
      <c r="R188" s="1" t="s">
        <v>175</v>
      </c>
      <c r="S188" s="1">
        <v>0</v>
      </c>
      <c r="T188" s="1">
        <v>0</v>
      </c>
      <c r="U188" s="1">
        <v>0</v>
      </c>
    </row>
    <row r="189" spans="1:21" ht="12.75">
      <c r="A189" s="1" t="s">
        <v>1466</v>
      </c>
      <c r="C189" s="1">
        <v>2</v>
      </c>
      <c r="D189" s="3" t="s">
        <v>966</v>
      </c>
      <c r="E189" s="1">
        <v>4</v>
      </c>
      <c r="G189" s="1">
        <v>100</v>
      </c>
      <c r="R189" s="1" t="s">
        <v>175</v>
      </c>
      <c r="S189" s="1">
        <v>0</v>
      </c>
      <c r="T189" s="1">
        <v>0</v>
      </c>
      <c r="U189" s="1">
        <v>0</v>
      </c>
    </row>
    <row r="190" spans="1:21" ht="12.75">
      <c r="A190" s="1" t="s">
        <v>1466</v>
      </c>
      <c r="C190" s="1">
        <v>2</v>
      </c>
      <c r="D190" s="3" t="s">
        <v>966</v>
      </c>
      <c r="E190" s="1">
        <v>5</v>
      </c>
      <c r="G190" s="1">
        <v>100</v>
      </c>
      <c r="R190" s="1" t="s">
        <v>175</v>
      </c>
      <c r="S190" s="1">
        <v>0</v>
      </c>
      <c r="T190" s="1">
        <v>0</v>
      </c>
      <c r="U190" s="1">
        <v>0</v>
      </c>
    </row>
    <row r="191" spans="1:21" ht="12.75">
      <c r="A191" s="1" t="s">
        <v>1466</v>
      </c>
      <c r="C191" s="1">
        <v>2</v>
      </c>
      <c r="D191" s="3" t="s">
        <v>966</v>
      </c>
      <c r="E191" s="1">
        <v>6</v>
      </c>
      <c r="G191" s="1">
        <v>100</v>
      </c>
      <c r="R191" s="1" t="s">
        <v>175</v>
      </c>
      <c r="S191" s="1">
        <v>0</v>
      </c>
      <c r="T191" s="1">
        <v>0</v>
      </c>
      <c r="U191" s="1">
        <v>0</v>
      </c>
    </row>
    <row r="192" spans="1:22" ht="12.75">
      <c r="A192" s="1" t="s">
        <v>1466</v>
      </c>
      <c r="C192" s="1">
        <v>3</v>
      </c>
      <c r="D192" s="3" t="s">
        <v>998</v>
      </c>
      <c r="E192" s="1">
        <v>1</v>
      </c>
      <c r="G192" s="1">
        <v>100</v>
      </c>
      <c r="R192" s="1" t="s">
        <v>175</v>
      </c>
      <c r="S192" s="1">
        <v>0</v>
      </c>
      <c r="T192" s="1">
        <v>0</v>
      </c>
      <c r="U192" s="1">
        <v>0</v>
      </c>
      <c r="V192" s="1" t="s">
        <v>1476</v>
      </c>
    </row>
    <row r="193" spans="1:21" ht="12.75">
      <c r="A193" s="1" t="s">
        <v>1466</v>
      </c>
      <c r="C193" s="1">
        <v>3</v>
      </c>
      <c r="D193" s="3" t="s">
        <v>998</v>
      </c>
      <c r="E193" s="1">
        <v>2</v>
      </c>
      <c r="G193" s="1">
        <v>100</v>
      </c>
      <c r="R193" s="1" t="s">
        <v>175</v>
      </c>
      <c r="S193" s="1">
        <v>0</v>
      </c>
      <c r="T193" s="1">
        <v>0</v>
      </c>
      <c r="U193" s="1">
        <v>0</v>
      </c>
    </row>
    <row r="194" spans="1:21" ht="12.75">
      <c r="A194" s="1" t="s">
        <v>1466</v>
      </c>
      <c r="C194" s="1">
        <v>3</v>
      </c>
      <c r="D194" s="3" t="s">
        <v>998</v>
      </c>
      <c r="E194" s="1">
        <v>3</v>
      </c>
      <c r="G194" s="1">
        <v>100</v>
      </c>
      <c r="R194" s="1" t="s">
        <v>175</v>
      </c>
      <c r="S194" s="1">
        <v>0</v>
      </c>
      <c r="T194" s="1">
        <v>0</v>
      </c>
      <c r="U194" s="1">
        <v>0</v>
      </c>
    </row>
    <row r="195" spans="1:21" ht="12.75">
      <c r="A195" s="1" t="s">
        <v>1466</v>
      </c>
      <c r="C195" s="1">
        <v>3</v>
      </c>
      <c r="D195" s="3" t="s">
        <v>998</v>
      </c>
      <c r="E195" s="1">
        <v>4</v>
      </c>
      <c r="G195" s="1">
        <v>100</v>
      </c>
      <c r="R195" s="1" t="s">
        <v>175</v>
      </c>
      <c r="S195" s="1">
        <v>0</v>
      </c>
      <c r="T195" s="1">
        <v>0</v>
      </c>
      <c r="U195" s="1">
        <v>0</v>
      </c>
    </row>
    <row r="196" spans="1:21" ht="12.75">
      <c r="A196" s="1" t="s">
        <v>1466</v>
      </c>
      <c r="C196" s="1">
        <v>3</v>
      </c>
      <c r="D196" s="3" t="s">
        <v>998</v>
      </c>
      <c r="E196" s="1">
        <v>5</v>
      </c>
      <c r="G196" s="1">
        <v>100</v>
      </c>
      <c r="R196" s="1" t="s">
        <v>175</v>
      </c>
      <c r="S196" s="1">
        <v>0</v>
      </c>
      <c r="T196" s="1">
        <v>0</v>
      </c>
      <c r="U196" s="1">
        <v>0</v>
      </c>
    </row>
    <row r="197" spans="1:21" ht="12.75">
      <c r="A197" s="1" t="s">
        <v>1466</v>
      </c>
      <c r="C197" s="1">
        <v>3</v>
      </c>
      <c r="D197" s="3" t="s">
        <v>998</v>
      </c>
      <c r="E197" s="1">
        <v>6</v>
      </c>
      <c r="G197" s="1">
        <v>100</v>
      </c>
      <c r="R197" s="1" t="s">
        <v>175</v>
      </c>
      <c r="S197" s="1">
        <v>0</v>
      </c>
      <c r="T197" s="1">
        <v>0</v>
      </c>
      <c r="U197" s="1">
        <v>0</v>
      </c>
    </row>
    <row r="198" spans="1:22" ht="12.75">
      <c r="A198" s="1" t="s">
        <v>1466</v>
      </c>
      <c r="C198" s="1">
        <v>4</v>
      </c>
      <c r="D198" s="3" t="s">
        <v>982</v>
      </c>
      <c r="E198" s="1">
        <v>1</v>
      </c>
      <c r="G198" s="1">
        <v>100</v>
      </c>
      <c r="R198" s="1" t="s">
        <v>175</v>
      </c>
      <c r="S198" s="1">
        <v>0</v>
      </c>
      <c r="T198" s="1">
        <v>0</v>
      </c>
      <c r="U198" s="1">
        <v>0</v>
      </c>
      <c r="V198" s="1" t="s">
        <v>1476</v>
      </c>
    </row>
    <row r="199" spans="1:21" ht="12.75">
      <c r="A199" s="1" t="s">
        <v>1466</v>
      </c>
      <c r="C199" s="1">
        <v>4</v>
      </c>
      <c r="D199" s="3" t="s">
        <v>982</v>
      </c>
      <c r="E199" s="1">
        <v>2</v>
      </c>
      <c r="G199" s="1">
        <v>100</v>
      </c>
      <c r="R199" s="1" t="s">
        <v>175</v>
      </c>
      <c r="S199" s="1">
        <v>0</v>
      </c>
      <c r="T199" s="1">
        <v>0</v>
      </c>
      <c r="U199" s="1">
        <v>0</v>
      </c>
    </row>
    <row r="200" spans="1:21" ht="12.75">
      <c r="A200" s="1" t="s">
        <v>1466</v>
      </c>
      <c r="C200" s="1">
        <v>4</v>
      </c>
      <c r="D200" s="3" t="s">
        <v>982</v>
      </c>
      <c r="E200" s="1">
        <v>3</v>
      </c>
      <c r="G200" s="1">
        <v>100</v>
      </c>
      <c r="R200" s="1" t="s">
        <v>175</v>
      </c>
      <c r="S200" s="1">
        <v>0</v>
      </c>
      <c r="T200" s="1">
        <v>0</v>
      </c>
      <c r="U200" s="1">
        <v>0</v>
      </c>
    </row>
    <row r="201" spans="1:21" ht="12.75">
      <c r="A201" s="1" t="s">
        <v>1466</v>
      </c>
      <c r="C201" s="1">
        <v>4</v>
      </c>
      <c r="D201" s="3" t="s">
        <v>982</v>
      </c>
      <c r="E201" s="1">
        <v>4</v>
      </c>
      <c r="G201" s="1">
        <v>100</v>
      </c>
      <c r="R201" s="1" t="s">
        <v>175</v>
      </c>
      <c r="S201" s="1">
        <v>0</v>
      </c>
      <c r="T201" s="1">
        <v>0</v>
      </c>
      <c r="U201" s="1">
        <v>0</v>
      </c>
    </row>
    <row r="202" spans="1:21" ht="12.75">
      <c r="A202" s="1" t="s">
        <v>1466</v>
      </c>
      <c r="C202" s="1">
        <v>4</v>
      </c>
      <c r="D202" s="3" t="s">
        <v>982</v>
      </c>
      <c r="E202" s="1">
        <v>5</v>
      </c>
      <c r="G202" s="1">
        <v>100</v>
      </c>
      <c r="R202" s="1" t="s">
        <v>175</v>
      </c>
      <c r="S202" s="1">
        <v>0</v>
      </c>
      <c r="T202" s="1">
        <v>0</v>
      </c>
      <c r="U202" s="1">
        <v>0</v>
      </c>
    </row>
    <row r="203" spans="1:21" ht="12.75">
      <c r="A203" s="1" t="s">
        <v>1466</v>
      </c>
      <c r="C203" s="1">
        <v>4</v>
      </c>
      <c r="D203" s="3" t="s">
        <v>982</v>
      </c>
      <c r="E203" s="1">
        <v>6</v>
      </c>
      <c r="G203" s="1">
        <v>100</v>
      </c>
      <c r="R203" s="1" t="s">
        <v>175</v>
      </c>
      <c r="S203" s="1">
        <v>0</v>
      </c>
      <c r="T203" s="1">
        <v>0</v>
      </c>
      <c r="U203" s="1">
        <v>0</v>
      </c>
    </row>
    <row r="204" spans="1:22" ht="12.75">
      <c r="A204" s="1" t="s">
        <v>1466</v>
      </c>
      <c r="C204" s="1">
        <v>5</v>
      </c>
      <c r="D204" s="3" t="s">
        <v>1000</v>
      </c>
      <c r="E204" s="1">
        <v>1</v>
      </c>
      <c r="G204" s="1">
        <v>100</v>
      </c>
      <c r="R204" s="1" t="s">
        <v>175</v>
      </c>
      <c r="S204" s="1">
        <v>0</v>
      </c>
      <c r="T204" s="1">
        <v>0</v>
      </c>
      <c r="U204" s="1">
        <v>0</v>
      </c>
      <c r="V204" s="1" t="s">
        <v>1476</v>
      </c>
    </row>
    <row r="205" spans="1:21" ht="12.75">
      <c r="A205" s="1" t="s">
        <v>1466</v>
      </c>
      <c r="C205" s="1">
        <v>5</v>
      </c>
      <c r="D205" s="3" t="s">
        <v>1000</v>
      </c>
      <c r="E205" s="1">
        <v>2</v>
      </c>
      <c r="G205" s="1">
        <v>100</v>
      </c>
      <c r="R205" s="1" t="s">
        <v>175</v>
      </c>
      <c r="S205" s="1">
        <v>0</v>
      </c>
      <c r="T205" s="1">
        <v>0</v>
      </c>
      <c r="U205" s="1">
        <v>0</v>
      </c>
    </row>
    <row r="206" spans="1:21" ht="12.75">
      <c r="A206" s="1" t="s">
        <v>1466</v>
      </c>
      <c r="C206" s="1">
        <v>5</v>
      </c>
      <c r="D206" s="3" t="s">
        <v>1000</v>
      </c>
      <c r="E206" s="1">
        <v>3</v>
      </c>
      <c r="G206" s="1">
        <v>100</v>
      </c>
      <c r="R206" s="1" t="s">
        <v>175</v>
      </c>
      <c r="S206" s="1">
        <v>0</v>
      </c>
      <c r="T206" s="1">
        <v>0</v>
      </c>
      <c r="U206" s="1">
        <v>0</v>
      </c>
    </row>
    <row r="207" spans="1:21" ht="12.75">
      <c r="A207" s="1" t="s">
        <v>1466</v>
      </c>
      <c r="C207" s="1">
        <v>5</v>
      </c>
      <c r="D207" s="3" t="s">
        <v>1000</v>
      </c>
      <c r="E207" s="1">
        <v>4</v>
      </c>
      <c r="G207" s="1">
        <v>100</v>
      </c>
      <c r="R207" s="1" t="s">
        <v>175</v>
      </c>
      <c r="S207" s="1">
        <v>0</v>
      </c>
      <c r="T207" s="1">
        <v>0</v>
      </c>
      <c r="U207" s="1">
        <v>0</v>
      </c>
    </row>
    <row r="208" spans="1:21" ht="12.75">
      <c r="A208" s="1" t="s">
        <v>1466</v>
      </c>
      <c r="C208" s="1">
        <v>5</v>
      </c>
      <c r="D208" s="3" t="s">
        <v>1000</v>
      </c>
      <c r="E208" s="1">
        <v>5</v>
      </c>
      <c r="G208" s="1">
        <v>100</v>
      </c>
      <c r="R208" s="1" t="s">
        <v>175</v>
      </c>
      <c r="S208" s="1">
        <v>0</v>
      </c>
      <c r="T208" s="1">
        <v>0</v>
      </c>
      <c r="U208" s="1">
        <v>0</v>
      </c>
    </row>
    <row r="209" spans="1:21" ht="12.75">
      <c r="A209" s="1" t="s">
        <v>1466</v>
      </c>
      <c r="C209" s="1">
        <v>5</v>
      </c>
      <c r="D209" s="3" t="s">
        <v>1000</v>
      </c>
      <c r="E209" s="1">
        <v>6</v>
      </c>
      <c r="G209" s="1">
        <v>100</v>
      </c>
      <c r="R209" s="1" t="s">
        <v>175</v>
      </c>
      <c r="S209" s="1">
        <v>0</v>
      </c>
      <c r="T209" s="1">
        <v>0</v>
      </c>
      <c r="U209" s="1">
        <v>0</v>
      </c>
    </row>
    <row r="210" spans="1:25" ht="12.75">
      <c r="A210" s="1" t="s">
        <v>637</v>
      </c>
      <c r="C210" s="1">
        <v>1</v>
      </c>
      <c r="D210" s="3" t="s">
        <v>693</v>
      </c>
      <c r="E210" s="1">
        <v>1</v>
      </c>
      <c r="G210" s="1">
        <v>15</v>
      </c>
      <c r="H210" s="1">
        <v>80</v>
      </c>
      <c r="L210" s="1">
        <v>5</v>
      </c>
      <c r="R210" s="1" t="s">
        <v>175</v>
      </c>
      <c r="S210" s="1">
        <v>0</v>
      </c>
      <c r="T210" s="1">
        <v>0</v>
      </c>
      <c r="U210" s="1">
        <v>0</v>
      </c>
      <c r="W210" s="1">
        <f>SUM(S210:S239)/(5*6*0.5*0.5)</f>
        <v>0</v>
      </c>
      <c r="X210" s="1">
        <f>SUM(T210:T239)/(5*6*0.5*0.5)</f>
        <v>0</v>
      </c>
      <c r="Y210" s="1">
        <v>0</v>
      </c>
    </row>
    <row r="211" spans="1:21" ht="12.75">
      <c r="A211" s="1" t="s">
        <v>637</v>
      </c>
      <c r="C211" s="1">
        <v>1</v>
      </c>
      <c r="D211" s="3" t="s">
        <v>693</v>
      </c>
      <c r="E211" s="1">
        <v>2</v>
      </c>
      <c r="G211" s="1">
        <v>15</v>
      </c>
      <c r="H211" s="1">
        <v>80</v>
      </c>
      <c r="L211" s="1">
        <v>5</v>
      </c>
      <c r="R211" s="1" t="s">
        <v>175</v>
      </c>
      <c r="S211" s="1">
        <v>0</v>
      </c>
      <c r="T211" s="1">
        <v>0</v>
      </c>
      <c r="U211" s="1">
        <v>0</v>
      </c>
    </row>
    <row r="212" spans="1:21" ht="12.75">
      <c r="A212" s="1" t="s">
        <v>637</v>
      </c>
      <c r="C212" s="1">
        <v>1</v>
      </c>
      <c r="D212" s="3" t="s">
        <v>693</v>
      </c>
      <c r="E212" s="1">
        <v>3</v>
      </c>
      <c r="G212" s="1">
        <v>15</v>
      </c>
      <c r="H212" s="1">
        <v>80</v>
      </c>
      <c r="L212" s="1">
        <v>5</v>
      </c>
      <c r="R212" s="1" t="s">
        <v>175</v>
      </c>
      <c r="S212" s="1">
        <v>0</v>
      </c>
      <c r="T212" s="1">
        <v>0</v>
      </c>
      <c r="U212" s="1">
        <v>0</v>
      </c>
    </row>
    <row r="213" spans="1:21" ht="12.75">
      <c r="A213" s="1" t="s">
        <v>637</v>
      </c>
      <c r="C213" s="1">
        <v>1</v>
      </c>
      <c r="D213" s="3" t="s">
        <v>693</v>
      </c>
      <c r="E213" s="1">
        <v>4</v>
      </c>
      <c r="G213" s="1">
        <v>5</v>
      </c>
      <c r="H213" s="1">
        <v>95</v>
      </c>
      <c r="R213" s="1" t="s">
        <v>175</v>
      </c>
      <c r="S213" s="1">
        <v>0</v>
      </c>
      <c r="T213" s="1">
        <v>0</v>
      </c>
      <c r="U213" s="1">
        <v>0</v>
      </c>
    </row>
    <row r="214" spans="1:21" ht="12.75">
      <c r="A214" s="1" t="s">
        <v>637</v>
      </c>
      <c r="C214" s="1">
        <v>1</v>
      </c>
      <c r="D214" s="3" t="s">
        <v>693</v>
      </c>
      <c r="E214" s="1">
        <v>5</v>
      </c>
      <c r="G214" s="1">
        <v>5</v>
      </c>
      <c r="H214" s="1">
        <v>95</v>
      </c>
      <c r="R214" s="1" t="s">
        <v>175</v>
      </c>
      <c r="S214" s="1">
        <v>0</v>
      </c>
      <c r="T214" s="1">
        <v>0</v>
      </c>
      <c r="U214" s="1">
        <v>0</v>
      </c>
    </row>
    <row r="215" spans="1:21" ht="12.75">
      <c r="A215" s="1" t="s">
        <v>637</v>
      </c>
      <c r="C215" s="1">
        <v>1</v>
      </c>
      <c r="D215" s="3" t="s">
        <v>693</v>
      </c>
      <c r="E215" s="1">
        <v>6</v>
      </c>
      <c r="G215" s="1">
        <v>5</v>
      </c>
      <c r="H215" s="1">
        <v>95</v>
      </c>
      <c r="R215" s="1" t="s">
        <v>175</v>
      </c>
      <c r="S215" s="1">
        <v>0</v>
      </c>
      <c r="T215" s="1">
        <v>0</v>
      </c>
      <c r="U215" s="1">
        <v>0</v>
      </c>
    </row>
    <row r="216" spans="1:21" ht="12.75">
      <c r="A216" s="1" t="s">
        <v>637</v>
      </c>
      <c r="C216" s="1">
        <v>2</v>
      </c>
      <c r="D216" s="3" t="s">
        <v>694</v>
      </c>
      <c r="E216" s="1">
        <v>1</v>
      </c>
      <c r="F216" s="1">
        <v>2</v>
      </c>
      <c r="H216" s="1">
        <v>28</v>
      </c>
      <c r="K216" s="1">
        <v>70</v>
      </c>
      <c r="S216" s="1">
        <v>0</v>
      </c>
      <c r="T216" s="1">
        <v>0</v>
      </c>
      <c r="U216" s="1">
        <v>0</v>
      </c>
    </row>
    <row r="217" spans="1:21" ht="12.75">
      <c r="A217" s="1" t="s">
        <v>637</v>
      </c>
      <c r="C217" s="1">
        <v>2</v>
      </c>
      <c r="D217" s="3" t="s">
        <v>694</v>
      </c>
      <c r="E217" s="1">
        <v>2</v>
      </c>
      <c r="F217" s="1">
        <v>2</v>
      </c>
      <c r="H217" s="1">
        <v>28</v>
      </c>
      <c r="K217" s="1">
        <v>70</v>
      </c>
      <c r="S217" s="1">
        <v>0</v>
      </c>
      <c r="T217" s="1">
        <v>0</v>
      </c>
      <c r="U217" s="1">
        <v>0</v>
      </c>
    </row>
    <row r="218" spans="1:21" ht="12.75">
      <c r="A218" s="1" t="s">
        <v>637</v>
      </c>
      <c r="C218" s="1">
        <v>2</v>
      </c>
      <c r="D218" s="3" t="s">
        <v>694</v>
      </c>
      <c r="E218" s="1">
        <v>3</v>
      </c>
      <c r="F218" s="1">
        <v>2</v>
      </c>
      <c r="H218" s="1">
        <v>28</v>
      </c>
      <c r="K218" s="1">
        <v>70</v>
      </c>
      <c r="S218" s="1">
        <v>0</v>
      </c>
      <c r="T218" s="1">
        <v>0</v>
      </c>
      <c r="U218" s="1">
        <v>0</v>
      </c>
    </row>
    <row r="219" spans="1:21" ht="12.75">
      <c r="A219" s="1" t="s">
        <v>637</v>
      </c>
      <c r="C219" s="1">
        <v>2</v>
      </c>
      <c r="D219" s="3" t="s">
        <v>694</v>
      </c>
      <c r="E219" s="1">
        <v>4</v>
      </c>
      <c r="G219" s="1">
        <v>50</v>
      </c>
      <c r="H219" s="1">
        <v>50</v>
      </c>
      <c r="S219" s="1">
        <v>0</v>
      </c>
      <c r="T219" s="1">
        <v>0</v>
      </c>
      <c r="U219" s="1">
        <v>0</v>
      </c>
    </row>
    <row r="220" spans="1:21" ht="12.75">
      <c r="A220" s="1" t="s">
        <v>637</v>
      </c>
      <c r="C220" s="1">
        <v>2</v>
      </c>
      <c r="D220" s="3" t="s">
        <v>694</v>
      </c>
      <c r="E220" s="1">
        <v>5</v>
      </c>
      <c r="G220" s="1">
        <v>5</v>
      </c>
      <c r="H220" s="1">
        <v>25</v>
      </c>
      <c r="K220" s="1">
        <v>70</v>
      </c>
      <c r="S220" s="1">
        <v>0</v>
      </c>
      <c r="T220" s="1">
        <v>0</v>
      </c>
      <c r="U220" s="1">
        <v>0</v>
      </c>
    </row>
    <row r="221" spans="1:21" ht="12.75">
      <c r="A221" s="1" t="s">
        <v>637</v>
      </c>
      <c r="C221" s="1">
        <v>2</v>
      </c>
      <c r="D221" s="3" t="s">
        <v>694</v>
      </c>
      <c r="E221" s="1">
        <v>6</v>
      </c>
      <c r="G221" s="1">
        <v>10</v>
      </c>
      <c r="K221" s="1">
        <v>90</v>
      </c>
      <c r="S221" s="1">
        <v>0</v>
      </c>
      <c r="T221" s="1">
        <v>0</v>
      </c>
      <c r="U221" s="1">
        <v>0</v>
      </c>
    </row>
    <row r="222" spans="1:21" ht="12.75">
      <c r="A222" s="1" t="s">
        <v>637</v>
      </c>
      <c r="C222" s="1">
        <v>3</v>
      </c>
      <c r="D222" s="3" t="s">
        <v>695</v>
      </c>
      <c r="E222" s="1">
        <v>1</v>
      </c>
      <c r="G222" s="1">
        <v>5</v>
      </c>
      <c r="H222" s="1">
        <v>25</v>
      </c>
      <c r="K222" s="1">
        <v>70</v>
      </c>
      <c r="R222" s="1" t="s">
        <v>175</v>
      </c>
      <c r="S222" s="1">
        <v>0</v>
      </c>
      <c r="T222" s="1">
        <v>0</v>
      </c>
      <c r="U222" s="1">
        <v>0</v>
      </c>
    </row>
    <row r="223" spans="1:21" ht="12.75">
      <c r="A223" s="1" t="s">
        <v>637</v>
      </c>
      <c r="C223" s="1">
        <v>3</v>
      </c>
      <c r="D223" s="3" t="s">
        <v>695</v>
      </c>
      <c r="E223" s="1">
        <v>2</v>
      </c>
      <c r="G223" s="1">
        <v>5</v>
      </c>
      <c r="H223" s="1">
        <v>25</v>
      </c>
      <c r="R223" s="1" t="s">
        <v>175</v>
      </c>
      <c r="S223" s="1">
        <v>0</v>
      </c>
      <c r="T223" s="1">
        <v>0</v>
      </c>
      <c r="U223" s="1">
        <v>0</v>
      </c>
    </row>
    <row r="224" spans="1:21" ht="12.75">
      <c r="A224" s="1" t="s">
        <v>637</v>
      </c>
      <c r="C224" s="1">
        <v>3</v>
      </c>
      <c r="D224" s="3" t="s">
        <v>695</v>
      </c>
      <c r="E224" s="1">
        <v>3</v>
      </c>
      <c r="G224" s="1">
        <v>5</v>
      </c>
      <c r="H224" s="1">
        <v>25</v>
      </c>
      <c r="R224" s="1" t="s">
        <v>175</v>
      </c>
      <c r="S224" s="1">
        <v>0</v>
      </c>
      <c r="T224" s="1">
        <v>0</v>
      </c>
      <c r="U224" s="1">
        <v>0</v>
      </c>
    </row>
    <row r="225" spans="1:21" ht="12.75">
      <c r="A225" s="1" t="s">
        <v>637</v>
      </c>
      <c r="C225" s="1">
        <v>3</v>
      </c>
      <c r="D225" s="3" t="s">
        <v>695</v>
      </c>
      <c r="E225" s="1">
        <v>4</v>
      </c>
      <c r="H225" s="1">
        <v>100</v>
      </c>
      <c r="R225" s="1" t="s">
        <v>175</v>
      </c>
      <c r="S225" s="1">
        <v>0</v>
      </c>
      <c r="T225" s="1">
        <v>0</v>
      </c>
      <c r="U225" s="1">
        <v>0</v>
      </c>
    </row>
    <row r="226" spans="1:21" ht="12.75">
      <c r="A226" s="1" t="s">
        <v>637</v>
      </c>
      <c r="C226" s="1">
        <v>3</v>
      </c>
      <c r="D226" s="3" t="s">
        <v>695</v>
      </c>
      <c r="E226" s="1">
        <v>5</v>
      </c>
      <c r="H226" s="1">
        <v>100</v>
      </c>
      <c r="R226" s="1" t="s">
        <v>175</v>
      </c>
      <c r="S226" s="1">
        <v>0</v>
      </c>
      <c r="T226" s="1">
        <v>0</v>
      </c>
      <c r="U226" s="1">
        <v>0</v>
      </c>
    </row>
    <row r="227" spans="1:21" ht="12.75">
      <c r="A227" s="1" t="s">
        <v>637</v>
      </c>
      <c r="C227" s="1">
        <v>3</v>
      </c>
      <c r="D227" s="3" t="s">
        <v>695</v>
      </c>
      <c r="E227" s="1">
        <v>6</v>
      </c>
      <c r="H227" s="1">
        <v>100</v>
      </c>
      <c r="R227" s="1" t="s">
        <v>175</v>
      </c>
      <c r="S227" s="1">
        <v>0</v>
      </c>
      <c r="T227" s="1">
        <v>0</v>
      </c>
      <c r="U227" s="1">
        <v>0</v>
      </c>
    </row>
    <row r="228" spans="1:21" ht="12.75">
      <c r="A228" s="1" t="s">
        <v>637</v>
      </c>
      <c r="C228" s="1">
        <v>4</v>
      </c>
      <c r="D228" s="3" t="s">
        <v>696</v>
      </c>
      <c r="E228" s="1">
        <v>1</v>
      </c>
      <c r="G228" s="1">
        <v>5</v>
      </c>
      <c r="H228" s="1">
        <v>95</v>
      </c>
      <c r="S228" s="1">
        <v>0</v>
      </c>
      <c r="T228" s="1">
        <v>0</v>
      </c>
      <c r="U228" s="1">
        <v>0</v>
      </c>
    </row>
    <row r="229" spans="1:21" ht="12.75">
      <c r="A229" s="1" t="s">
        <v>637</v>
      </c>
      <c r="C229" s="1">
        <v>4</v>
      </c>
      <c r="D229" s="3" t="s">
        <v>696</v>
      </c>
      <c r="E229" s="1">
        <v>2</v>
      </c>
      <c r="G229" s="1">
        <v>5</v>
      </c>
      <c r="H229" s="1">
        <v>95</v>
      </c>
      <c r="S229" s="1">
        <v>0</v>
      </c>
      <c r="T229" s="1">
        <v>0</v>
      </c>
      <c r="U229" s="1">
        <v>0</v>
      </c>
    </row>
    <row r="230" spans="1:21" ht="12.75">
      <c r="A230" s="1" t="s">
        <v>637</v>
      </c>
      <c r="C230" s="1">
        <v>4</v>
      </c>
      <c r="D230" s="3" t="s">
        <v>696</v>
      </c>
      <c r="E230" s="1">
        <v>3</v>
      </c>
      <c r="G230" s="1">
        <v>5</v>
      </c>
      <c r="H230" s="1">
        <v>85</v>
      </c>
      <c r="L230" s="1">
        <v>10</v>
      </c>
      <c r="S230" s="1">
        <v>0</v>
      </c>
      <c r="T230" s="1">
        <v>0</v>
      </c>
      <c r="U230" s="1">
        <v>0</v>
      </c>
    </row>
    <row r="231" spans="1:21" ht="12.75">
      <c r="A231" s="1" t="s">
        <v>637</v>
      </c>
      <c r="C231" s="1">
        <v>4</v>
      </c>
      <c r="D231" s="3" t="s">
        <v>696</v>
      </c>
      <c r="E231" s="1">
        <v>4</v>
      </c>
      <c r="G231" s="1">
        <v>5</v>
      </c>
      <c r="H231" s="1">
        <v>95</v>
      </c>
      <c r="S231" s="1">
        <v>0</v>
      </c>
      <c r="T231" s="1">
        <v>0</v>
      </c>
      <c r="U231" s="1">
        <v>0</v>
      </c>
    </row>
    <row r="232" spans="1:21" ht="12.75">
      <c r="A232" s="1" t="s">
        <v>637</v>
      </c>
      <c r="C232" s="1">
        <v>4</v>
      </c>
      <c r="D232" s="3" t="s">
        <v>696</v>
      </c>
      <c r="E232" s="1">
        <v>5</v>
      </c>
      <c r="G232" s="1">
        <v>5</v>
      </c>
      <c r="H232" s="1">
        <v>85</v>
      </c>
      <c r="L232" s="1">
        <v>10</v>
      </c>
      <c r="S232" s="1">
        <v>0</v>
      </c>
      <c r="T232" s="1">
        <v>0</v>
      </c>
      <c r="U232" s="1">
        <v>0</v>
      </c>
    </row>
    <row r="233" spans="1:21" ht="12.75">
      <c r="A233" s="1" t="s">
        <v>637</v>
      </c>
      <c r="C233" s="1">
        <v>4</v>
      </c>
      <c r="D233" s="3" t="s">
        <v>696</v>
      </c>
      <c r="E233" s="1">
        <v>6</v>
      </c>
      <c r="G233" s="1">
        <v>5</v>
      </c>
      <c r="H233" s="1">
        <v>85</v>
      </c>
      <c r="L233" s="1">
        <v>10</v>
      </c>
      <c r="S233" s="1">
        <v>0</v>
      </c>
      <c r="T233" s="1">
        <v>0</v>
      </c>
      <c r="U233" s="1">
        <v>0</v>
      </c>
    </row>
    <row r="234" spans="1:21" ht="12.75">
      <c r="A234" s="1" t="s">
        <v>637</v>
      </c>
      <c r="C234" s="1">
        <v>5</v>
      </c>
      <c r="D234" s="3" t="s">
        <v>697</v>
      </c>
      <c r="E234" s="1">
        <v>1</v>
      </c>
      <c r="H234" s="1">
        <v>60</v>
      </c>
      <c r="P234" s="1">
        <v>40</v>
      </c>
      <c r="R234" s="1" t="s">
        <v>175</v>
      </c>
      <c r="S234" s="1">
        <v>0</v>
      </c>
      <c r="T234" s="1">
        <v>0</v>
      </c>
      <c r="U234" s="1">
        <v>0</v>
      </c>
    </row>
    <row r="235" spans="1:21" ht="12.75">
      <c r="A235" s="1" t="s">
        <v>637</v>
      </c>
      <c r="C235" s="1">
        <v>5</v>
      </c>
      <c r="D235" s="3" t="s">
        <v>697</v>
      </c>
      <c r="E235" s="1">
        <v>2</v>
      </c>
      <c r="H235" s="1">
        <v>60</v>
      </c>
      <c r="P235" s="1">
        <v>40</v>
      </c>
      <c r="R235" s="1" t="s">
        <v>175</v>
      </c>
      <c r="S235" s="1">
        <v>0</v>
      </c>
      <c r="T235" s="1">
        <v>0</v>
      </c>
      <c r="U235" s="1">
        <v>0</v>
      </c>
    </row>
    <row r="236" spans="1:21" ht="12.75">
      <c r="A236" s="1" t="s">
        <v>637</v>
      </c>
      <c r="C236" s="1">
        <v>5</v>
      </c>
      <c r="D236" s="3" t="s">
        <v>697</v>
      </c>
      <c r="E236" s="1">
        <v>3</v>
      </c>
      <c r="H236" s="1">
        <v>60</v>
      </c>
      <c r="P236" s="1">
        <v>40</v>
      </c>
      <c r="R236" s="1" t="s">
        <v>175</v>
      </c>
      <c r="S236" s="1">
        <v>0</v>
      </c>
      <c r="T236" s="1">
        <v>0</v>
      </c>
      <c r="U236" s="1">
        <v>0</v>
      </c>
    </row>
    <row r="237" spans="1:21" ht="12.75">
      <c r="A237" s="1" t="s">
        <v>637</v>
      </c>
      <c r="C237" s="1">
        <v>5</v>
      </c>
      <c r="D237" s="3" t="s">
        <v>697</v>
      </c>
      <c r="E237" s="1">
        <v>4</v>
      </c>
      <c r="H237" s="1">
        <v>100</v>
      </c>
      <c r="R237" s="1" t="s">
        <v>175</v>
      </c>
      <c r="S237" s="1">
        <v>0</v>
      </c>
      <c r="T237" s="1">
        <v>0</v>
      </c>
      <c r="U237" s="1">
        <v>0</v>
      </c>
    </row>
    <row r="238" spans="1:21" ht="12.75">
      <c r="A238" s="1" t="s">
        <v>637</v>
      </c>
      <c r="C238" s="1">
        <v>5</v>
      </c>
      <c r="D238" s="3" t="s">
        <v>697</v>
      </c>
      <c r="E238" s="1">
        <v>5</v>
      </c>
      <c r="H238" s="1">
        <v>100</v>
      </c>
      <c r="R238" s="1" t="s">
        <v>175</v>
      </c>
      <c r="S238" s="1">
        <v>0</v>
      </c>
      <c r="T238" s="1">
        <v>0</v>
      </c>
      <c r="U238" s="1">
        <v>0</v>
      </c>
    </row>
    <row r="239" spans="1:21" ht="12.75">
      <c r="A239" s="1" t="s">
        <v>637</v>
      </c>
      <c r="C239" s="1">
        <v>5</v>
      </c>
      <c r="D239" s="3" t="s">
        <v>697</v>
      </c>
      <c r="E239" s="1">
        <v>6</v>
      </c>
      <c r="H239" s="1">
        <v>100</v>
      </c>
      <c r="R239" s="1" t="s">
        <v>175</v>
      </c>
      <c r="S239" s="1">
        <v>0</v>
      </c>
      <c r="T239" s="1">
        <v>0</v>
      </c>
      <c r="U239" s="1">
        <v>0</v>
      </c>
    </row>
    <row r="240" spans="1:25" ht="12.75">
      <c r="A240" s="1" t="s">
        <v>789</v>
      </c>
      <c r="F240" s="1" t="s">
        <v>1377</v>
      </c>
      <c r="S240" s="1">
        <v>0</v>
      </c>
      <c r="T240" s="1">
        <v>0</v>
      </c>
      <c r="U240" s="1">
        <v>0</v>
      </c>
      <c r="W240" s="1">
        <v>0</v>
      </c>
      <c r="X240" s="1">
        <v>0</v>
      </c>
      <c r="Y240" s="1">
        <v>0</v>
      </c>
    </row>
    <row r="241" spans="1:25" ht="12.75">
      <c r="A241" s="1" t="s">
        <v>251</v>
      </c>
      <c r="C241" s="1">
        <v>1</v>
      </c>
      <c r="D241" s="3" t="s">
        <v>319</v>
      </c>
      <c r="E241" s="1">
        <v>1</v>
      </c>
      <c r="F241" s="1">
        <v>95</v>
      </c>
      <c r="L241" s="1">
        <v>5</v>
      </c>
      <c r="S241" s="1">
        <v>0</v>
      </c>
      <c r="T241" s="1">
        <v>0</v>
      </c>
      <c r="U241" s="1">
        <v>0</v>
      </c>
      <c r="W241" s="1">
        <f>SUM(S241:S270)/(5*6*0.5*0.5)</f>
        <v>0</v>
      </c>
      <c r="X241" s="1">
        <f>SUM(T241:T270)/(5*6*0.5*0.5)</f>
        <v>0</v>
      </c>
      <c r="Y241" s="1">
        <v>0</v>
      </c>
    </row>
    <row r="242" spans="1:21" ht="12.75">
      <c r="A242" s="1" t="s">
        <v>251</v>
      </c>
      <c r="C242" s="1">
        <v>1</v>
      </c>
      <c r="D242" s="3" t="s">
        <v>319</v>
      </c>
      <c r="E242" s="1">
        <v>2</v>
      </c>
      <c r="F242" s="1">
        <v>95</v>
      </c>
      <c r="L242" s="1">
        <v>5</v>
      </c>
      <c r="S242" s="1">
        <v>0</v>
      </c>
      <c r="T242" s="1">
        <v>0</v>
      </c>
      <c r="U242" s="1">
        <v>0</v>
      </c>
    </row>
    <row r="243" spans="1:21" ht="12.75">
      <c r="A243" s="1" t="s">
        <v>251</v>
      </c>
      <c r="C243" s="1">
        <v>1</v>
      </c>
      <c r="D243" s="3" t="s">
        <v>319</v>
      </c>
      <c r="E243" s="1">
        <v>3</v>
      </c>
      <c r="F243" s="1">
        <v>95</v>
      </c>
      <c r="L243" s="1">
        <v>5</v>
      </c>
      <c r="S243" s="1">
        <v>0</v>
      </c>
      <c r="T243" s="1">
        <v>0</v>
      </c>
      <c r="U243" s="1">
        <v>0</v>
      </c>
    </row>
    <row r="244" spans="1:21" ht="12.75">
      <c r="A244" s="1" t="s">
        <v>251</v>
      </c>
      <c r="C244" s="1">
        <v>1</v>
      </c>
      <c r="D244" s="3" t="s">
        <v>319</v>
      </c>
      <c r="E244" s="1">
        <v>4</v>
      </c>
      <c r="F244" s="1">
        <v>95</v>
      </c>
      <c r="L244" s="1">
        <v>5</v>
      </c>
      <c r="S244" s="1">
        <v>0</v>
      </c>
      <c r="T244" s="1">
        <v>0</v>
      </c>
      <c r="U244" s="1">
        <v>0</v>
      </c>
    </row>
    <row r="245" spans="1:21" ht="12.75">
      <c r="A245" s="1" t="s">
        <v>251</v>
      </c>
      <c r="C245" s="1">
        <v>1</v>
      </c>
      <c r="D245" s="3" t="s">
        <v>319</v>
      </c>
      <c r="E245" s="1">
        <v>5</v>
      </c>
      <c r="F245" s="1">
        <v>95</v>
      </c>
      <c r="L245" s="1">
        <v>5</v>
      </c>
      <c r="S245" s="1">
        <v>0</v>
      </c>
      <c r="T245" s="1">
        <v>0</v>
      </c>
      <c r="U245" s="1">
        <v>0</v>
      </c>
    </row>
    <row r="246" spans="1:21" ht="12.75">
      <c r="A246" s="1" t="s">
        <v>251</v>
      </c>
      <c r="C246" s="1">
        <v>1</v>
      </c>
      <c r="D246" s="3" t="s">
        <v>319</v>
      </c>
      <c r="E246" s="1">
        <v>6</v>
      </c>
      <c r="F246" s="1">
        <v>95</v>
      </c>
      <c r="L246" s="1">
        <v>5</v>
      </c>
      <c r="S246" s="1">
        <v>0</v>
      </c>
      <c r="T246" s="1">
        <v>0</v>
      </c>
      <c r="U246" s="1">
        <v>0</v>
      </c>
    </row>
    <row r="247" spans="1:21" ht="12.75">
      <c r="A247" s="1" t="s">
        <v>251</v>
      </c>
      <c r="C247" s="1">
        <v>2</v>
      </c>
      <c r="D247" s="3" t="s">
        <v>320</v>
      </c>
      <c r="E247" s="1">
        <v>1</v>
      </c>
      <c r="F247" s="1">
        <v>100</v>
      </c>
      <c r="S247" s="1">
        <v>0</v>
      </c>
      <c r="T247" s="1">
        <v>0</v>
      </c>
      <c r="U247" s="1">
        <v>0</v>
      </c>
    </row>
    <row r="248" spans="1:21" ht="12.75">
      <c r="A248" s="1" t="s">
        <v>251</v>
      </c>
      <c r="C248" s="1">
        <v>2</v>
      </c>
      <c r="D248" s="3" t="s">
        <v>320</v>
      </c>
      <c r="E248" s="1">
        <v>2</v>
      </c>
      <c r="F248" s="1">
        <v>70</v>
      </c>
      <c r="L248" s="1">
        <v>30</v>
      </c>
      <c r="S248" s="1">
        <v>0</v>
      </c>
      <c r="T248" s="1">
        <v>0</v>
      </c>
      <c r="U248" s="1">
        <v>0</v>
      </c>
    </row>
    <row r="249" spans="1:21" ht="12.75">
      <c r="A249" s="1" t="s">
        <v>251</v>
      </c>
      <c r="C249" s="1">
        <v>2</v>
      </c>
      <c r="D249" s="3" t="s">
        <v>320</v>
      </c>
      <c r="E249" s="1">
        <v>3</v>
      </c>
      <c r="F249" s="1">
        <v>100</v>
      </c>
      <c r="S249" s="1">
        <v>0</v>
      </c>
      <c r="T249" s="1">
        <v>0</v>
      </c>
      <c r="U249" s="1">
        <v>0</v>
      </c>
    </row>
    <row r="250" spans="1:21" ht="12.75">
      <c r="A250" s="1" t="s">
        <v>251</v>
      </c>
      <c r="C250" s="1">
        <v>2</v>
      </c>
      <c r="D250" s="3" t="s">
        <v>320</v>
      </c>
      <c r="E250" s="1">
        <v>4</v>
      </c>
      <c r="F250" s="1">
        <v>90</v>
      </c>
      <c r="L250" s="1">
        <v>10</v>
      </c>
      <c r="S250" s="1">
        <v>0</v>
      </c>
      <c r="T250" s="1">
        <v>0</v>
      </c>
      <c r="U250" s="1">
        <v>0</v>
      </c>
    </row>
    <row r="251" spans="1:21" ht="12.75">
      <c r="A251" s="1" t="s">
        <v>251</v>
      </c>
      <c r="C251" s="1">
        <v>2</v>
      </c>
      <c r="D251" s="3" t="s">
        <v>320</v>
      </c>
      <c r="E251" s="1">
        <v>5</v>
      </c>
      <c r="F251" s="1">
        <v>90</v>
      </c>
      <c r="L251" s="1">
        <v>10</v>
      </c>
      <c r="S251" s="1">
        <v>0</v>
      </c>
      <c r="T251" s="1">
        <v>0</v>
      </c>
      <c r="U251" s="1">
        <v>0</v>
      </c>
    </row>
    <row r="252" spans="1:21" ht="12.75">
      <c r="A252" s="1" t="s">
        <v>251</v>
      </c>
      <c r="C252" s="1">
        <v>2</v>
      </c>
      <c r="D252" s="3" t="s">
        <v>320</v>
      </c>
      <c r="E252" s="1">
        <v>6</v>
      </c>
      <c r="F252" s="1">
        <v>100</v>
      </c>
      <c r="S252" s="1">
        <v>0</v>
      </c>
      <c r="T252" s="1">
        <v>0</v>
      </c>
      <c r="U252" s="1">
        <v>0</v>
      </c>
    </row>
    <row r="253" spans="1:21" ht="12.75">
      <c r="A253" s="1" t="s">
        <v>251</v>
      </c>
      <c r="C253" s="1">
        <v>3</v>
      </c>
      <c r="D253" s="3" t="s">
        <v>321</v>
      </c>
      <c r="E253" s="1">
        <v>1</v>
      </c>
      <c r="G253" s="1">
        <v>50</v>
      </c>
      <c r="N253" s="1">
        <v>50</v>
      </c>
      <c r="S253" s="1">
        <v>0</v>
      </c>
      <c r="T253" s="1">
        <v>0</v>
      </c>
      <c r="U253" s="1">
        <v>0</v>
      </c>
    </row>
    <row r="254" spans="1:21" ht="12.75">
      <c r="A254" s="1" t="s">
        <v>251</v>
      </c>
      <c r="C254" s="1">
        <v>3</v>
      </c>
      <c r="D254" s="3" t="s">
        <v>321</v>
      </c>
      <c r="E254" s="1">
        <v>2</v>
      </c>
      <c r="L254" s="1">
        <v>20</v>
      </c>
      <c r="N254" s="1">
        <v>80</v>
      </c>
      <c r="S254" s="1">
        <v>0</v>
      </c>
      <c r="T254" s="1">
        <v>0</v>
      </c>
      <c r="U254" s="1">
        <v>0</v>
      </c>
    </row>
    <row r="255" spans="1:21" ht="12.75">
      <c r="A255" s="1" t="s">
        <v>251</v>
      </c>
      <c r="C255" s="1">
        <v>3</v>
      </c>
      <c r="D255" s="3" t="s">
        <v>321</v>
      </c>
      <c r="E255" s="1">
        <v>3</v>
      </c>
      <c r="L255" s="1">
        <v>20</v>
      </c>
      <c r="N255" s="1">
        <v>80</v>
      </c>
      <c r="S255" s="1">
        <v>0</v>
      </c>
      <c r="T255" s="1">
        <v>0</v>
      </c>
      <c r="U255" s="1">
        <v>0</v>
      </c>
    </row>
    <row r="256" spans="1:21" ht="12.75">
      <c r="A256" s="1" t="s">
        <v>251</v>
      </c>
      <c r="C256" s="1">
        <v>3</v>
      </c>
      <c r="D256" s="3" t="s">
        <v>321</v>
      </c>
      <c r="E256" s="1">
        <v>4</v>
      </c>
      <c r="G256" s="1">
        <v>10</v>
      </c>
      <c r="L256" s="1">
        <v>45</v>
      </c>
      <c r="N256" s="1">
        <v>45</v>
      </c>
      <c r="S256" s="1">
        <v>0</v>
      </c>
      <c r="T256" s="1">
        <v>0</v>
      </c>
      <c r="U256" s="1">
        <v>0</v>
      </c>
    </row>
    <row r="257" spans="1:21" ht="12.75">
      <c r="A257" s="1" t="s">
        <v>251</v>
      </c>
      <c r="C257" s="1">
        <v>3</v>
      </c>
      <c r="D257" s="3" t="s">
        <v>321</v>
      </c>
      <c r="E257" s="1">
        <v>5</v>
      </c>
      <c r="L257" s="1">
        <v>50</v>
      </c>
      <c r="N257" s="1">
        <v>50</v>
      </c>
      <c r="S257" s="1">
        <v>0</v>
      </c>
      <c r="T257" s="1">
        <v>0</v>
      </c>
      <c r="U257" s="1">
        <v>0</v>
      </c>
    </row>
    <row r="258" spans="1:21" ht="12.75">
      <c r="A258" s="1" t="s">
        <v>251</v>
      </c>
      <c r="C258" s="1">
        <v>3</v>
      </c>
      <c r="D258" s="3" t="s">
        <v>321</v>
      </c>
      <c r="E258" s="1">
        <v>6</v>
      </c>
      <c r="L258" s="1">
        <v>50</v>
      </c>
      <c r="N258" s="1">
        <v>50</v>
      </c>
      <c r="S258" s="1">
        <v>0</v>
      </c>
      <c r="T258" s="1">
        <v>0</v>
      </c>
      <c r="U258" s="1">
        <v>0</v>
      </c>
    </row>
    <row r="259" spans="1:21" ht="12.75">
      <c r="A259" s="1" t="s">
        <v>251</v>
      </c>
      <c r="C259" s="1">
        <v>4</v>
      </c>
      <c r="D259" s="3" t="s">
        <v>291</v>
      </c>
      <c r="E259" s="1">
        <v>1</v>
      </c>
      <c r="F259" s="1">
        <v>90</v>
      </c>
      <c r="G259" s="1">
        <v>10</v>
      </c>
      <c r="S259" s="1">
        <v>0</v>
      </c>
      <c r="T259" s="1">
        <v>0</v>
      </c>
      <c r="U259" s="1">
        <v>0</v>
      </c>
    </row>
    <row r="260" spans="1:21" ht="12.75">
      <c r="A260" s="1" t="s">
        <v>251</v>
      </c>
      <c r="C260" s="1">
        <v>4</v>
      </c>
      <c r="D260" s="3" t="s">
        <v>291</v>
      </c>
      <c r="E260" s="1">
        <v>2</v>
      </c>
      <c r="F260" s="1">
        <v>90</v>
      </c>
      <c r="G260" s="1">
        <v>10</v>
      </c>
      <c r="S260" s="1">
        <v>0</v>
      </c>
      <c r="T260" s="1">
        <v>0</v>
      </c>
      <c r="U260" s="1">
        <v>0</v>
      </c>
    </row>
    <row r="261" spans="1:21" ht="12.75">
      <c r="A261" s="1" t="s">
        <v>251</v>
      </c>
      <c r="C261" s="1">
        <v>4</v>
      </c>
      <c r="D261" s="3" t="s">
        <v>291</v>
      </c>
      <c r="E261" s="1">
        <v>3</v>
      </c>
      <c r="F261" s="1">
        <v>90</v>
      </c>
      <c r="G261" s="1">
        <v>10</v>
      </c>
      <c r="S261" s="1">
        <v>0</v>
      </c>
      <c r="T261" s="1">
        <v>0</v>
      </c>
      <c r="U261" s="1">
        <v>0</v>
      </c>
    </row>
    <row r="262" spans="1:21" ht="12.75">
      <c r="A262" s="1" t="s">
        <v>251</v>
      </c>
      <c r="C262" s="1">
        <v>4</v>
      </c>
      <c r="D262" s="3" t="s">
        <v>291</v>
      </c>
      <c r="E262" s="1">
        <v>4</v>
      </c>
      <c r="F262" s="1">
        <v>90</v>
      </c>
      <c r="G262" s="1">
        <v>10</v>
      </c>
      <c r="S262" s="1">
        <v>0</v>
      </c>
      <c r="T262" s="1">
        <v>0</v>
      </c>
      <c r="U262" s="1">
        <v>0</v>
      </c>
    </row>
    <row r="263" spans="1:21" ht="12.75">
      <c r="A263" s="1" t="s">
        <v>251</v>
      </c>
      <c r="C263" s="1">
        <v>4</v>
      </c>
      <c r="D263" s="3" t="s">
        <v>291</v>
      </c>
      <c r="E263" s="1">
        <v>5</v>
      </c>
      <c r="F263" s="1">
        <v>90</v>
      </c>
      <c r="G263" s="1">
        <v>10</v>
      </c>
      <c r="S263" s="1">
        <v>0</v>
      </c>
      <c r="T263" s="1">
        <v>0</v>
      </c>
      <c r="U263" s="1">
        <v>0</v>
      </c>
    </row>
    <row r="264" spans="1:21" ht="12.75">
      <c r="A264" s="1" t="s">
        <v>251</v>
      </c>
      <c r="C264" s="1">
        <v>4</v>
      </c>
      <c r="D264" s="3" t="s">
        <v>291</v>
      </c>
      <c r="E264" s="1">
        <v>6</v>
      </c>
      <c r="F264" s="1">
        <v>90</v>
      </c>
      <c r="G264" s="1">
        <v>10</v>
      </c>
      <c r="S264" s="1">
        <v>0</v>
      </c>
      <c r="T264" s="1">
        <v>0</v>
      </c>
      <c r="U264" s="1">
        <v>0</v>
      </c>
    </row>
    <row r="265" spans="1:21" ht="12.75">
      <c r="A265" s="1" t="s">
        <v>251</v>
      </c>
      <c r="C265" s="1">
        <v>5</v>
      </c>
      <c r="D265" s="3" t="s">
        <v>322</v>
      </c>
      <c r="E265" s="1">
        <v>1</v>
      </c>
      <c r="F265" s="1">
        <v>80</v>
      </c>
      <c r="L265" s="1">
        <v>20</v>
      </c>
      <c r="S265" s="1">
        <v>0</v>
      </c>
      <c r="T265" s="1">
        <v>0</v>
      </c>
      <c r="U265" s="1">
        <v>0</v>
      </c>
    </row>
    <row r="266" spans="1:21" ht="12.75">
      <c r="A266" s="1" t="s">
        <v>251</v>
      </c>
      <c r="C266" s="1">
        <v>5</v>
      </c>
      <c r="D266" s="3" t="s">
        <v>322</v>
      </c>
      <c r="E266" s="1">
        <v>2</v>
      </c>
      <c r="F266" s="1">
        <v>80</v>
      </c>
      <c r="L266" s="1">
        <v>20</v>
      </c>
      <c r="S266" s="1">
        <v>0</v>
      </c>
      <c r="T266" s="1">
        <v>0</v>
      </c>
      <c r="U266" s="1">
        <v>0</v>
      </c>
    </row>
    <row r="267" spans="1:21" ht="12.75">
      <c r="A267" s="1" t="s">
        <v>251</v>
      </c>
      <c r="C267" s="1">
        <v>5</v>
      </c>
      <c r="D267" s="3" t="s">
        <v>322</v>
      </c>
      <c r="E267" s="1">
        <v>3</v>
      </c>
      <c r="F267" s="1">
        <v>80</v>
      </c>
      <c r="L267" s="1">
        <v>20</v>
      </c>
      <c r="S267" s="1">
        <v>0</v>
      </c>
      <c r="T267" s="1">
        <v>0</v>
      </c>
      <c r="U267" s="1">
        <v>0</v>
      </c>
    </row>
    <row r="268" spans="1:21" ht="12.75">
      <c r="A268" s="1" t="s">
        <v>251</v>
      </c>
      <c r="C268" s="1">
        <v>5</v>
      </c>
      <c r="D268" s="3" t="s">
        <v>322</v>
      </c>
      <c r="E268" s="1">
        <v>4</v>
      </c>
      <c r="F268" s="1">
        <v>80</v>
      </c>
      <c r="H268" s="1">
        <v>10</v>
      </c>
      <c r="L268" s="1">
        <v>10</v>
      </c>
      <c r="S268" s="1">
        <v>0</v>
      </c>
      <c r="T268" s="1">
        <v>0</v>
      </c>
      <c r="U268" s="1">
        <v>0</v>
      </c>
    </row>
    <row r="269" spans="1:21" ht="12.75">
      <c r="A269" s="1" t="s">
        <v>251</v>
      </c>
      <c r="C269" s="1">
        <v>5</v>
      </c>
      <c r="D269" s="3" t="s">
        <v>322</v>
      </c>
      <c r="E269" s="1">
        <v>5</v>
      </c>
      <c r="F269" s="1">
        <v>80</v>
      </c>
      <c r="H269" s="1">
        <v>10</v>
      </c>
      <c r="L269" s="1">
        <v>10</v>
      </c>
      <c r="S269" s="1">
        <v>0</v>
      </c>
      <c r="T269" s="1">
        <v>0</v>
      </c>
      <c r="U269" s="1">
        <v>0</v>
      </c>
    </row>
    <row r="270" spans="1:21" ht="12.75">
      <c r="A270" s="1" t="s">
        <v>251</v>
      </c>
      <c r="C270" s="1">
        <v>5</v>
      </c>
      <c r="D270" s="3" t="s">
        <v>322</v>
      </c>
      <c r="E270" s="1">
        <v>6</v>
      </c>
      <c r="F270" s="1">
        <v>80</v>
      </c>
      <c r="H270" s="1">
        <v>10</v>
      </c>
      <c r="L270" s="1">
        <v>10</v>
      </c>
      <c r="S270" s="1">
        <v>0</v>
      </c>
      <c r="T270" s="1">
        <v>0</v>
      </c>
      <c r="U270" s="1">
        <v>0</v>
      </c>
    </row>
    <row r="271" spans="1:25" ht="12.75">
      <c r="A271" s="1" t="s">
        <v>767</v>
      </c>
      <c r="C271" s="1">
        <v>1</v>
      </c>
      <c r="D271" s="3" t="s">
        <v>856</v>
      </c>
      <c r="E271" s="1">
        <v>1</v>
      </c>
      <c r="F271" s="1">
        <v>70</v>
      </c>
      <c r="G271" s="1">
        <v>30</v>
      </c>
      <c r="S271" s="1">
        <v>0</v>
      </c>
      <c r="T271" s="1">
        <v>8</v>
      </c>
      <c r="U271" s="1">
        <v>0</v>
      </c>
      <c r="W271" s="1">
        <f>SUM(S271:S300)/(5*6*0.5*0.5)</f>
        <v>0</v>
      </c>
      <c r="X271" s="1">
        <f>SUM(T271:T300)/(5*6*0.5*0.5)</f>
        <v>56.53333333333333</v>
      </c>
      <c r="Y271" s="1">
        <v>0</v>
      </c>
    </row>
    <row r="272" spans="1:21" ht="12.75">
      <c r="A272" s="1" t="s">
        <v>767</v>
      </c>
      <c r="C272" s="1">
        <v>1</v>
      </c>
      <c r="D272" s="3" t="s">
        <v>856</v>
      </c>
      <c r="E272" s="1">
        <v>2</v>
      </c>
      <c r="F272" s="1">
        <v>70</v>
      </c>
      <c r="G272" s="1">
        <v>30</v>
      </c>
      <c r="S272" s="1">
        <v>0</v>
      </c>
      <c r="T272" s="1">
        <v>11</v>
      </c>
      <c r="U272" s="1">
        <v>0</v>
      </c>
    </row>
    <row r="273" spans="1:21" ht="12.75">
      <c r="A273" s="1" t="s">
        <v>767</v>
      </c>
      <c r="C273" s="1">
        <v>1</v>
      </c>
      <c r="D273" s="3" t="s">
        <v>856</v>
      </c>
      <c r="E273" s="1">
        <v>3</v>
      </c>
      <c r="F273" s="1">
        <v>70</v>
      </c>
      <c r="G273" s="1">
        <v>30</v>
      </c>
      <c r="S273" s="1">
        <v>0</v>
      </c>
      <c r="T273" s="1">
        <v>18</v>
      </c>
      <c r="U273" s="1">
        <v>0</v>
      </c>
    </row>
    <row r="274" spans="1:21" ht="12.75">
      <c r="A274" s="1" t="s">
        <v>767</v>
      </c>
      <c r="C274" s="1">
        <v>1</v>
      </c>
      <c r="D274" s="3" t="s">
        <v>856</v>
      </c>
      <c r="E274" s="1">
        <v>4</v>
      </c>
      <c r="F274" s="1">
        <v>80</v>
      </c>
      <c r="G274" s="1">
        <v>20</v>
      </c>
      <c r="S274" s="1">
        <v>0</v>
      </c>
      <c r="T274" s="1">
        <v>14</v>
      </c>
      <c r="U274" s="1">
        <v>0</v>
      </c>
    </row>
    <row r="275" spans="1:21" ht="12.75">
      <c r="A275" s="1" t="s">
        <v>767</v>
      </c>
      <c r="C275" s="1">
        <v>1</v>
      </c>
      <c r="D275" s="3" t="s">
        <v>856</v>
      </c>
      <c r="E275" s="1">
        <v>5</v>
      </c>
      <c r="F275" s="1">
        <v>80</v>
      </c>
      <c r="G275" s="1">
        <v>20</v>
      </c>
      <c r="S275" s="1">
        <v>0</v>
      </c>
      <c r="T275" s="1">
        <v>10</v>
      </c>
      <c r="U275" s="1">
        <v>0</v>
      </c>
    </row>
    <row r="276" spans="1:21" ht="12.75">
      <c r="A276" s="1" t="s">
        <v>767</v>
      </c>
      <c r="C276" s="1">
        <v>1</v>
      </c>
      <c r="D276" s="3" t="s">
        <v>856</v>
      </c>
      <c r="E276" s="1">
        <v>6</v>
      </c>
      <c r="F276" s="1">
        <v>95</v>
      </c>
      <c r="G276" s="1">
        <v>5</v>
      </c>
      <c r="S276" s="1">
        <v>0</v>
      </c>
      <c r="T276" s="1">
        <v>5</v>
      </c>
      <c r="U276" s="1">
        <v>0</v>
      </c>
    </row>
    <row r="277" spans="1:21" ht="12.75">
      <c r="A277" s="1" t="s">
        <v>767</v>
      </c>
      <c r="C277" s="1">
        <v>2</v>
      </c>
      <c r="D277" s="3" t="s">
        <v>857</v>
      </c>
      <c r="E277" s="1">
        <v>1</v>
      </c>
      <c r="K277" s="1">
        <v>100</v>
      </c>
      <c r="S277" s="1">
        <v>0</v>
      </c>
      <c r="T277" s="1">
        <v>1</v>
      </c>
      <c r="U277" s="1">
        <v>0</v>
      </c>
    </row>
    <row r="278" spans="1:21" ht="12.75">
      <c r="A278" s="1" t="s">
        <v>767</v>
      </c>
      <c r="C278" s="1">
        <v>2</v>
      </c>
      <c r="D278" s="3" t="s">
        <v>857</v>
      </c>
      <c r="E278" s="1">
        <v>2</v>
      </c>
      <c r="K278" s="1">
        <v>100</v>
      </c>
      <c r="S278" s="1">
        <v>0</v>
      </c>
      <c r="T278" s="1">
        <v>3</v>
      </c>
      <c r="U278" s="1">
        <v>0</v>
      </c>
    </row>
    <row r="279" spans="1:21" ht="12.75">
      <c r="A279" s="1" t="s">
        <v>767</v>
      </c>
      <c r="C279" s="1">
        <v>2</v>
      </c>
      <c r="D279" s="3" t="s">
        <v>857</v>
      </c>
      <c r="E279" s="1">
        <v>3</v>
      </c>
      <c r="K279" s="1">
        <v>100</v>
      </c>
      <c r="S279" s="1">
        <v>0</v>
      </c>
      <c r="T279" s="1">
        <v>6</v>
      </c>
      <c r="U279" s="1">
        <v>0</v>
      </c>
    </row>
    <row r="280" spans="1:21" ht="12.75">
      <c r="A280" s="1" t="s">
        <v>767</v>
      </c>
      <c r="C280" s="1">
        <v>2</v>
      </c>
      <c r="D280" s="3" t="s">
        <v>857</v>
      </c>
      <c r="E280" s="1">
        <v>4</v>
      </c>
      <c r="K280" s="1">
        <v>100</v>
      </c>
      <c r="S280" s="1">
        <v>0</v>
      </c>
      <c r="T280" s="1">
        <v>1</v>
      </c>
      <c r="U280" s="1">
        <v>0</v>
      </c>
    </row>
    <row r="281" spans="1:21" ht="12.75">
      <c r="A281" s="1" t="s">
        <v>767</v>
      </c>
      <c r="C281" s="1">
        <v>2</v>
      </c>
      <c r="D281" s="3" t="s">
        <v>857</v>
      </c>
      <c r="E281" s="1">
        <v>5</v>
      </c>
      <c r="K281" s="1">
        <v>100</v>
      </c>
      <c r="S281" s="1">
        <v>0</v>
      </c>
      <c r="T281" s="1">
        <v>3</v>
      </c>
      <c r="U281" s="1">
        <v>0</v>
      </c>
    </row>
    <row r="282" spans="1:21" ht="12.75">
      <c r="A282" s="1" t="s">
        <v>767</v>
      </c>
      <c r="C282" s="1">
        <v>2</v>
      </c>
      <c r="D282" s="3" t="s">
        <v>857</v>
      </c>
      <c r="E282" s="1">
        <v>6</v>
      </c>
      <c r="K282" s="1">
        <v>100</v>
      </c>
      <c r="S282" s="1">
        <v>0</v>
      </c>
      <c r="T282" s="1">
        <v>2</v>
      </c>
      <c r="U282" s="1">
        <v>0</v>
      </c>
    </row>
    <row r="283" spans="1:22" ht="12.75">
      <c r="A283" s="1" t="s">
        <v>767</v>
      </c>
      <c r="C283" s="1">
        <v>3</v>
      </c>
      <c r="D283" s="3" t="s">
        <v>858</v>
      </c>
      <c r="E283" s="1">
        <v>1</v>
      </c>
      <c r="F283" s="1">
        <v>100</v>
      </c>
      <c r="S283" s="1">
        <v>0</v>
      </c>
      <c r="T283" s="1">
        <v>0</v>
      </c>
      <c r="U283" s="1">
        <v>0</v>
      </c>
      <c r="V283" s="1" t="s">
        <v>867</v>
      </c>
    </row>
    <row r="284" spans="1:21" ht="12.75">
      <c r="A284" s="1" t="s">
        <v>767</v>
      </c>
      <c r="C284" s="1">
        <v>3</v>
      </c>
      <c r="D284" s="3" t="s">
        <v>858</v>
      </c>
      <c r="E284" s="1">
        <v>2</v>
      </c>
      <c r="F284" s="1">
        <v>100</v>
      </c>
      <c r="S284" s="1">
        <v>0</v>
      </c>
      <c r="T284" s="1">
        <v>0</v>
      </c>
      <c r="U284" s="1">
        <v>0</v>
      </c>
    </row>
    <row r="285" spans="1:21" ht="12.75">
      <c r="A285" s="1" t="s">
        <v>767</v>
      </c>
      <c r="C285" s="1">
        <v>3</v>
      </c>
      <c r="D285" s="3" t="s">
        <v>858</v>
      </c>
      <c r="E285" s="1">
        <v>3</v>
      </c>
      <c r="F285" s="1">
        <v>100</v>
      </c>
      <c r="S285" s="1">
        <v>0</v>
      </c>
      <c r="T285" s="1">
        <v>0</v>
      </c>
      <c r="U285" s="1">
        <v>0</v>
      </c>
    </row>
    <row r="286" spans="1:21" ht="12.75">
      <c r="A286" s="1" t="s">
        <v>767</v>
      </c>
      <c r="C286" s="1">
        <v>3</v>
      </c>
      <c r="D286" s="3" t="s">
        <v>858</v>
      </c>
      <c r="E286" s="1">
        <v>4</v>
      </c>
      <c r="F286" s="1">
        <v>100</v>
      </c>
      <c r="S286" s="1">
        <v>0</v>
      </c>
      <c r="T286" s="1">
        <v>0</v>
      </c>
      <c r="U286" s="1">
        <v>0</v>
      </c>
    </row>
    <row r="287" spans="1:21" ht="12.75">
      <c r="A287" s="1" t="s">
        <v>767</v>
      </c>
      <c r="C287" s="1">
        <v>3</v>
      </c>
      <c r="D287" s="3" t="s">
        <v>858</v>
      </c>
      <c r="E287" s="1">
        <v>5</v>
      </c>
      <c r="F287" s="1">
        <v>100</v>
      </c>
      <c r="S287" s="1">
        <v>0</v>
      </c>
      <c r="T287" s="1">
        <v>0</v>
      </c>
      <c r="U287" s="1">
        <v>0</v>
      </c>
    </row>
    <row r="288" spans="1:21" ht="12.75">
      <c r="A288" s="1" t="s">
        <v>767</v>
      </c>
      <c r="C288" s="1">
        <v>3</v>
      </c>
      <c r="D288" s="3" t="s">
        <v>858</v>
      </c>
      <c r="E288" s="1">
        <v>6</v>
      </c>
      <c r="F288" s="1">
        <v>100</v>
      </c>
      <c r="S288" s="1">
        <v>0</v>
      </c>
      <c r="T288" s="1">
        <v>0</v>
      </c>
      <c r="U288" s="1">
        <v>0</v>
      </c>
    </row>
    <row r="289" spans="1:21" ht="12.75">
      <c r="A289" s="1" t="s">
        <v>767</v>
      </c>
      <c r="C289" s="1">
        <v>4</v>
      </c>
      <c r="D289" s="3" t="s">
        <v>859</v>
      </c>
      <c r="E289" s="1">
        <v>1</v>
      </c>
      <c r="F289" s="1">
        <v>40</v>
      </c>
      <c r="G289" s="1">
        <v>60</v>
      </c>
      <c r="S289" s="1">
        <v>0</v>
      </c>
      <c r="T289" s="1">
        <v>69</v>
      </c>
      <c r="U289" s="1">
        <v>0</v>
      </c>
    </row>
    <row r="290" spans="1:21" ht="12.75">
      <c r="A290" s="1" t="s">
        <v>767</v>
      </c>
      <c r="C290" s="1">
        <v>4</v>
      </c>
      <c r="D290" s="3" t="s">
        <v>859</v>
      </c>
      <c r="E290" s="1">
        <v>2</v>
      </c>
      <c r="F290" s="1">
        <v>30</v>
      </c>
      <c r="G290" s="1">
        <v>70</v>
      </c>
      <c r="S290" s="1">
        <v>0</v>
      </c>
      <c r="T290" s="1">
        <v>87</v>
      </c>
      <c r="U290" s="1">
        <v>0</v>
      </c>
    </row>
    <row r="291" spans="1:21" ht="12.75">
      <c r="A291" s="1" t="s">
        <v>767</v>
      </c>
      <c r="C291" s="1">
        <v>4</v>
      </c>
      <c r="D291" s="3" t="s">
        <v>859</v>
      </c>
      <c r="E291" s="1">
        <v>3</v>
      </c>
      <c r="F291" s="1">
        <v>5</v>
      </c>
      <c r="G291" s="1">
        <v>95</v>
      </c>
      <c r="S291" s="1">
        <v>0</v>
      </c>
      <c r="T291" s="1">
        <v>54</v>
      </c>
      <c r="U291" s="1">
        <v>0</v>
      </c>
    </row>
    <row r="292" spans="1:21" ht="12.75">
      <c r="A292" s="1" t="s">
        <v>767</v>
      </c>
      <c r="C292" s="1">
        <v>4</v>
      </c>
      <c r="D292" s="3" t="s">
        <v>859</v>
      </c>
      <c r="E292" s="1">
        <v>4</v>
      </c>
      <c r="F292" s="1">
        <v>5</v>
      </c>
      <c r="G292" s="1">
        <v>95</v>
      </c>
      <c r="S292" s="1">
        <v>0</v>
      </c>
      <c r="T292" s="1">
        <v>42</v>
      </c>
      <c r="U292" s="1">
        <v>0</v>
      </c>
    </row>
    <row r="293" spans="1:21" ht="12.75">
      <c r="A293" s="1" t="s">
        <v>767</v>
      </c>
      <c r="C293" s="1">
        <v>4</v>
      </c>
      <c r="D293" s="3" t="s">
        <v>859</v>
      </c>
      <c r="E293" s="1">
        <v>5</v>
      </c>
      <c r="G293" s="1">
        <v>100</v>
      </c>
      <c r="S293" s="1">
        <v>0</v>
      </c>
      <c r="T293" s="1">
        <v>37</v>
      </c>
      <c r="U293" s="1">
        <v>0</v>
      </c>
    </row>
    <row r="294" spans="1:21" ht="12.75">
      <c r="A294" s="1" t="s">
        <v>767</v>
      </c>
      <c r="C294" s="1">
        <v>4</v>
      </c>
      <c r="D294" s="3" t="s">
        <v>859</v>
      </c>
      <c r="E294" s="1">
        <v>6</v>
      </c>
      <c r="F294" s="1">
        <v>25</v>
      </c>
      <c r="G294" s="1">
        <v>75</v>
      </c>
      <c r="S294" s="1">
        <v>0</v>
      </c>
      <c r="T294" s="1">
        <v>43</v>
      </c>
      <c r="U294" s="1">
        <v>0</v>
      </c>
    </row>
    <row r="295" spans="1:21" ht="12.75">
      <c r="A295" s="1" t="s">
        <v>767</v>
      </c>
      <c r="C295" s="1">
        <v>5</v>
      </c>
      <c r="D295" s="3" t="s">
        <v>860</v>
      </c>
      <c r="E295" s="1">
        <v>1</v>
      </c>
      <c r="K295" s="1">
        <v>100</v>
      </c>
      <c r="S295" s="1">
        <v>0</v>
      </c>
      <c r="T295" s="1">
        <v>1</v>
      </c>
      <c r="U295" s="1">
        <v>0</v>
      </c>
    </row>
    <row r="296" spans="1:21" ht="12.75">
      <c r="A296" s="1" t="s">
        <v>767</v>
      </c>
      <c r="C296" s="1">
        <v>5</v>
      </c>
      <c r="D296" s="3" t="s">
        <v>860</v>
      </c>
      <c r="E296" s="1">
        <v>2</v>
      </c>
      <c r="K296" s="1">
        <v>100</v>
      </c>
      <c r="S296" s="1">
        <v>0</v>
      </c>
      <c r="T296" s="1">
        <v>3</v>
      </c>
      <c r="U296" s="1">
        <v>0</v>
      </c>
    </row>
    <row r="297" spans="1:21" ht="12.75">
      <c r="A297" s="1" t="s">
        <v>767</v>
      </c>
      <c r="C297" s="1">
        <v>5</v>
      </c>
      <c r="D297" s="3" t="s">
        <v>860</v>
      </c>
      <c r="E297" s="1">
        <v>3</v>
      </c>
      <c r="F297" s="1">
        <v>90</v>
      </c>
      <c r="H297" s="1">
        <v>5</v>
      </c>
      <c r="L297" s="1">
        <v>5</v>
      </c>
      <c r="S297" s="1">
        <v>0</v>
      </c>
      <c r="T297" s="1">
        <v>0</v>
      </c>
      <c r="U297" s="1">
        <v>0</v>
      </c>
    </row>
    <row r="298" spans="1:21" ht="12.75">
      <c r="A298" s="1" t="s">
        <v>767</v>
      </c>
      <c r="C298" s="1">
        <v>5</v>
      </c>
      <c r="D298" s="3" t="s">
        <v>860</v>
      </c>
      <c r="E298" s="1">
        <v>4</v>
      </c>
      <c r="H298" s="1">
        <v>30</v>
      </c>
      <c r="J298" s="1">
        <v>70</v>
      </c>
      <c r="S298" s="1">
        <v>0</v>
      </c>
      <c r="T298" s="1">
        <v>1</v>
      </c>
      <c r="U298" s="1">
        <v>0</v>
      </c>
    </row>
    <row r="299" spans="1:21" ht="12.75">
      <c r="A299" s="1" t="s">
        <v>767</v>
      </c>
      <c r="C299" s="1">
        <v>5</v>
      </c>
      <c r="D299" s="3" t="s">
        <v>860</v>
      </c>
      <c r="E299" s="1">
        <v>5</v>
      </c>
      <c r="J299" s="1">
        <v>90</v>
      </c>
      <c r="L299" s="1">
        <v>10</v>
      </c>
      <c r="S299" s="1">
        <v>0</v>
      </c>
      <c r="T299" s="1">
        <v>3</v>
      </c>
      <c r="U299" s="1">
        <v>0</v>
      </c>
    </row>
    <row r="300" spans="1:21" ht="12.75">
      <c r="A300" s="1" t="s">
        <v>767</v>
      </c>
      <c r="C300" s="1">
        <v>5</v>
      </c>
      <c r="D300" s="3" t="s">
        <v>860</v>
      </c>
      <c r="E300" s="1">
        <v>6</v>
      </c>
      <c r="K300" s="1">
        <v>100</v>
      </c>
      <c r="S300" s="1">
        <v>0</v>
      </c>
      <c r="T300" s="1">
        <v>2</v>
      </c>
      <c r="U300" s="1">
        <v>0</v>
      </c>
    </row>
    <row r="301" spans="1:25" ht="12.75">
      <c r="A301" s="1" t="s">
        <v>785</v>
      </c>
      <c r="C301" s="1">
        <v>1</v>
      </c>
      <c r="D301" s="3" t="s">
        <v>232</v>
      </c>
      <c r="E301" s="1">
        <v>1</v>
      </c>
      <c r="L301" s="1">
        <v>100</v>
      </c>
      <c r="S301" s="1">
        <v>0</v>
      </c>
      <c r="T301" s="1">
        <v>0</v>
      </c>
      <c r="U301" s="1">
        <v>0</v>
      </c>
      <c r="V301" s="1" t="s">
        <v>244</v>
      </c>
      <c r="W301" s="1">
        <f>SUM(S301:S330)/(5*6*0.5*0.5)</f>
        <v>0.26666666666666666</v>
      </c>
      <c r="X301" s="1">
        <f>SUM(T301:T330)/(5*6*0.5*0.5)</f>
        <v>0</v>
      </c>
      <c r="Y301" s="1">
        <v>0</v>
      </c>
    </row>
    <row r="302" spans="1:21" ht="12.75">
      <c r="A302" s="1" t="s">
        <v>785</v>
      </c>
      <c r="C302" s="1">
        <v>1</v>
      </c>
      <c r="D302" s="3" t="s">
        <v>232</v>
      </c>
      <c r="E302" s="1">
        <v>2</v>
      </c>
      <c r="G302" s="1">
        <v>2</v>
      </c>
      <c r="L302" s="1">
        <v>98</v>
      </c>
      <c r="S302" s="1">
        <v>0</v>
      </c>
      <c r="T302" s="1">
        <v>0</v>
      </c>
      <c r="U302" s="1">
        <v>0</v>
      </c>
    </row>
    <row r="303" spans="1:21" ht="12.75">
      <c r="A303" s="1" t="s">
        <v>785</v>
      </c>
      <c r="C303" s="1">
        <v>1</v>
      </c>
      <c r="D303" s="3" t="s">
        <v>232</v>
      </c>
      <c r="E303" s="1">
        <v>3</v>
      </c>
      <c r="G303" s="1">
        <v>2</v>
      </c>
      <c r="L303" s="1">
        <v>98</v>
      </c>
      <c r="S303" s="1">
        <v>0</v>
      </c>
      <c r="T303" s="1">
        <v>0</v>
      </c>
      <c r="U303" s="1">
        <v>0</v>
      </c>
    </row>
    <row r="304" spans="1:21" ht="12.75">
      <c r="A304" s="1" t="s">
        <v>785</v>
      </c>
      <c r="C304" s="1">
        <v>1</v>
      </c>
      <c r="D304" s="3" t="s">
        <v>232</v>
      </c>
      <c r="E304" s="1">
        <v>4</v>
      </c>
      <c r="G304" s="1">
        <v>5</v>
      </c>
      <c r="L304" s="1">
        <v>95</v>
      </c>
      <c r="S304" s="1">
        <v>0</v>
      </c>
      <c r="T304" s="1">
        <v>0</v>
      </c>
      <c r="U304" s="1">
        <v>0</v>
      </c>
    </row>
    <row r="305" spans="1:21" ht="12.75">
      <c r="A305" s="1" t="s">
        <v>785</v>
      </c>
      <c r="C305" s="1">
        <v>1</v>
      </c>
      <c r="D305" s="3" t="s">
        <v>232</v>
      </c>
      <c r="E305" s="1">
        <v>5</v>
      </c>
      <c r="L305" s="1">
        <v>100</v>
      </c>
      <c r="S305" s="1">
        <v>0</v>
      </c>
      <c r="T305" s="1">
        <v>0</v>
      </c>
      <c r="U305" s="1">
        <v>0</v>
      </c>
    </row>
    <row r="306" spans="1:21" ht="12.75">
      <c r="A306" s="1" t="s">
        <v>785</v>
      </c>
      <c r="C306" s="1">
        <v>1</v>
      </c>
      <c r="D306" s="3" t="s">
        <v>232</v>
      </c>
      <c r="E306" s="1">
        <v>6</v>
      </c>
      <c r="G306" s="1">
        <v>20</v>
      </c>
      <c r="L306" s="1">
        <v>80</v>
      </c>
      <c r="S306" s="1">
        <v>0</v>
      </c>
      <c r="T306" s="1">
        <v>0</v>
      </c>
      <c r="U306" s="1">
        <v>0</v>
      </c>
    </row>
    <row r="307" spans="1:22" ht="12.75">
      <c r="A307" s="1" t="s">
        <v>785</v>
      </c>
      <c r="C307" s="1">
        <v>2</v>
      </c>
      <c r="D307" s="3" t="s">
        <v>268</v>
      </c>
      <c r="E307" s="1">
        <v>1</v>
      </c>
      <c r="G307" s="1">
        <v>50</v>
      </c>
      <c r="P307" s="1">
        <v>50</v>
      </c>
      <c r="S307" s="1">
        <v>0</v>
      </c>
      <c r="T307" s="1">
        <v>0</v>
      </c>
      <c r="U307" s="1">
        <v>0</v>
      </c>
      <c r="V307" s="1" t="s">
        <v>1350</v>
      </c>
    </row>
    <row r="308" spans="1:21" ht="12.75">
      <c r="A308" s="1" t="s">
        <v>785</v>
      </c>
      <c r="C308" s="1">
        <v>2</v>
      </c>
      <c r="D308" s="3" t="s">
        <v>268</v>
      </c>
      <c r="E308" s="1">
        <v>2</v>
      </c>
      <c r="G308" s="1">
        <v>50</v>
      </c>
      <c r="P308" s="1">
        <v>50</v>
      </c>
      <c r="S308" s="1">
        <v>0</v>
      </c>
      <c r="T308" s="1">
        <v>0</v>
      </c>
      <c r="U308" s="1">
        <v>0</v>
      </c>
    </row>
    <row r="309" spans="1:21" ht="12.75">
      <c r="A309" s="1" t="s">
        <v>785</v>
      </c>
      <c r="C309" s="1">
        <v>2</v>
      </c>
      <c r="D309" s="3" t="s">
        <v>268</v>
      </c>
      <c r="E309" s="1">
        <v>3</v>
      </c>
      <c r="G309" s="1">
        <v>50</v>
      </c>
      <c r="P309" s="1">
        <v>50</v>
      </c>
      <c r="S309" s="1">
        <v>0</v>
      </c>
      <c r="T309" s="1">
        <v>0</v>
      </c>
      <c r="U309" s="1">
        <v>0</v>
      </c>
    </row>
    <row r="310" spans="1:21" ht="12.75">
      <c r="A310" s="1" t="s">
        <v>785</v>
      </c>
      <c r="C310" s="1">
        <v>2</v>
      </c>
      <c r="D310" s="3" t="s">
        <v>268</v>
      </c>
      <c r="E310" s="1">
        <v>4</v>
      </c>
      <c r="G310" s="1">
        <v>50</v>
      </c>
      <c r="P310" s="1">
        <v>50</v>
      </c>
      <c r="S310" s="1">
        <v>0</v>
      </c>
      <c r="T310" s="1">
        <v>0</v>
      </c>
      <c r="U310" s="1">
        <v>0</v>
      </c>
    </row>
    <row r="311" spans="1:21" ht="12.75">
      <c r="A311" s="1" t="s">
        <v>785</v>
      </c>
      <c r="C311" s="1">
        <v>2</v>
      </c>
      <c r="D311" s="3" t="s">
        <v>268</v>
      </c>
      <c r="E311" s="1">
        <v>5</v>
      </c>
      <c r="G311" s="1">
        <v>50</v>
      </c>
      <c r="P311" s="1">
        <v>50</v>
      </c>
      <c r="S311" s="1">
        <v>0</v>
      </c>
      <c r="T311" s="1">
        <v>0</v>
      </c>
      <c r="U311" s="1">
        <v>0</v>
      </c>
    </row>
    <row r="312" spans="1:21" ht="12.75">
      <c r="A312" s="1" t="s">
        <v>785</v>
      </c>
      <c r="C312" s="1">
        <v>2</v>
      </c>
      <c r="D312" s="3" t="s">
        <v>268</v>
      </c>
      <c r="E312" s="1">
        <v>6</v>
      </c>
      <c r="G312" s="1">
        <v>50</v>
      </c>
      <c r="P312" s="1">
        <v>50</v>
      </c>
      <c r="S312" s="1">
        <v>0</v>
      </c>
      <c r="T312" s="1">
        <v>0</v>
      </c>
      <c r="U312" s="1">
        <v>0</v>
      </c>
    </row>
    <row r="313" spans="1:22" ht="12.75">
      <c r="A313" s="1" t="s">
        <v>785</v>
      </c>
      <c r="C313" s="1">
        <v>3</v>
      </c>
      <c r="D313" s="3" t="s">
        <v>320</v>
      </c>
      <c r="E313" s="1">
        <v>1</v>
      </c>
      <c r="F313" s="1">
        <v>25</v>
      </c>
      <c r="G313" s="1">
        <v>50</v>
      </c>
      <c r="L313" s="1">
        <v>25</v>
      </c>
      <c r="S313" s="1">
        <v>0</v>
      </c>
      <c r="T313" s="1">
        <v>0</v>
      </c>
      <c r="U313" s="1">
        <v>0</v>
      </c>
      <c r="V313" s="1" t="s">
        <v>244</v>
      </c>
    </row>
    <row r="314" spans="1:21" ht="12.75">
      <c r="A314" s="1" t="s">
        <v>785</v>
      </c>
      <c r="C314" s="1">
        <v>3</v>
      </c>
      <c r="D314" s="3" t="s">
        <v>320</v>
      </c>
      <c r="E314" s="1">
        <v>2</v>
      </c>
      <c r="F314" s="1">
        <v>40</v>
      </c>
      <c r="G314" s="1">
        <v>50</v>
      </c>
      <c r="L314" s="1">
        <v>10</v>
      </c>
      <c r="S314" s="1">
        <v>0</v>
      </c>
      <c r="T314" s="1">
        <v>0</v>
      </c>
      <c r="U314" s="1">
        <v>0</v>
      </c>
    </row>
    <row r="315" spans="1:21" ht="12.75">
      <c r="A315" s="1" t="s">
        <v>785</v>
      </c>
      <c r="C315" s="1">
        <v>3</v>
      </c>
      <c r="D315" s="3" t="s">
        <v>320</v>
      </c>
      <c r="E315" s="1">
        <v>3</v>
      </c>
      <c r="F315" s="1">
        <v>50</v>
      </c>
      <c r="G315" s="1">
        <v>40</v>
      </c>
      <c r="L315" s="1">
        <v>10</v>
      </c>
      <c r="S315" s="1">
        <v>0</v>
      </c>
      <c r="T315" s="1">
        <v>0</v>
      </c>
      <c r="U315" s="1">
        <v>0</v>
      </c>
    </row>
    <row r="316" spans="1:21" ht="12.75">
      <c r="A316" s="1" t="s">
        <v>785</v>
      </c>
      <c r="C316" s="1">
        <v>3</v>
      </c>
      <c r="D316" s="3" t="s">
        <v>320</v>
      </c>
      <c r="E316" s="1">
        <v>4</v>
      </c>
      <c r="F316" s="1">
        <v>60</v>
      </c>
      <c r="G316" s="1">
        <v>20</v>
      </c>
      <c r="L316" s="1">
        <v>20</v>
      </c>
      <c r="S316" s="1">
        <v>0</v>
      </c>
      <c r="T316" s="1">
        <v>0</v>
      </c>
      <c r="U316" s="1">
        <v>0</v>
      </c>
    </row>
    <row r="317" spans="1:21" ht="12.75">
      <c r="A317" s="1" t="s">
        <v>785</v>
      </c>
      <c r="C317" s="1">
        <v>3</v>
      </c>
      <c r="D317" s="3" t="s">
        <v>320</v>
      </c>
      <c r="E317" s="1">
        <v>5</v>
      </c>
      <c r="F317" s="1">
        <v>60</v>
      </c>
      <c r="G317" s="1">
        <v>30</v>
      </c>
      <c r="L317" s="1">
        <v>10</v>
      </c>
      <c r="S317" s="1">
        <v>0</v>
      </c>
      <c r="T317" s="1">
        <v>0</v>
      </c>
      <c r="U317" s="1">
        <v>0</v>
      </c>
    </row>
    <row r="318" spans="1:21" ht="12.75">
      <c r="A318" s="1" t="s">
        <v>785</v>
      </c>
      <c r="C318" s="1">
        <v>3</v>
      </c>
      <c r="D318" s="3" t="s">
        <v>320</v>
      </c>
      <c r="E318" s="1">
        <v>6</v>
      </c>
      <c r="G318" s="1">
        <v>60</v>
      </c>
      <c r="L318" s="1">
        <v>40</v>
      </c>
      <c r="S318" s="1">
        <v>0</v>
      </c>
      <c r="T318" s="1">
        <v>0</v>
      </c>
      <c r="U318" s="1">
        <v>0</v>
      </c>
    </row>
    <row r="319" spans="1:21" ht="12.75">
      <c r="A319" s="1" t="s">
        <v>785</v>
      </c>
      <c r="C319" s="1">
        <v>4</v>
      </c>
      <c r="D319" s="3" t="s">
        <v>293</v>
      </c>
      <c r="E319" s="1">
        <v>1</v>
      </c>
      <c r="G319" s="1">
        <v>100</v>
      </c>
      <c r="S319" s="1">
        <v>0</v>
      </c>
      <c r="T319" s="1">
        <v>0</v>
      </c>
      <c r="U319" s="1">
        <v>0</v>
      </c>
    </row>
    <row r="320" spans="1:21" ht="12.75">
      <c r="A320" s="1" t="s">
        <v>785</v>
      </c>
      <c r="C320" s="1">
        <v>4</v>
      </c>
      <c r="D320" s="3" t="s">
        <v>293</v>
      </c>
      <c r="E320" s="1">
        <v>2</v>
      </c>
      <c r="G320" s="1">
        <v>100</v>
      </c>
      <c r="S320" s="1">
        <v>1</v>
      </c>
      <c r="T320" s="1">
        <v>0</v>
      </c>
      <c r="U320" s="1">
        <v>0</v>
      </c>
    </row>
    <row r="321" spans="1:21" ht="12.75">
      <c r="A321" s="1" t="s">
        <v>785</v>
      </c>
      <c r="C321" s="1">
        <v>4</v>
      </c>
      <c r="D321" s="3" t="s">
        <v>293</v>
      </c>
      <c r="E321" s="1">
        <v>3</v>
      </c>
      <c r="F321" s="1">
        <v>10</v>
      </c>
      <c r="G321" s="1">
        <v>90</v>
      </c>
      <c r="S321" s="1">
        <v>0</v>
      </c>
      <c r="T321" s="1">
        <v>0</v>
      </c>
      <c r="U321" s="1">
        <v>0</v>
      </c>
    </row>
    <row r="322" spans="1:21" ht="12.75">
      <c r="A322" s="1" t="s">
        <v>785</v>
      </c>
      <c r="C322" s="1">
        <v>4</v>
      </c>
      <c r="D322" s="3" t="s">
        <v>293</v>
      </c>
      <c r="E322" s="1">
        <v>4</v>
      </c>
      <c r="G322" s="1">
        <v>100</v>
      </c>
      <c r="S322" s="1">
        <v>0</v>
      </c>
      <c r="T322" s="1">
        <v>0</v>
      </c>
      <c r="U322" s="1">
        <v>0</v>
      </c>
    </row>
    <row r="323" spans="1:21" ht="12.75">
      <c r="A323" s="1" t="s">
        <v>785</v>
      </c>
      <c r="C323" s="1">
        <v>4</v>
      </c>
      <c r="D323" s="3" t="s">
        <v>293</v>
      </c>
      <c r="E323" s="1">
        <v>5</v>
      </c>
      <c r="F323" s="1">
        <v>20</v>
      </c>
      <c r="G323" s="1">
        <v>80</v>
      </c>
      <c r="S323" s="1">
        <v>0</v>
      </c>
      <c r="T323" s="1">
        <v>0</v>
      </c>
      <c r="U323" s="1">
        <v>0</v>
      </c>
    </row>
    <row r="324" spans="1:21" ht="12.75">
      <c r="A324" s="1" t="s">
        <v>785</v>
      </c>
      <c r="C324" s="1">
        <v>4</v>
      </c>
      <c r="D324" s="3" t="s">
        <v>293</v>
      </c>
      <c r="E324" s="1">
        <v>6</v>
      </c>
      <c r="F324" s="1">
        <v>10</v>
      </c>
      <c r="G324" s="1">
        <v>90</v>
      </c>
      <c r="S324" s="1">
        <v>1</v>
      </c>
      <c r="T324" s="1">
        <v>0</v>
      </c>
      <c r="U324" s="1">
        <v>0</v>
      </c>
    </row>
    <row r="325" spans="1:21" ht="12.75">
      <c r="A325" s="1" t="s">
        <v>785</v>
      </c>
      <c r="C325" s="1">
        <v>5</v>
      </c>
      <c r="D325" s="3" t="s">
        <v>298</v>
      </c>
      <c r="E325" s="1">
        <v>1</v>
      </c>
      <c r="F325" s="1">
        <v>50</v>
      </c>
      <c r="G325" s="1">
        <v>50</v>
      </c>
      <c r="S325" s="1">
        <v>0</v>
      </c>
      <c r="T325" s="1">
        <v>0</v>
      </c>
      <c r="U325" s="1">
        <v>0</v>
      </c>
    </row>
    <row r="326" spans="1:21" ht="12.75">
      <c r="A326" s="1" t="s">
        <v>785</v>
      </c>
      <c r="C326" s="1">
        <v>5</v>
      </c>
      <c r="D326" s="3" t="s">
        <v>298</v>
      </c>
      <c r="E326" s="1">
        <v>2</v>
      </c>
      <c r="F326" s="1">
        <v>70</v>
      </c>
      <c r="G326" s="1">
        <v>30</v>
      </c>
      <c r="S326" s="1">
        <v>0</v>
      </c>
      <c r="T326" s="1">
        <v>0</v>
      </c>
      <c r="U326" s="1">
        <v>0</v>
      </c>
    </row>
    <row r="327" spans="1:21" ht="12.75">
      <c r="A327" s="1" t="s">
        <v>785</v>
      </c>
      <c r="C327" s="1">
        <v>5</v>
      </c>
      <c r="D327" s="3" t="s">
        <v>298</v>
      </c>
      <c r="E327" s="1">
        <v>3</v>
      </c>
      <c r="F327" s="1">
        <v>40</v>
      </c>
      <c r="G327" s="1">
        <v>60</v>
      </c>
      <c r="S327" s="1">
        <v>0</v>
      </c>
      <c r="T327" s="1">
        <v>0</v>
      </c>
      <c r="U327" s="1">
        <v>0</v>
      </c>
    </row>
    <row r="328" spans="1:21" ht="12.75">
      <c r="A328" s="1" t="s">
        <v>785</v>
      </c>
      <c r="C328" s="1">
        <v>5</v>
      </c>
      <c r="D328" s="3" t="s">
        <v>298</v>
      </c>
      <c r="E328" s="1">
        <v>4</v>
      </c>
      <c r="F328" s="1">
        <v>20</v>
      </c>
      <c r="G328" s="1">
        <v>80</v>
      </c>
      <c r="S328" s="1">
        <v>0</v>
      </c>
      <c r="T328" s="1">
        <v>0</v>
      </c>
      <c r="U328" s="1">
        <v>0</v>
      </c>
    </row>
    <row r="329" spans="1:21" ht="12.75">
      <c r="A329" s="1" t="s">
        <v>785</v>
      </c>
      <c r="C329" s="1">
        <v>5</v>
      </c>
      <c r="D329" s="3" t="s">
        <v>298</v>
      </c>
      <c r="E329" s="1">
        <v>5</v>
      </c>
      <c r="F329" s="1">
        <v>15</v>
      </c>
      <c r="G329" s="1">
        <v>80</v>
      </c>
      <c r="L329" s="1">
        <v>5</v>
      </c>
      <c r="S329" s="1">
        <v>0</v>
      </c>
      <c r="T329" s="1">
        <v>0</v>
      </c>
      <c r="U329" s="1">
        <v>0</v>
      </c>
    </row>
    <row r="330" spans="1:21" ht="12.75">
      <c r="A330" s="1" t="s">
        <v>785</v>
      </c>
      <c r="C330" s="1">
        <v>5</v>
      </c>
      <c r="D330" s="3" t="s">
        <v>298</v>
      </c>
      <c r="E330" s="1">
        <v>6</v>
      </c>
      <c r="F330" s="1">
        <v>15</v>
      </c>
      <c r="G330" s="1">
        <v>80</v>
      </c>
      <c r="L330" s="1">
        <v>5</v>
      </c>
      <c r="S330" s="1">
        <v>0</v>
      </c>
      <c r="T330" s="1">
        <v>0</v>
      </c>
      <c r="U330" s="1">
        <v>0</v>
      </c>
    </row>
    <row r="331" spans="1:25" ht="12.75">
      <c r="A331" s="1" t="s">
        <v>779</v>
      </c>
      <c r="C331" s="1">
        <v>1</v>
      </c>
      <c r="D331" s="3" t="s">
        <v>1206</v>
      </c>
      <c r="E331" s="1">
        <v>1</v>
      </c>
      <c r="F331" s="1">
        <v>50</v>
      </c>
      <c r="L331" s="1">
        <v>50</v>
      </c>
      <c r="S331" s="1">
        <v>0</v>
      </c>
      <c r="T331" s="1">
        <v>0</v>
      </c>
      <c r="U331" s="1">
        <v>0</v>
      </c>
      <c r="V331" s="1" t="s">
        <v>1209</v>
      </c>
      <c r="W331" s="1">
        <f>SUM(S331:S350)/(5*4*0.5*0.5)</f>
        <v>0</v>
      </c>
      <c r="X331" s="1">
        <f>SUM(T331:T350)/(5*4*0.5*0.5)</f>
        <v>0</v>
      </c>
      <c r="Y331" s="1">
        <v>0</v>
      </c>
    </row>
    <row r="332" spans="1:21" ht="12.75">
      <c r="A332" s="1" t="s">
        <v>779</v>
      </c>
      <c r="C332" s="1">
        <v>1</v>
      </c>
      <c r="D332" s="3" t="s">
        <v>1206</v>
      </c>
      <c r="E332" s="1">
        <v>2</v>
      </c>
      <c r="F332" s="1">
        <v>50</v>
      </c>
      <c r="L332" s="1">
        <v>50</v>
      </c>
      <c r="S332" s="1">
        <v>0</v>
      </c>
      <c r="T332" s="1">
        <v>0</v>
      </c>
      <c r="U332" s="1">
        <v>0</v>
      </c>
    </row>
    <row r="333" spans="1:21" ht="12.75">
      <c r="A333" s="1" t="s">
        <v>779</v>
      </c>
      <c r="C333" s="1">
        <v>1</v>
      </c>
      <c r="D333" s="3" t="s">
        <v>1206</v>
      </c>
      <c r="E333" s="1">
        <v>3</v>
      </c>
      <c r="F333" s="1">
        <v>50</v>
      </c>
      <c r="L333" s="1">
        <v>50</v>
      </c>
      <c r="S333" s="1">
        <v>0</v>
      </c>
      <c r="T333" s="1">
        <v>0</v>
      </c>
      <c r="U333" s="1">
        <v>0</v>
      </c>
    </row>
    <row r="334" spans="1:21" ht="12.75">
      <c r="A334" s="1" t="s">
        <v>779</v>
      </c>
      <c r="C334" s="1">
        <v>1</v>
      </c>
      <c r="D334" s="3" t="s">
        <v>1206</v>
      </c>
      <c r="E334" s="1">
        <v>4</v>
      </c>
      <c r="F334" s="1">
        <v>50</v>
      </c>
      <c r="L334" s="1">
        <v>50</v>
      </c>
      <c r="S334" s="1">
        <v>0</v>
      </c>
      <c r="T334" s="1">
        <v>0</v>
      </c>
      <c r="U334" s="1">
        <v>0</v>
      </c>
    </row>
    <row r="335" spans="1:21" ht="12.75">
      <c r="A335" s="1" t="s">
        <v>779</v>
      </c>
      <c r="C335" s="1">
        <v>2</v>
      </c>
      <c r="D335" s="3" t="s">
        <v>1207</v>
      </c>
      <c r="E335" s="1">
        <v>1</v>
      </c>
      <c r="F335" s="1">
        <v>50</v>
      </c>
      <c r="L335" s="1">
        <v>50</v>
      </c>
      <c r="S335" s="1">
        <v>0</v>
      </c>
      <c r="T335" s="1">
        <v>0</v>
      </c>
      <c r="U335" s="1">
        <v>0</v>
      </c>
    </row>
    <row r="336" spans="1:21" ht="12.75">
      <c r="A336" s="1" t="s">
        <v>779</v>
      </c>
      <c r="C336" s="1">
        <v>2</v>
      </c>
      <c r="D336" s="3" t="s">
        <v>1207</v>
      </c>
      <c r="E336" s="1">
        <v>2</v>
      </c>
      <c r="F336" s="1">
        <v>50</v>
      </c>
      <c r="L336" s="1">
        <v>50</v>
      </c>
      <c r="S336" s="1">
        <v>0</v>
      </c>
      <c r="T336" s="1">
        <v>0</v>
      </c>
      <c r="U336" s="1">
        <v>0</v>
      </c>
    </row>
    <row r="337" spans="1:21" ht="12.75">
      <c r="A337" s="1" t="s">
        <v>779</v>
      </c>
      <c r="C337" s="1">
        <v>2</v>
      </c>
      <c r="D337" s="3" t="s">
        <v>1207</v>
      </c>
      <c r="E337" s="1">
        <v>3</v>
      </c>
      <c r="F337" s="1">
        <v>50</v>
      </c>
      <c r="L337" s="1">
        <v>50</v>
      </c>
      <c r="S337" s="1">
        <v>0</v>
      </c>
      <c r="T337" s="1">
        <v>0</v>
      </c>
      <c r="U337" s="1">
        <v>0</v>
      </c>
    </row>
    <row r="338" spans="1:21" ht="12.75">
      <c r="A338" s="1" t="s">
        <v>779</v>
      </c>
      <c r="C338" s="1">
        <v>2</v>
      </c>
      <c r="D338" s="3" t="s">
        <v>1207</v>
      </c>
      <c r="E338" s="1">
        <v>4</v>
      </c>
      <c r="F338" s="1">
        <v>50</v>
      </c>
      <c r="L338" s="1">
        <v>50</v>
      </c>
      <c r="S338" s="1">
        <v>0</v>
      </c>
      <c r="T338" s="1">
        <v>0</v>
      </c>
      <c r="U338" s="1">
        <v>0</v>
      </c>
    </row>
    <row r="339" spans="1:21" ht="12.75">
      <c r="A339" s="1" t="s">
        <v>779</v>
      </c>
      <c r="C339" s="1">
        <v>3</v>
      </c>
      <c r="D339" s="3" t="s">
        <v>1190</v>
      </c>
      <c r="E339" s="1">
        <v>1</v>
      </c>
      <c r="F339" s="1">
        <v>90</v>
      </c>
      <c r="L339" s="1">
        <v>10</v>
      </c>
      <c r="S339" s="1">
        <v>0</v>
      </c>
      <c r="T339" s="1">
        <v>0</v>
      </c>
      <c r="U339" s="1">
        <v>0</v>
      </c>
    </row>
    <row r="340" spans="1:21" ht="12.75">
      <c r="A340" s="1" t="s">
        <v>779</v>
      </c>
      <c r="C340" s="1">
        <v>3</v>
      </c>
      <c r="D340" s="3" t="s">
        <v>1190</v>
      </c>
      <c r="E340" s="1">
        <v>2</v>
      </c>
      <c r="F340" s="1">
        <v>90</v>
      </c>
      <c r="L340" s="1">
        <v>10</v>
      </c>
      <c r="S340" s="1">
        <v>0</v>
      </c>
      <c r="T340" s="1">
        <v>0</v>
      </c>
      <c r="U340" s="1">
        <v>0</v>
      </c>
    </row>
    <row r="341" spans="1:21" ht="12.75">
      <c r="A341" s="1" t="s">
        <v>779</v>
      </c>
      <c r="C341" s="1">
        <v>3</v>
      </c>
      <c r="D341" s="3" t="s">
        <v>1190</v>
      </c>
      <c r="E341" s="1">
        <v>3</v>
      </c>
      <c r="F341" s="1">
        <v>90</v>
      </c>
      <c r="L341" s="1">
        <v>10</v>
      </c>
      <c r="S341" s="1">
        <v>0</v>
      </c>
      <c r="T341" s="1">
        <v>0</v>
      </c>
      <c r="U341" s="1">
        <v>0</v>
      </c>
    </row>
    <row r="342" spans="1:21" ht="12.75">
      <c r="A342" s="1" t="s">
        <v>779</v>
      </c>
      <c r="C342" s="1">
        <v>3</v>
      </c>
      <c r="D342" s="3" t="s">
        <v>1190</v>
      </c>
      <c r="E342" s="1">
        <v>4</v>
      </c>
      <c r="F342" s="1">
        <v>90</v>
      </c>
      <c r="L342" s="1">
        <v>10</v>
      </c>
      <c r="S342" s="1">
        <v>0</v>
      </c>
      <c r="T342" s="1">
        <v>0</v>
      </c>
      <c r="U342" s="1">
        <v>0</v>
      </c>
    </row>
    <row r="343" spans="1:21" ht="12.75">
      <c r="A343" s="1" t="s">
        <v>779</v>
      </c>
      <c r="C343" s="1">
        <v>4</v>
      </c>
      <c r="D343" s="3" t="s">
        <v>1195</v>
      </c>
      <c r="E343" s="1">
        <v>1</v>
      </c>
      <c r="F343" s="1">
        <v>50</v>
      </c>
      <c r="L343" s="1">
        <v>50</v>
      </c>
      <c r="S343" s="1">
        <v>0</v>
      </c>
      <c r="T343" s="1">
        <v>0</v>
      </c>
      <c r="U343" s="1">
        <v>0</v>
      </c>
    </row>
    <row r="344" spans="1:21" ht="12.75">
      <c r="A344" s="1" t="s">
        <v>779</v>
      </c>
      <c r="C344" s="1">
        <v>4</v>
      </c>
      <c r="D344" s="3" t="s">
        <v>1195</v>
      </c>
      <c r="E344" s="1">
        <v>2</v>
      </c>
      <c r="F344" s="1">
        <v>50</v>
      </c>
      <c r="L344" s="1">
        <v>50</v>
      </c>
      <c r="S344" s="1">
        <v>0</v>
      </c>
      <c r="T344" s="1">
        <v>0</v>
      </c>
      <c r="U344" s="1">
        <v>0</v>
      </c>
    </row>
    <row r="345" spans="1:21" ht="12.75">
      <c r="A345" s="1" t="s">
        <v>779</v>
      </c>
      <c r="C345" s="1">
        <v>4</v>
      </c>
      <c r="D345" s="3" t="s">
        <v>1195</v>
      </c>
      <c r="E345" s="1">
        <v>3</v>
      </c>
      <c r="F345" s="1">
        <v>50</v>
      </c>
      <c r="L345" s="1">
        <v>50</v>
      </c>
      <c r="S345" s="1">
        <v>0</v>
      </c>
      <c r="T345" s="1">
        <v>0</v>
      </c>
      <c r="U345" s="1">
        <v>0</v>
      </c>
    </row>
    <row r="346" spans="1:21" ht="12.75">
      <c r="A346" s="1" t="s">
        <v>779</v>
      </c>
      <c r="C346" s="1">
        <v>4</v>
      </c>
      <c r="D346" s="3" t="s">
        <v>1195</v>
      </c>
      <c r="E346" s="1">
        <v>4</v>
      </c>
      <c r="F346" s="1">
        <v>50</v>
      </c>
      <c r="L346" s="1">
        <v>50</v>
      </c>
      <c r="S346" s="1">
        <v>0</v>
      </c>
      <c r="T346" s="1">
        <v>0</v>
      </c>
      <c r="U346" s="1">
        <v>0</v>
      </c>
    </row>
    <row r="347" spans="1:21" ht="12.75">
      <c r="A347" s="1" t="s">
        <v>779</v>
      </c>
      <c r="C347" s="1">
        <v>5</v>
      </c>
      <c r="D347" s="3" t="s">
        <v>1208</v>
      </c>
      <c r="E347" s="1">
        <v>1</v>
      </c>
      <c r="F347" s="1">
        <v>100</v>
      </c>
      <c r="S347" s="1">
        <v>0</v>
      </c>
      <c r="T347" s="1">
        <v>0</v>
      </c>
      <c r="U347" s="1">
        <v>0</v>
      </c>
    </row>
    <row r="348" spans="1:21" ht="12.75">
      <c r="A348" s="1" t="s">
        <v>779</v>
      </c>
      <c r="C348" s="1">
        <v>5</v>
      </c>
      <c r="D348" s="3" t="s">
        <v>1208</v>
      </c>
      <c r="E348" s="1">
        <v>2</v>
      </c>
      <c r="F348" s="1">
        <v>100</v>
      </c>
      <c r="S348" s="1">
        <v>0</v>
      </c>
      <c r="T348" s="1">
        <v>0</v>
      </c>
      <c r="U348" s="1">
        <v>0</v>
      </c>
    </row>
    <row r="349" spans="1:21" ht="12.75">
      <c r="A349" s="1" t="s">
        <v>779</v>
      </c>
      <c r="C349" s="1">
        <v>5</v>
      </c>
      <c r="D349" s="3" t="s">
        <v>1208</v>
      </c>
      <c r="E349" s="1">
        <v>3</v>
      </c>
      <c r="F349" s="1">
        <v>100</v>
      </c>
      <c r="S349" s="1">
        <v>0</v>
      </c>
      <c r="T349" s="1">
        <v>0</v>
      </c>
      <c r="U349" s="1">
        <v>0</v>
      </c>
    </row>
    <row r="350" spans="1:21" ht="12.75">
      <c r="A350" s="1" t="s">
        <v>779</v>
      </c>
      <c r="C350" s="1">
        <v>5</v>
      </c>
      <c r="D350" s="3" t="s">
        <v>1208</v>
      </c>
      <c r="E350" s="1">
        <v>4</v>
      </c>
      <c r="F350" s="1">
        <v>100</v>
      </c>
      <c r="S350" s="1">
        <v>0</v>
      </c>
      <c r="T350" s="1">
        <v>0</v>
      </c>
      <c r="U350" s="1">
        <v>0</v>
      </c>
    </row>
    <row r="351" spans="1:25" ht="12.75">
      <c r="A351" s="1" t="s">
        <v>1405</v>
      </c>
      <c r="C351" s="1">
        <v>1</v>
      </c>
      <c r="E351" s="1">
        <v>1</v>
      </c>
      <c r="W351" s="1" t="s">
        <v>1530</v>
      </c>
      <c r="X351" s="1">
        <v>0</v>
      </c>
      <c r="Y351" s="1">
        <v>0</v>
      </c>
    </row>
    <row r="352" spans="1:5" ht="12.75">
      <c r="A352" s="1" t="s">
        <v>1405</v>
      </c>
      <c r="C352" s="1">
        <v>1</v>
      </c>
      <c r="E352" s="1">
        <v>2</v>
      </c>
    </row>
    <row r="353" spans="1:5" ht="12.75">
      <c r="A353" s="1" t="s">
        <v>1405</v>
      </c>
      <c r="C353" s="1">
        <v>1</v>
      </c>
      <c r="E353" s="1">
        <v>3</v>
      </c>
    </row>
    <row r="354" spans="1:5" ht="12.75">
      <c r="A354" s="1" t="s">
        <v>1405</v>
      </c>
      <c r="C354" s="1">
        <v>1</v>
      </c>
      <c r="E354" s="1">
        <v>4</v>
      </c>
    </row>
    <row r="355" spans="1:5" ht="12.75">
      <c r="A355" s="1" t="s">
        <v>1405</v>
      </c>
      <c r="C355" s="1">
        <v>1</v>
      </c>
      <c r="E355" s="1">
        <v>5</v>
      </c>
    </row>
    <row r="356" spans="1:5" ht="12.75">
      <c r="A356" s="1" t="s">
        <v>1405</v>
      </c>
      <c r="C356" s="1">
        <v>1</v>
      </c>
      <c r="E356" s="1">
        <v>6</v>
      </c>
    </row>
    <row r="357" spans="1:5" ht="12.75">
      <c r="A357" s="1" t="s">
        <v>1405</v>
      </c>
      <c r="C357" s="1">
        <v>2</v>
      </c>
      <c r="E357" s="1">
        <v>1</v>
      </c>
    </row>
    <row r="358" spans="1:5" ht="12.75">
      <c r="A358" s="1" t="s">
        <v>1405</v>
      </c>
      <c r="C358" s="1">
        <v>2</v>
      </c>
      <c r="E358" s="1">
        <v>2</v>
      </c>
    </row>
    <row r="359" spans="1:5" ht="12.75">
      <c r="A359" s="1" t="s">
        <v>1405</v>
      </c>
      <c r="C359" s="1">
        <v>2</v>
      </c>
      <c r="E359" s="1">
        <v>3</v>
      </c>
    </row>
    <row r="360" spans="1:5" ht="12.75">
      <c r="A360" s="1" t="s">
        <v>1405</v>
      </c>
      <c r="C360" s="1">
        <v>2</v>
      </c>
      <c r="E360" s="1">
        <v>4</v>
      </c>
    </row>
    <row r="361" spans="1:5" ht="12.75">
      <c r="A361" s="1" t="s">
        <v>1405</v>
      </c>
      <c r="C361" s="1">
        <v>2</v>
      </c>
      <c r="E361" s="1">
        <v>5</v>
      </c>
    </row>
    <row r="362" spans="1:5" ht="12.75">
      <c r="A362" s="1" t="s">
        <v>1405</v>
      </c>
      <c r="C362" s="1">
        <v>2</v>
      </c>
      <c r="E362" s="1">
        <v>6</v>
      </c>
    </row>
    <row r="363" spans="1:7" ht="12.75">
      <c r="A363" s="1" t="s">
        <v>1405</v>
      </c>
      <c r="C363" s="1">
        <v>3</v>
      </c>
      <c r="E363" s="1">
        <v>1</v>
      </c>
      <c r="G363" s="1" t="s">
        <v>1411</v>
      </c>
    </row>
    <row r="364" spans="1:5" ht="12.75">
      <c r="A364" s="1" t="s">
        <v>1405</v>
      </c>
      <c r="C364" s="1">
        <v>3</v>
      </c>
      <c r="E364" s="1">
        <v>2</v>
      </c>
    </row>
    <row r="365" spans="1:5" ht="12.75">
      <c r="A365" s="1" t="s">
        <v>1405</v>
      </c>
      <c r="C365" s="1">
        <v>3</v>
      </c>
      <c r="E365" s="1">
        <v>3</v>
      </c>
    </row>
    <row r="366" spans="1:5" ht="12.75">
      <c r="A366" s="1" t="s">
        <v>1405</v>
      </c>
      <c r="C366" s="1">
        <v>3</v>
      </c>
      <c r="E366" s="1">
        <v>4</v>
      </c>
    </row>
    <row r="367" spans="1:5" ht="12.75">
      <c r="A367" s="1" t="s">
        <v>1405</v>
      </c>
      <c r="C367" s="1">
        <v>3</v>
      </c>
      <c r="E367" s="1">
        <v>5</v>
      </c>
    </row>
    <row r="368" spans="1:5" ht="12.75">
      <c r="A368" s="1" t="s">
        <v>1405</v>
      </c>
      <c r="C368" s="1">
        <v>3</v>
      </c>
      <c r="E368" s="1">
        <v>6</v>
      </c>
    </row>
    <row r="369" spans="1:5" ht="12.75">
      <c r="A369" s="1" t="s">
        <v>1405</v>
      </c>
      <c r="C369" s="1">
        <v>4</v>
      </c>
      <c r="E369" s="1">
        <v>1</v>
      </c>
    </row>
    <row r="370" spans="1:5" ht="12.75">
      <c r="A370" s="1" t="s">
        <v>1405</v>
      </c>
      <c r="C370" s="1">
        <v>4</v>
      </c>
      <c r="E370" s="1">
        <v>2</v>
      </c>
    </row>
    <row r="371" spans="1:5" ht="12.75">
      <c r="A371" s="1" t="s">
        <v>1405</v>
      </c>
      <c r="C371" s="1">
        <v>4</v>
      </c>
      <c r="E371" s="1">
        <v>3</v>
      </c>
    </row>
    <row r="372" spans="1:5" ht="12.75">
      <c r="A372" s="1" t="s">
        <v>1405</v>
      </c>
      <c r="C372" s="1">
        <v>4</v>
      </c>
      <c r="E372" s="1">
        <v>4</v>
      </c>
    </row>
    <row r="373" spans="1:5" ht="12.75">
      <c r="A373" s="1" t="s">
        <v>1405</v>
      </c>
      <c r="C373" s="1">
        <v>4</v>
      </c>
      <c r="E373" s="1">
        <v>5</v>
      </c>
    </row>
    <row r="374" spans="1:5" ht="12.75">
      <c r="A374" s="1" t="s">
        <v>1405</v>
      </c>
      <c r="C374" s="1">
        <v>4</v>
      </c>
      <c r="E374" s="1">
        <v>6</v>
      </c>
    </row>
    <row r="375" spans="1:5" ht="12.75">
      <c r="A375" s="1" t="s">
        <v>1405</v>
      </c>
      <c r="C375" s="1">
        <v>5</v>
      </c>
      <c r="E375" s="1">
        <v>1</v>
      </c>
    </row>
    <row r="376" spans="1:5" ht="12.75">
      <c r="A376" s="1" t="s">
        <v>1405</v>
      </c>
      <c r="C376" s="1">
        <v>5</v>
      </c>
      <c r="E376" s="1">
        <v>2</v>
      </c>
    </row>
    <row r="377" spans="1:5" ht="12.75">
      <c r="A377" s="1" t="s">
        <v>1405</v>
      </c>
      <c r="C377" s="1">
        <v>5</v>
      </c>
      <c r="E377" s="1">
        <v>3</v>
      </c>
    </row>
    <row r="378" spans="1:5" ht="12.75">
      <c r="A378" s="1" t="s">
        <v>1405</v>
      </c>
      <c r="C378" s="1">
        <v>5</v>
      </c>
      <c r="E378" s="1">
        <v>4</v>
      </c>
    </row>
    <row r="379" spans="1:5" ht="12.75">
      <c r="A379" s="1" t="s">
        <v>1405</v>
      </c>
      <c r="C379" s="1">
        <v>5</v>
      </c>
      <c r="E379" s="1">
        <v>5</v>
      </c>
    </row>
    <row r="380" spans="1:5" ht="12.75">
      <c r="A380" s="1" t="s">
        <v>1405</v>
      </c>
      <c r="C380" s="1">
        <v>5</v>
      </c>
      <c r="E380" s="1">
        <v>6</v>
      </c>
    </row>
    <row r="381" spans="1:25" ht="12.75">
      <c r="A381" s="1" t="s">
        <v>1456</v>
      </c>
      <c r="C381" s="1">
        <v>1</v>
      </c>
      <c r="D381" s="3" t="s">
        <v>884</v>
      </c>
      <c r="E381" s="1">
        <v>1</v>
      </c>
      <c r="G381" s="1">
        <v>100</v>
      </c>
      <c r="S381" s="1">
        <v>0</v>
      </c>
      <c r="T381" s="1">
        <v>0</v>
      </c>
      <c r="U381" s="1">
        <v>0</v>
      </c>
      <c r="W381" s="1">
        <f>SUM(S381:S410)/(5*6*0.5*0.5)</f>
        <v>0</v>
      </c>
      <c r="X381" s="1">
        <f>SUM(T381:T410)/(5*6*0.5*0.5)</f>
        <v>0</v>
      </c>
      <c r="Y381" s="1">
        <v>0</v>
      </c>
    </row>
    <row r="382" spans="1:21" ht="12.75">
      <c r="A382" s="1" t="s">
        <v>1456</v>
      </c>
      <c r="C382" s="1">
        <v>1</v>
      </c>
      <c r="D382" s="3" t="s">
        <v>884</v>
      </c>
      <c r="E382" s="1">
        <v>2</v>
      </c>
      <c r="F382" s="1">
        <v>10</v>
      </c>
      <c r="G382" s="1">
        <v>90</v>
      </c>
      <c r="S382" s="1">
        <v>0</v>
      </c>
      <c r="T382" s="1">
        <v>0</v>
      </c>
      <c r="U382" s="1">
        <v>0</v>
      </c>
    </row>
    <row r="383" spans="1:21" ht="12.75">
      <c r="A383" s="1" t="s">
        <v>1456</v>
      </c>
      <c r="C383" s="1">
        <v>1</v>
      </c>
      <c r="D383" s="3" t="s">
        <v>884</v>
      </c>
      <c r="E383" s="1">
        <v>3</v>
      </c>
      <c r="G383" s="1">
        <v>100</v>
      </c>
      <c r="S383" s="1">
        <v>0</v>
      </c>
      <c r="T383" s="1">
        <v>0</v>
      </c>
      <c r="U383" s="1">
        <v>0</v>
      </c>
    </row>
    <row r="384" spans="1:21" ht="12.75">
      <c r="A384" s="1" t="s">
        <v>1456</v>
      </c>
      <c r="C384" s="1">
        <v>1</v>
      </c>
      <c r="D384" s="3" t="s">
        <v>884</v>
      </c>
      <c r="E384" s="1">
        <v>4</v>
      </c>
      <c r="F384" s="1">
        <v>5</v>
      </c>
      <c r="G384" s="1">
        <v>90</v>
      </c>
      <c r="L384" s="1">
        <v>5</v>
      </c>
      <c r="S384" s="1">
        <v>0</v>
      </c>
      <c r="T384" s="1">
        <v>0</v>
      </c>
      <c r="U384" s="1">
        <v>0</v>
      </c>
    </row>
    <row r="385" spans="1:21" ht="12.75">
      <c r="A385" s="1" t="s">
        <v>1456</v>
      </c>
      <c r="C385" s="1">
        <v>1</v>
      </c>
      <c r="D385" s="3" t="s">
        <v>884</v>
      </c>
      <c r="E385" s="1">
        <v>5</v>
      </c>
      <c r="F385" s="1">
        <v>5</v>
      </c>
      <c r="G385" s="1">
        <v>90</v>
      </c>
      <c r="L385" s="1">
        <v>5</v>
      </c>
      <c r="S385" s="1">
        <v>0</v>
      </c>
      <c r="T385" s="1">
        <v>0</v>
      </c>
      <c r="U385" s="1">
        <v>0</v>
      </c>
    </row>
    <row r="386" spans="1:21" ht="12.75">
      <c r="A386" s="1" t="s">
        <v>1456</v>
      </c>
      <c r="C386" s="1">
        <v>1</v>
      </c>
      <c r="D386" s="3" t="s">
        <v>884</v>
      </c>
      <c r="E386" s="1">
        <v>6</v>
      </c>
      <c r="F386" s="1">
        <v>10</v>
      </c>
      <c r="G386" s="1">
        <v>90</v>
      </c>
      <c r="S386" s="1">
        <v>0</v>
      </c>
      <c r="T386" s="1">
        <v>0</v>
      </c>
      <c r="U386" s="1">
        <v>0</v>
      </c>
    </row>
    <row r="387" spans="1:21" ht="12.75">
      <c r="A387" s="1" t="s">
        <v>1456</v>
      </c>
      <c r="C387" s="1">
        <v>2</v>
      </c>
      <c r="D387" s="3" t="s">
        <v>895</v>
      </c>
      <c r="E387" s="1">
        <v>1</v>
      </c>
      <c r="F387" s="1">
        <v>55</v>
      </c>
      <c r="G387" s="1">
        <v>40</v>
      </c>
      <c r="L387" s="1">
        <v>5</v>
      </c>
      <c r="S387" s="1">
        <v>0</v>
      </c>
      <c r="T387" s="1">
        <v>0</v>
      </c>
      <c r="U387" s="1">
        <v>0</v>
      </c>
    </row>
    <row r="388" spans="1:21" ht="12.75">
      <c r="A388" s="1" t="s">
        <v>1456</v>
      </c>
      <c r="C388" s="1">
        <v>2</v>
      </c>
      <c r="D388" s="3" t="s">
        <v>895</v>
      </c>
      <c r="E388" s="1">
        <v>2</v>
      </c>
      <c r="F388" s="1">
        <v>55</v>
      </c>
      <c r="G388" s="1">
        <v>40</v>
      </c>
      <c r="L388" s="1">
        <v>5</v>
      </c>
      <c r="S388" s="1">
        <v>0</v>
      </c>
      <c r="T388" s="1">
        <v>0</v>
      </c>
      <c r="U388" s="1">
        <v>0</v>
      </c>
    </row>
    <row r="389" spans="1:21" ht="12.75">
      <c r="A389" s="1" t="s">
        <v>1456</v>
      </c>
      <c r="C389" s="1">
        <v>2</v>
      </c>
      <c r="D389" s="3" t="s">
        <v>895</v>
      </c>
      <c r="E389" s="1">
        <v>3</v>
      </c>
      <c r="F389" s="1">
        <v>20</v>
      </c>
      <c r="G389" s="1">
        <v>80</v>
      </c>
      <c r="S389" s="1">
        <v>0</v>
      </c>
      <c r="T389" s="1">
        <v>0</v>
      </c>
      <c r="U389" s="1">
        <v>0</v>
      </c>
    </row>
    <row r="390" spans="1:21" ht="12.75">
      <c r="A390" s="1" t="s">
        <v>1456</v>
      </c>
      <c r="C390" s="1">
        <v>2</v>
      </c>
      <c r="D390" s="3" t="s">
        <v>895</v>
      </c>
      <c r="E390" s="1">
        <v>4</v>
      </c>
      <c r="F390" s="1">
        <v>40</v>
      </c>
      <c r="G390" s="1">
        <v>60</v>
      </c>
      <c r="S390" s="1">
        <v>0</v>
      </c>
      <c r="T390" s="1">
        <v>0</v>
      </c>
      <c r="U390" s="1">
        <v>0</v>
      </c>
    </row>
    <row r="391" spans="1:21" ht="12.75">
      <c r="A391" s="1" t="s">
        <v>1456</v>
      </c>
      <c r="C391" s="1">
        <v>2</v>
      </c>
      <c r="D391" s="3" t="s">
        <v>895</v>
      </c>
      <c r="E391" s="1">
        <v>5</v>
      </c>
      <c r="F391" s="1">
        <v>40</v>
      </c>
      <c r="G391" s="1">
        <v>60</v>
      </c>
      <c r="S391" s="1">
        <v>0</v>
      </c>
      <c r="T391" s="1">
        <v>0</v>
      </c>
      <c r="U391" s="1">
        <v>0</v>
      </c>
    </row>
    <row r="392" spans="1:21" ht="12.75">
      <c r="A392" s="1" t="s">
        <v>1456</v>
      </c>
      <c r="C392" s="1">
        <v>2</v>
      </c>
      <c r="D392" s="3" t="s">
        <v>895</v>
      </c>
      <c r="E392" s="1">
        <v>6</v>
      </c>
      <c r="F392" s="1">
        <v>40</v>
      </c>
      <c r="G392" s="1">
        <v>20</v>
      </c>
      <c r="L392" s="1">
        <v>40</v>
      </c>
      <c r="S392" s="1">
        <v>0</v>
      </c>
      <c r="T392" s="1">
        <v>0</v>
      </c>
      <c r="U392" s="1">
        <v>0</v>
      </c>
    </row>
    <row r="393" spans="1:21" ht="12.75">
      <c r="A393" s="1" t="s">
        <v>1456</v>
      </c>
      <c r="C393" s="1">
        <v>3</v>
      </c>
      <c r="D393" s="3" t="s">
        <v>907</v>
      </c>
      <c r="E393" s="1">
        <v>1</v>
      </c>
      <c r="F393" s="1" t="s">
        <v>1460</v>
      </c>
      <c r="S393" s="1">
        <v>0</v>
      </c>
      <c r="T393" s="1">
        <v>0</v>
      </c>
      <c r="U393" s="1">
        <v>0</v>
      </c>
    </row>
    <row r="394" spans="1:21" ht="12.75">
      <c r="A394" s="1" t="s">
        <v>1456</v>
      </c>
      <c r="C394" s="1">
        <v>3</v>
      </c>
      <c r="D394" s="3" t="s">
        <v>907</v>
      </c>
      <c r="E394" s="1">
        <v>2</v>
      </c>
      <c r="S394" s="1">
        <v>0</v>
      </c>
      <c r="T394" s="1">
        <v>0</v>
      </c>
      <c r="U394" s="1">
        <v>0</v>
      </c>
    </row>
    <row r="395" spans="1:21" ht="12.75">
      <c r="A395" s="1" t="s">
        <v>1456</v>
      </c>
      <c r="C395" s="1">
        <v>3</v>
      </c>
      <c r="D395" s="3" t="s">
        <v>907</v>
      </c>
      <c r="E395" s="1">
        <v>3</v>
      </c>
      <c r="S395" s="1">
        <v>0</v>
      </c>
      <c r="T395" s="1">
        <v>0</v>
      </c>
      <c r="U395" s="1">
        <v>0</v>
      </c>
    </row>
    <row r="396" spans="1:21" ht="12.75">
      <c r="A396" s="1" t="s">
        <v>1456</v>
      </c>
      <c r="C396" s="1">
        <v>3</v>
      </c>
      <c r="D396" s="3" t="s">
        <v>907</v>
      </c>
      <c r="E396" s="1">
        <v>4</v>
      </c>
      <c r="S396" s="1">
        <v>0</v>
      </c>
      <c r="T396" s="1">
        <v>0</v>
      </c>
      <c r="U396" s="1">
        <v>0</v>
      </c>
    </row>
    <row r="397" spans="1:21" ht="12.75">
      <c r="A397" s="1" t="s">
        <v>1456</v>
      </c>
      <c r="C397" s="1">
        <v>3</v>
      </c>
      <c r="D397" s="3" t="s">
        <v>907</v>
      </c>
      <c r="E397" s="1">
        <v>5</v>
      </c>
      <c r="S397" s="1">
        <v>0</v>
      </c>
      <c r="T397" s="1">
        <v>0</v>
      </c>
      <c r="U397" s="1">
        <v>0</v>
      </c>
    </row>
    <row r="398" spans="1:21" ht="12.75">
      <c r="A398" s="1" t="s">
        <v>1456</v>
      </c>
      <c r="C398" s="1">
        <v>3</v>
      </c>
      <c r="D398" s="3" t="s">
        <v>907</v>
      </c>
      <c r="E398" s="1">
        <v>6</v>
      </c>
      <c r="S398" s="1">
        <v>0</v>
      </c>
      <c r="T398" s="1">
        <v>0</v>
      </c>
      <c r="U398" s="1">
        <v>0</v>
      </c>
    </row>
    <row r="399" spans="1:21" ht="12.75">
      <c r="A399" s="1" t="s">
        <v>1456</v>
      </c>
      <c r="C399" s="1">
        <v>4</v>
      </c>
      <c r="D399" s="3" t="s">
        <v>990</v>
      </c>
      <c r="E399" s="1">
        <v>1</v>
      </c>
      <c r="F399" s="1">
        <v>60</v>
      </c>
      <c r="G399" s="1">
        <v>40</v>
      </c>
      <c r="S399" s="1">
        <v>0</v>
      </c>
      <c r="T399" s="1">
        <v>0</v>
      </c>
      <c r="U399" s="1">
        <v>0</v>
      </c>
    </row>
    <row r="400" spans="1:21" ht="12.75">
      <c r="A400" s="1" t="s">
        <v>1456</v>
      </c>
      <c r="C400" s="1">
        <v>4</v>
      </c>
      <c r="D400" s="3" t="s">
        <v>990</v>
      </c>
      <c r="E400" s="1">
        <v>2</v>
      </c>
      <c r="F400" s="1">
        <v>60</v>
      </c>
      <c r="G400" s="1">
        <v>40</v>
      </c>
      <c r="S400" s="1">
        <v>0</v>
      </c>
      <c r="T400" s="1">
        <v>0</v>
      </c>
      <c r="U400" s="1">
        <v>0</v>
      </c>
    </row>
    <row r="401" spans="1:21" ht="12.75">
      <c r="A401" s="1" t="s">
        <v>1456</v>
      </c>
      <c r="C401" s="1">
        <v>4</v>
      </c>
      <c r="D401" s="3" t="s">
        <v>990</v>
      </c>
      <c r="E401" s="1">
        <v>3</v>
      </c>
      <c r="F401" s="1">
        <v>80</v>
      </c>
      <c r="G401" s="1">
        <v>15</v>
      </c>
      <c r="L401" s="1">
        <v>5</v>
      </c>
      <c r="S401" s="1">
        <v>0</v>
      </c>
      <c r="T401" s="1">
        <v>0</v>
      </c>
      <c r="U401" s="1">
        <v>0</v>
      </c>
    </row>
    <row r="402" spans="1:21" ht="12.75">
      <c r="A402" s="1" t="s">
        <v>1456</v>
      </c>
      <c r="C402" s="1">
        <v>4</v>
      </c>
      <c r="D402" s="3" t="s">
        <v>990</v>
      </c>
      <c r="E402" s="1">
        <v>4</v>
      </c>
      <c r="F402" s="1">
        <v>80</v>
      </c>
      <c r="G402" s="1">
        <v>15</v>
      </c>
      <c r="L402" s="1">
        <v>5</v>
      </c>
      <c r="S402" s="1">
        <v>0</v>
      </c>
      <c r="T402" s="1">
        <v>0</v>
      </c>
      <c r="U402" s="1">
        <v>0</v>
      </c>
    </row>
    <row r="403" spans="1:21" ht="12.75">
      <c r="A403" s="1" t="s">
        <v>1456</v>
      </c>
      <c r="C403" s="1">
        <v>4</v>
      </c>
      <c r="D403" s="3" t="s">
        <v>990</v>
      </c>
      <c r="E403" s="1">
        <v>5</v>
      </c>
      <c r="G403" s="1">
        <v>50</v>
      </c>
      <c r="L403" s="1">
        <v>50</v>
      </c>
      <c r="S403" s="1">
        <v>0</v>
      </c>
      <c r="T403" s="1">
        <v>0</v>
      </c>
      <c r="U403" s="1">
        <v>0</v>
      </c>
    </row>
    <row r="404" spans="1:21" ht="12.75">
      <c r="A404" s="1" t="s">
        <v>1456</v>
      </c>
      <c r="C404" s="1">
        <v>4</v>
      </c>
      <c r="D404" s="3" t="s">
        <v>990</v>
      </c>
      <c r="E404" s="1">
        <v>6</v>
      </c>
      <c r="G404" s="1">
        <v>5</v>
      </c>
      <c r="L404" s="1">
        <v>95</v>
      </c>
      <c r="S404" s="1">
        <v>0</v>
      </c>
      <c r="T404" s="1">
        <v>0</v>
      </c>
      <c r="U404" s="1">
        <v>0</v>
      </c>
    </row>
    <row r="405" spans="1:21" ht="12.75">
      <c r="A405" s="1" t="s">
        <v>1456</v>
      </c>
      <c r="C405" s="1">
        <v>5</v>
      </c>
      <c r="D405" s="3" t="s">
        <v>943</v>
      </c>
      <c r="E405" s="1">
        <v>1</v>
      </c>
      <c r="F405" s="1">
        <v>50</v>
      </c>
      <c r="G405" s="1">
        <v>50</v>
      </c>
      <c r="S405" s="1">
        <v>0</v>
      </c>
      <c r="T405" s="1">
        <v>0</v>
      </c>
      <c r="U405" s="1">
        <v>0</v>
      </c>
    </row>
    <row r="406" spans="1:21" ht="12.75">
      <c r="A406" s="1" t="s">
        <v>1456</v>
      </c>
      <c r="C406" s="1">
        <v>5</v>
      </c>
      <c r="D406" s="3" t="s">
        <v>943</v>
      </c>
      <c r="E406" s="1">
        <v>2</v>
      </c>
      <c r="F406" s="1">
        <v>40</v>
      </c>
      <c r="G406" s="1">
        <v>60</v>
      </c>
      <c r="S406" s="1">
        <v>0</v>
      </c>
      <c r="T406" s="1">
        <v>0</v>
      </c>
      <c r="U406" s="1">
        <v>0</v>
      </c>
    </row>
    <row r="407" spans="1:21" ht="12.75">
      <c r="A407" s="1" t="s">
        <v>1456</v>
      </c>
      <c r="C407" s="1">
        <v>5</v>
      </c>
      <c r="D407" s="3" t="s">
        <v>943</v>
      </c>
      <c r="E407" s="1">
        <v>3</v>
      </c>
      <c r="F407" s="1">
        <v>30</v>
      </c>
      <c r="G407" s="1">
        <v>60</v>
      </c>
      <c r="L407" s="1">
        <v>10</v>
      </c>
      <c r="S407" s="1">
        <v>0</v>
      </c>
      <c r="T407" s="1">
        <v>0</v>
      </c>
      <c r="U407" s="1">
        <v>0</v>
      </c>
    </row>
    <row r="408" spans="1:21" ht="12.75">
      <c r="A408" s="1" t="s">
        <v>1456</v>
      </c>
      <c r="C408" s="1">
        <v>5</v>
      </c>
      <c r="D408" s="3" t="s">
        <v>943</v>
      </c>
      <c r="E408" s="1">
        <v>4</v>
      </c>
      <c r="F408" s="1">
        <v>10</v>
      </c>
      <c r="G408" s="1">
        <v>90</v>
      </c>
      <c r="S408" s="1">
        <v>0</v>
      </c>
      <c r="T408" s="1">
        <v>0</v>
      </c>
      <c r="U408" s="1">
        <v>0</v>
      </c>
    </row>
    <row r="409" spans="1:21" ht="12.75">
      <c r="A409" s="1" t="s">
        <v>1456</v>
      </c>
      <c r="C409" s="1">
        <v>5</v>
      </c>
      <c r="D409" s="3" t="s">
        <v>943</v>
      </c>
      <c r="E409" s="1">
        <v>5</v>
      </c>
      <c r="F409" s="1">
        <v>10</v>
      </c>
      <c r="G409" s="1">
        <v>90</v>
      </c>
      <c r="S409" s="1">
        <v>0</v>
      </c>
      <c r="T409" s="1">
        <v>0</v>
      </c>
      <c r="U409" s="1">
        <v>0</v>
      </c>
    </row>
    <row r="410" spans="1:21" ht="12.75">
      <c r="A410" s="1" t="s">
        <v>1456</v>
      </c>
      <c r="C410" s="1">
        <v>5</v>
      </c>
      <c r="D410" s="3" t="s">
        <v>943</v>
      </c>
      <c r="E410" s="1">
        <v>6</v>
      </c>
      <c r="F410" s="1">
        <v>10</v>
      </c>
      <c r="G410" s="1">
        <v>90</v>
      </c>
      <c r="S410" s="1">
        <v>0</v>
      </c>
      <c r="T410" s="1">
        <v>0</v>
      </c>
      <c r="U410" s="1">
        <v>0</v>
      </c>
    </row>
    <row r="411" spans="1:25" ht="12.75">
      <c r="A411" s="1" t="s">
        <v>777</v>
      </c>
      <c r="C411" s="1">
        <v>1</v>
      </c>
      <c r="D411" s="3" t="s">
        <v>1155</v>
      </c>
      <c r="E411" s="1">
        <v>1</v>
      </c>
      <c r="G411" s="1">
        <v>100</v>
      </c>
      <c r="S411" s="1">
        <v>0</v>
      </c>
      <c r="T411" s="1">
        <v>35</v>
      </c>
      <c r="U411" s="1">
        <v>0</v>
      </c>
      <c r="W411" s="1">
        <f>SUM(S411:S430)/(5*4*0.5*0.5)</f>
        <v>2.2</v>
      </c>
      <c r="X411" s="1">
        <f>SUM(T411:T430)/(5*4*0.5*0.5)</f>
        <v>272.8</v>
      </c>
      <c r="Y411" s="1">
        <v>0</v>
      </c>
    </row>
    <row r="412" spans="1:21" ht="12.75">
      <c r="A412" s="1" t="s">
        <v>777</v>
      </c>
      <c r="C412" s="1">
        <v>1</v>
      </c>
      <c r="D412" s="3" t="s">
        <v>1155</v>
      </c>
      <c r="E412" s="1">
        <v>2</v>
      </c>
      <c r="G412" s="1">
        <v>100</v>
      </c>
      <c r="S412" s="1">
        <v>1</v>
      </c>
      <c r="T412" s="1">
        <v>62</v>
      </c>
      <c r="U412" s="1">
        <v>0</v>
      </c>
    </row>
    <row r="413" spans="1:21" ht="12.75">
      <c r="A413" s="1" t="s">
        <v>777</v>
      </c>
      <c r="C413" s="1">
        <v>1</v>
      </c>
      <c r="D413" s="3" t="s">
        <v>1155</v>
      </c>
      <c r="E413" s="1">
        <v>3</v>
      </c>
      <c r="G413" s="1">
        <v>100</v>
      </c>
      <c r="S413" s="1">
        <v>0</v>
      </c>
      <c r="T413" s="1">
        <v>36</v>
      </c>
      <c r="U413" s="1">
        <v>0</v>
      </c>
    </row>
    <row r="414" spans="1:21" ht="12.75">
      <c r="A414" s="1" t="s">
        <v>777</v>
      </c>
      <c r="C414" s="1">
        <v>1</v>
      </c>
      <c r="D414" s="3" t="s">
        <v>1155</v>
      </c>
      <c r="E414" s="1">
        <v>4</v>
      </c>
      <c r="G414" s="1">
        <v>100</v>
      </c>
      <c r="S414" s="1">
        <v>0</v>
      </c>
      <c r="T414" s="1">
        <v>121</v>
      </c>
      <c r="U414" s="1">
        <v>0</v>
      </c>
    </row>
    <row r="415" spans="1:22" ht="12.75">
      <c r="A415" s="1" t="s">
        <v>777</v>
      </c>
      <c r="C415" s="1">
        <v>2</v>
      </c>
      <c r="D415" s="3" t="s">
        <v>1156</v>
      </c>
      <c r="E415" s="1">
        <v>1</v>
      </c>
      <c r="F415" s="1">
        <v>5</v>
      </c>
      <c r="G415" s="1">
        <v>95</v>
      </c>
      <c r="S415" s="1">
        <v>0</v>
      </c>
      <c r="T415" s="1">
        <v>70</v>
      </c>
      <c r="U415" s="1">
        <v>0</v>
      </c>
      <c r="V415" s="1" t="s">
        <v>244</v>
      </c>
    </row>
    <row r="416" spans="1:21" ht="12.75">
      <c r="A416" s="1" t="s">
        <v>777</v>
      </c>
      <c r="C416" s="1">
        <v>2</v>
      </c>
      <c r="D416" s="3" t="s">
        <v>1156</v>
      </c>
      <c r="E416" s="1">
        <v>2</v>
      </c>
      <c r="F416" s="1">
        <v>10</v>
      </c>
      <c r="G416" s="1">
        <v>80</v>
      </c>
      <c r="L416" s="1">
        <v>10</v>
      </c>
      <c r="S416" s="1">
        <v>0</v>
      </c>
      <c r="T416" s="1">
        <v>74</v>
      </c>
      <c r="U416" s="1">
        <v>0</v>
      </c>
    </row>
    <row r="417" spans="1:21" ht="12.75">
      <c r="A417" s="1" t="s">
        <v>777</v>
      </c>
      <c r="C417" s="1">
        <v>2</v>
      </c>
      <c r="D417" s="3" t="s">
        <v>1156</v>
      </c>
      <c r="E417" s="1">
        <v>3</v>
      </c>
      <c r="F417" s="1">
        <v>10</v>
      </c>
      <c r="G417" s="1">
        <v>85</v>
      </c>
      <c r="L417" s="1">
        <v>5</v>
      </c>
      <c r="S417" s="1">
        <v>0</v>
      </c>
      <c r="T417" s="1">
        <v>75</v>
      </c>
      <c r="U417" s="1">
        <v>0</v>
      </c>
    </row>
    <row r="418" spans="1:21" ht="12.75">
      <c r="A418" s="1" t="s">
        <v>777</v>
      </c>
      <c r="C418" s="1">
        <v>2</v>
      </c>
      <c r="D418" s="3" t="s">
        <v>1156</v>
      </c>
      <c r="E418" s="1">
        <v>4</v>
      </c>
      <c r="F418" s="1">
        <v>5</v>
      </c>
      <c r="G418" s="1">
        <v>90</v>
      </c>
      <c r="L418" s="1">
        <v>5</v>
      </c>
      <c r="S418" s="1">
        <v>0</v>
      </c>
      <c r="T418" s="1">
        <v>63</v>
      </c>
      <c r="U418" s="1">
        <v>0</v>
      </c>
    </row>
    <row r="419" spans="1:22" ht="12.75">
      <c r="A419" s="1" t="s">
        <v>777</v>
      </c>
      <c r="C419" s="1">
        <v>3</v>
      </c>
      <c r="D419" s="3" t="s">
        <v>1157</v>
      </c>
      <c r="E419" s="1">
        <v>1</v>
      </c>
      <c r="H419" s="1">
        <v>30</v>
      </c>
      <c r="J419" s="1">
        <v>45</v>
      </c>
      <c r="L419" s="1">
        <v>25</v>
      </c>
      <c r="S419" s="1">
        <v>0</v>
      </c>
      <c r="T419" s="1">
        <v>88</v>
      </c>
      <c r="U419" s="1">
        <v>0</v>
      </c>
      <c r="V419" s="1" t="s">
        <v>1164</v>
      </c>
    </row>
    <row r="420" spans="1:21" ht="12.75">
      <c r="A420" s="1" t="s">
        <v>777</v>
      </c>
      <c r="C420" s="1">
        <v>3</v>
      </c>
      <c r="D420" s="3" t="s">
        <v>1157</v>
      </c>
      <c r="E420" s="1">
        <v>2</v>
      </c>
      <c r="H420" s="1">
        <v>60</v>
      </c>
      <c r="K420" s="1">
        <v>40</v>
      </c>
      <c r="S420" s="1">
        <v>0</v>
      </c>
      <c r="T420" s="1">
        <v>143</v>
      </c>
      <c r="U420" s="1">
        <v>0</v>
      </c>
    </row>
    <row r="421" spans="1:21" ht="12.75">
      <c r="A421" s="1" t="s">
        <v>777</v>
      </c>
      <c r="C421" s="1">
        <v>3</v>
      </c>
      <c r="D421" s="3" t="s">
        <v>1157</v>
      </c>
      <c r="E421" s="1">
        <v>3</v>
      </c>
      <c r="F421" s="1">
        <v>18</v>
      </c>
      <c r="H421" s="1">
        <v>80</v>
      </c>
      <c r="L421" s="1">
        <v>2</v>
      </c>
      <c r="S421" s="1">
        <v>0</v>
      </c>
      <c r="T421" s="1">
        <v>140</v>
      </c>
      <c r="U421" s="1">
        <v>0</v>
      </c>
    </row>
    <row r="422" spans="1:21" ht="12.75">
      <c r="A422" s="1" t="s">
        <v>777</v>
      </c>
      <c r="C422" s="1">
        <v>3</v>
      </c>
      <c r="D422" s="3" t="s">
        <v>1157</v>
      </c>
      <c r="E422" s="1">
        <v>4</v>
      </c>
      <c r="F422" s="1">
        <v>5</v>
      </c>
      <c r="H422" s="1">
        <v>90</v>
      </c>
      <c r="L422" s="1">
        <v>5</v>
      </c>
      <c r="S422" s="1">
        <v>0</v>
      </c>
      <c r="T422" s="1">
        <v>147</v>
      </c>
      <c r="U422" s="1">
        <v>0</v>
      </c>
    </row>
    <row r="423" spans="1:21" ht="12.75">
      <c r="A423" s="1" t="s">
        <v>777</v>
      </c>
      <c r="C423" s="1">
        <v>4</v>
      </c>
      <c r="D423" s="3" t="s">
        <v>1158</v>
      </c>
      <c r="E423" s="1">
        <v>1</v>
      </c>
      <c r="G423" s="1">
        <v>10</v>
      </c>
      <c r="H423" s="1">
        <v>10</v>
      </c>
      <c r="N423" s="1">
        <v>80</v>
      </c>
      <c r="S423" s="1">
        <v>1</v>
      </c>
      <c r="T423" s="1">
        <v>0</v>
      </c>
      <c r="U423" s="1">
        <v>0</v>
      </c>
    </row>
    <row r="424" spans="1:21" ht="12.75">
      <c r="A424" s="1" t="s">
        <v>777</v>
      </c>
      <c r="C424" s="1">
        <v>4</v>
      </c>
      <c r="D424" s="3" t="s">
        <v>1158</v>
      </c>
      <c r="E424" s="1">
        <v>2</v>
      </c>
      <c r="G424" s="1">
        <v>10</v>
      </c>
      <c r="K424" s="1">
        <v>45</v>
      </c>
      <c r="N424" s="1">
        <v>45</v>
      </c>
      <c r="S424" s="1">
        <v>2</v>
      </c>
      <c r="T424" s="1">
        <v>4</v>
      </c>
      <c r="U424" s="1">
        <v>0</v>
      </c>
    </row>
    <row r="425" spans="1:21" ht="12.75">
      <c r="A425" s="1" t="s">
        <v>777</v>
      </c>
      <c r="C425" s="1">
        <v>4</v>
      </c>
      <c r="D425" s="3" t="s">
        <v>1158</v>
      </c>
      <c r="E425" s="1">
        <v>3</v>
      </c>
      <c r="K425" s="1">
        <v>80</v>
      </c>
      <c r="L425" s="1">
        <v>20</v>
      </c>
      <c r="S425" s="1">
        <v>4</v>
      </c>
      <c r="T425" s="1">
        <v>1</v>
      </c>
      <c r="U425" s="1">
        <v>0</v>
      </c>
    </row>
    <row r="426" spans="1:21" ht="12.75">
      <c r="A426" s="1" t="s">
        <v>777</v>
      </c>
      <c r="C426" s="1">
        <v>4</v>
      </c>
      <c r="D426" s="3" t="s">
        <v>1158</v>
      </c>
      <c r="E426" s="1">
        <v>4</v>
      </c>
      <c r="G426" s="1">
        <v>30</v>
      </c>
      <c r="K426" s="1">
        <v>40</v>
      </c>
      <c r="L426" s="1">
        <v>30</v>
      </c>
      <c r="S426" s="1">
        <v>3</v>
      </c>
      <c r="T426" s="1">
        <v>0</v>
      </c>
      <c r="U426" s="1">
        <v>0</v>
      </c>
    </row>
    <row r="427" spans="1:22" ht="12.75">
      <c r="A427" s="1" t="s">
        <v>777</v>
      </c>
      <c r="C427" s="1">
        <v>5</v>
      </c>
      <c r="D427" s="3" t="s">
        <v>1159</v>
      </c>
      <c r="E427" s="1">
        <v>1</v>
      </c>
      <c r="G427" s="1">
        <v>50</v>
      </c>
      <c r="J427" s="1">
        <v>30</v>
      </c>
      <c r="Q427" s="1">
        <v>20</v>
      </c>
      <c r="S427" s="1">
        <v>0</v>
      </c>
      <c r="T427" s="1">
        <v>57</v>
      </c>
      <c r="U427" s="1">
        <v>0</v>
      </c>
      <c r="V427" s="1" t="s">
        <v>244</v>
      </c>
    </row>
    <row r="428" spans="1:21" ht="12.75">
      <c r="A428" s="1" t="s">
        <v>777</v>
      </c>
      <c r="C428" s="1">
        <v>5</v>
      </c>
      <c r="D428" s="3" t="s">
        <v>1159</v>
      </c>
      <c r="E428" s="1">
        <v>2</v>
      </c>
      <c r="G428" s="1">
        <v>50</v>
      </c>
      <c r="J428" s="1">
        <v>30</v>
      </c>
      <c r="Q428" s="1">
        <v>20</v>
      </c>
      <c r="S428" s="1">
        <v>0</v>
      </c>
      <c r="T428" s="1">
        <v>66</v>
      </c>
      <c r="U428" s="1">
        <v>0</v>
      </c>
    </row>
    <row r="429" spans="1:21" ht="12.75">
      <c r="A429" s="1" t="s">
        <v>777</v>
      </c>
      <c r="C429" s="1">
        <v>5</v>
      </c>
      <c r="D429" s="3" t="s">
        <v>1159</v>
      </c>
      <c r="E429" s="1">
        <v>3</v>
      </c>
      <c r="G429" s="1">
        <v>50</v>
      </c>
      <c r="J429" s="1">
        <v>30</v>
      </c>
      <c r="Q429" s="1">
        <v>20</v>
      </c>
      <c r="S429" s="1">
        <v>0</v>
      </c>
      <c r="T429" s="1">
        <v>103</v>
      </c>
      <c r="U429" s="1">
        <v>0</v>
      </c>
    </row>
    <row r="430" spans="1:21" ht="12.75">
      <c r="A430" s="1" t="s">
        <v>777</v>
      </c>
      <c r="C430" s="1">
        <v>5</v>
      </c>
      <c r="D430" s="3" t="s">
        <v>1159</v>
      </c>
      <c r="E430" s="1">
        <v>4</v>
      </c>
      <c r="G430" s="1">
        <v>50</v>
      </c>
      <c r="J430" s="1">
        <v>30</v>
      </c>
      <c r="Q430" s="1">
        <v>20</v>
      </c>
      <c r="S430" s="1">
        <v>0</v>
      </c>
      <c r="T430" s="1">
        <v>79</v>
      </c>
      <c r="U430" s="1">
        <v>0</v>
      </c>
    </row>
    <row r="431" spans="1:25" ht="12.75">
      <c r="A431" s="1" t="s">
        <v>921</v>
      </c>
      <c r="C431" s="1">
        <v>1</v>
      </c>
      <c r="D431" s="3" t="s">
        <v>922</v>
      </c>
      <c r="E431" s="1">
        <v>1</v>
      </c>
      <c r="F431" s="1">
        <v>85</v>
      </c>
      <c r="G431" s="1">
        <v>15</v>
      </c>
      <c r="S431" s="1">
        <v>0</v>
      </c>
      <c r="T431" s="1">
        <v>0</v>
      </c>
      <c r="U431" s="1">
        <v>0</v>
      </c>
      <c r="W431" s="1">
        <f>SUM(S431:S460)/(5*6*0.5*0.5)</f>
        <v>0.26666666666666666</v>
      </c>
      <c r="X431" s="1">
        <f>SUM(T431:T460)/(5*6*0.5*0.5)</f>
        <v>0</v>
      </c>
      <c r="Y431" s="1">
        <v>0</v>
      </c>
    </row>
    <row r="432" spans="1:22" ht="12.75">
      <c r="A432" s="1" t="s">
        <v>921</v>
      </c>
      <c r="C432" s="1">
        <v>1</v>
      </c>
      <c r="D432" s="3" t="s">
        <v>922</v>
      </c>
      <c r="E432" s="1">
        <v>2</v>
      </c>
      <c r="F432" s="1">
        <v>90</v>
      </c>
      <c r="G432" s="1">
        <v>10</v>
      </c>
      <c r="S432" s="1">
        <v>0</v>
      </c>
      <c r="T432" s="1">
        <v>0</v>
      </c>
      <c r="U432" s="1">
        <v>0</v>
      </c>
      <c r="V432" s="1" t="s">
        <v>244</v>
      </c>
    </row>
    <row r="433" spans="1:21" ht="12.75">
      <c r="A433" s="1" t="s">
        <v>921</v>
      </c>
      <c r="C433" s="1">
        <v>1</v>
      </c>
      <c r="D433" s="3" t="s">
        <v>922</v>
      </c>
      <c r="E433" s="1">
        <v>3</v>
      </c>
      <c r="F433" s="1">
        <v>90</v>
      </c>
      <c r="G433" s="1">
        <v>10</v>
      </c>
      <c r="S433" s="1">
        <v>0</v>
      </c>
      <c r="T433" s="1">
        <v>0</v>
      </c>
      <c r="U433" s="1">
        <v>0</v>
      </c>
    </row>
    <row r="434" spans="1:21" ht="12.75">
      <c r="A434" s="1" t="s">
        <v>921</v>
      </c>
      <c r="C434" s="1">
        <v>1</v>
      </c>
      <c r="D434" s="3" t="s">
        <v>922</v>
      </c>
      <c r="E434" s="1">
        <v>4</v>
      </c>
      <c r="F434" s="1">
        <v>90</v>
      </c>
      <c r="G434" s="1">
        <v>10</v>
      </c>
      <c r="S434" s="1">
        <v>0</v>
      </c>
      <c r="T434" s="1">
        <v>0</v>
      </c>
      <c r="U434" s="1">
        <v>0</v>
      </c>
    </row>
    <row r="435" spans="1:21" ht="12.75">
      <c r="A435" s="1" t="s">
        <v>921</v>
      </c>
      <c r="C435" s="1">
        <v>1</v>
      </c>
      <c r="D435" s="3" t="s">
        <v>922</v>
      </c>
      <c r="E435" s="1">
        <v>5</v>
      </c>
      <c r="F435" s="1">
        <v>95</v>
      </c>
      <c r="G435" s="1">
        <v>5</v>
      </c>
      <c r="S435" s="1">
        <v>0</v>
      </c>
      <c r="T435" s="1">
        <v>0</v>
      </c>
      <c r="U435" s="1">
        <v>0</v>
      </c>
    </row>
    <row r="436" spans="1:21" ht="12.75">
      <c r="A436" s="1" t="s">
        <v>921</v>
      </c>
      <c r="C436" s="1">
        <v>1</v>
      </c>
      <c r="D436" s="3" t="s">
        <v>922</v>
      </c>
      <c r="E436" s="1">
        <v>6</v>
      </c>
      <c r="F436" s="1">
        <v>95</v>
      </c>
      <c r="G436" s="1">
        <v>5</v>
      </c>
      <c r="S436" s="1">
        <v>0</v>
      </c>
      <c r="T436" s="1">
        <v>0</v>
      </c>
      <c r="U436" s="1">
        <v>0</v>
      </c>
    </row>
    <row r="437" spans="1:21" ht="12.75">
      <c r="A437" s="1" t="s">
        <v>921</v>
      </c>
      <c r="C437" s="1">
        <v>2</v>
      </c>
      <c r="D437" s="3" t="s">
        <v>923</v>
      </c>
      <c r="E437" s="1">
        <v>1</v>
      </c>
      <c r="G437" s="1">
        <v>100</v>
      </c>
      <c r="S437" s="1">
        <v>0</v>
      </c>
      <c r="T437" s="1">
        <v>0</v>
      </c>
      <c r="U437" s="1">
        <v>0</v>
      </c>
    </row>
    <row r="438" spans="1:21" ht="12.75">
      <c r="A438" s="1" t="s">
        <v>921</v>
      </c>
      <c r="C438" s="1">
        <v>2</v>
      </c>
      <c r="D438" s="3" t="s">
        <v>923</v>
      </c>
      <c r="E438" s="1">
        <v>2</v>
      </c>
      <c r="G438" s="1">
        <v>100</v>
      </c>
      <c r="S438" s="1">
        <v>0</v>
      </c>
      <c r="T438" s="1">
        <v>0</v>
      </c>
      <c r="U438" s="1">
        <v>0</v>
      </c>
    </row>
    <row r="439" spans="1:21" ht="12.75">
      <c r="A439" s="1" t="s">
        <v>921</v>
      </c>
      <c r="C439" s="1">
        <v>2</v>
      </c>
      <c r="D439" s="3" t="s">
        <v>923</v>
      </c>
      <c r="E439" s="1">
        <v>3</v>
      </c>
      <c r="G439" s="1">
        <v>100</v>
      </c>
      <c r="S439" s="1">
        <v>0</v>
      </c>
      <c r="T439" s="1">
        <v>0</v>
      </c>
      <c r="U439" s="1">
        <v>0</v>
      </c>
    </row>
    <row r="440" spans="1:21" ht="12.75">
      <c r="A440" s="1" t="s">
        <v>921</v>
      </c>
      <c r="C440" s="1">
        <v>2</v>
      </c>
      <c r="D440" s="3" t="s">
        <v>923</v>
      </c>
      <c r="E440" s="1">
        <v>4</v>
      </c>
      <c r="G440" s="1">
        <v>100</v>
      </c>
      <c r="S440" s="1">
        <v>0</v>
      </c>
      <c r="T440" s="1">
        <v>0</v>
      </c>
      <c r="U440" s="1">
        <v>0</v>
      </c>
    </row>
    <row r="441" spans="1:21" ht="12.75">
      <c r="A441" s="1" t="s">
        <v>921</v>
      </c>
      <c r="C441" s="1">
        <v>2</v>
      </c>
      <c r="D441" s="3" t="s">
        <v>923</v>
      </c>
      <c r="E441" s="1">
        <v>5</v>
      </c>
      <c r="G441" s="1">
        <v>100</v>
      </c>
      <c r="S441" s="1">
        <v>0</v>
      </c>
      <c r="T441" s="1">
        <v>0</v>
      </c>
      <c r="U441" s="1">
        <v>0</v>
      </c>
    </row>
    <row r="442" spans="1:21" ht="12.75">
      <c r="A442" s="1" t="s">
        <v>921</v>
      </c>
      <c r="C442" s="1">
        <v>2</v>
      </c>
      <c r="D442" s="3" t="s">
        <v>923</v>
      </c>
      <c r="E442" s="1">
        <v>6</v>
      </c>
      <c r="G442" s="1">
        <v>100</v>
      </c>
      <c r="S442" s="1">
        <v>0</v>
      </c>
      <c r="T442" s="1">
        <v>0</v>
      </c>
      <c r="U442" s="1">
        <v>0</v>
      </c>
    </row>
    <row r="443" spans="1:21" ht="12.75">
      <c r="A443" s="1" t="s">
        <v>921</v>
      </c>
      <c r="C443" s="1">
        <v>3</v>
      </c>
      <c r="D443" s="3" t="s">
        <v>924</v>
      </c>
      <c r="E443" s="1">
        <v>1</v>
      </c>
      <c r="F443" s="1">
        <v>50</v>
      </c>
      <c r="G443" s="1">
        <v>50</v>
      </c>
      <c r="R443" s="1" t="s">
        <v>175</v>
      </c>
      <c r="S443" s="1">
        <v>0</v>
      </c>
      <c r="T443" s="1">
        <v>0</v>
      </c>
      <c r="U443" s="1">
        <v>0</v>
      </c>
    </row>
    <row r="444" spans="1:21" ht="12.75">
      <c r="A444" s="1" t="s">
        <v>921</v>
      </c>
      <c r="C444" s="1">
        <v>3</v>
      </c>
      <c r="D444" s="3" t="s">
        <v>924</v>
      </c>
      <c r="E444" s="1">
        <v>2</v>
      </c>
      <c r="G444" s="1">
        <v>70</v>
      </c>
      <c r="L444" s="1">
        <v>30</v>
      </c>
      <c r="R444" s="1" t="s">
        <v>175</v>
      </c>
      <c r="S444" s="1">
        <v>0</v>
      </c>
      <c r="T444" s="1">
        <v>0</v>
      </c>
      <c r="U444" s="1">
        <v>0</v>
      </c>
    </row>
    <row r="445" spans="1:21" ht="12.75">
      <c r="A445" s="1" t="s">
        <v>921</v>
      </c>
      <c r="C445" s="1">
        <v>3</v>
      </c>
      <c r="D445" s="3" t="s">
        <v>924</v>
      </c>
      <c r="E445" s="1">
        <v>3</v>
      </c>
      <c r="G445" s="1">
        <v>100</v>
      </c>
      <c r="R445" s="1" t="s">
        <v>175</v>
      </c>
      <c r="S445" s="1">
        <v>1</v>
      </c>
      <c r="T445" s="1">
        <v>0</v>
      </c>
      <c r="U445" s="1">
        <v>0</v>
      </c>
    </row>
    <row r="446" spans="1:21" ht="12.75">
      <c r="A446" s="1" t="s">
        <v>921</v>
      </c>
      <c r="C446" s="1">
        <v>3</v>
      </c>
      <c r="D446" s="3" t="s">
        <v>924</v>
      </c>
      <c r="E446" s="1">
        <v>4</v>
      </c>
      <c r="G446" s="1">
        <v>100</v>
      </c>
      <c r="R446" s="1" t="s">
        <v>175</v>
      </c>
      <c r="S446" s="1">
        <v>0</v>
      </c>
      <c r="T446" s="1">
        <v>0</v>
      </c>
      <c r="U446" s="1">
        <v>0</v>
      </c>
    </row>
    <row r="447" spans="1:21" ht="12.75">
      <c r="A447" s="1" t="s">
        <v>921</v>
      </c>
      <c r="C447" s="1">
        <v>3</v>
      </c>
      <c r="D447" s="3" t="s">
        <v>924</v>
      </c>
      <c r="E447" s="1">
        <v>5</v>
      </c>
      <c r="G447" s="1">
        <v>100</v>
      </c>
      <c r="R447" s="1" t="s">
        <v>175</v>
      </c>
      <c r="S447" s="1">
        <v>0</v>
      </c>
      <c r="T447" s="1">
        <v>0</v>
      </c>
      <c r="U447" s="1">
        <v>0</v>
      </c>
    </row>
    <row r="448" spans="1:21" ht="12.75">
      <c r="A448" s="1" t="s">
        <v>921</v>
      </c>
      <c r="C448" s="1">
        <v>3</v>
      </c>
      <c r="D448" s="3" t="s">
        <v>924</v>
      </c>
      <c r="E448" s="1">
        <v>6</v>
      </c>
      <c r="G448" s="1">
        <v>100</v>
      </c>
      <c r="R448" s="1" t="s">
        <v>175</v>
      </c>
      <c r="S448" s="1">
        <v>0</v>
      </c>
      <c r="T448" s="1">
        <v>0</v>
      </c>
      <c r="U448" s="1">
        <v>0</v>
      </c>
    </row>
    <row r="449" spans="1:21" ht="12.75">
      <c r="A449" s="1" t="s">
        <v>921</v>
      </c>
      <c r="C449" s="1">
        <v>4</v>
      </c>
      <c r="D449" s="3" t="s">
        <v>925</v>
      </c>
      <c r="E449" s="1">
        <v>1</v>
      </c>
      <c r="F449" s="1">
        <v>95</v>
      </c>
      <c r="G449" s="1">
        <v>5</v>
      </c>
      <c r="S449" s="1">
        <v>0</v>
      </c>
      <c r="T449" s="1">
        <v>0</v>
      </c>
      <c r="U449" s="1">
        <v>0</v>
      </c>
    </row>
    <row r="450" spans="1:21" ht="12.75">
      <c r="A450" s="1" t="s">
        <v>921</v>
      </c>
      <c r="C450" s="1">
        <v>4</v>
      </c>
      <c r="D450" s="3" t="s">
        <v>925</v>
      </c>
      <c r="E450" s="1">
        <v>2</v>
      </c>
      <c r="F450" s="1">
        <v>100</v>
      </c>
      <c r="S450" s="1">
        <v>0</v>
      </c>
      <c r="T450" s="1">
        <v>0</v>
      </c>
      <c r="U450" s="1">
        <v>0</v>
      </c>
    </row>
    <row r="451" spans="1:21" ht="12.75">
      <c r="A451" s="1" t="s">
        <v>921</v>
      </c>
      <c r="C451" s="1">
        <v>4</v>
      </c>
      <c r="D451" s="3" t="s">
        <v>925</v>
      </c>
      <c r="E451" s="1">
        <v>3</v>
      </c>
      <c r="F451" s="1">
        <v>100</v>
      </c>
      <c r="S451" s="1">
        <v>0</v>
      </c>
      <c r="T451" s="1">
        <v>0</v>
      </c>
      <c r="U451" s="1">
        <v>0</v>
      </c>
    </row>
    <row r="452" spans="1:21" ht="12.75">
      <c r="A452" s="1" t="s">
        <v>921</v>
      </c>
      <c r="C452" s="1">
        <v>4</v>
      </c>
      <c r="D452" s="3" t="s">
        <v>925</v>
      </c>
      <c r="E452" s="1">
        <v>4</v>
      </c>
      <c r="F452" s="1">
        <v>98</v>
      </c>
      <c r="G452" s="1">
        <v>2</v>
      </c>
      <c r="S452" s="1">
        <v>0</v>
      </c>
      <c r="T452" s="1">
        <v>0</v>
      </c>
      <c r="U452" s="1">
        <v>0</v>
      </c>
    </row>
    <row r="453" spans="1:21" ht="12.75">
      <c r="A453" s="1" t="s">
        <v>921</v>
      </c>
      <c r="C453" s="1">
        <v>4</v>
      </c>
      <c r="D453" s="3" t="s">
        <v>925</v>
      </c>
      <c r="E453" s="1">
        <v>5</v>
      </c>
      <c r="F453" s="1">
        <v>90</v>
      </c>
      <c r="G453" s="1">
        <v>10</v>
      </c>
      <c r="S453" s="1">
        <v>0</v>
      </c>
      <c r="T453" s="1">
        <v>0</v>
      </c>
      <c r="U453" s="1">
        <v>0</v>
      </c>
    </row>
    <row r="454" spans="1:21" ht="12.75">
      <c r="A454" s="1" t="s">
        <v>921</v>
      </c>
      <c r="C454" s="1">
        <v>4</v>
      </c>
      <c r="D454" s="3" t="s">
        <v>925</v>
      </c>
      <c r="E454" s="1">
        <v>6</v>
      </c>
      <c r="F454" s="1">
        <v>90</v>
      </c>
      <c r="G454" s="1">
        <v>10</v>
      </c>
      <c r="S454" s="1">
        <v>0</v>
      </c>
      <c r="T454" s="1">
        <v>0</v>
      </c>
      <c r="U454" s="1">
        <v>0</v>
      </c>
    </row>
    <row r="455" spans="1:22" ht="12.75">
      <c r="A455" s="1" t="s">
        <v>921</v>
      </c>
      <c r="C455" s="1">
        <v>5</v>
      </c>
      <c r="D455" s="3" t="s">
        <v>926</v>
      </c>
      <c r="E455" s="1">
        <v>1</v>
      </c>
      <c r="F455" s="1">
        <v>95</v>
      </c>
      <c r="G455" s="1">
        <v>5</v>
      </c>
      <c r="S455" s="1">
        <v>0</v>
      </c>
      <c r="T455" s="1">
        <v>0</v>
      </c>
      <c r="U455" s="1">
        <v>0</v>
      </c>
      <c r="V455" s="1" t="s">
        <v>927</v>
      </c>
    </row>
    <row r="456" spans="1:21" ht="12.75">
      <c r="A456" s="1" t="s">
        <v>921</v>
      </c>
      <c r="C456" s="1">
        <v>5</v>
      </c>
      <c r="D456" s="3" t="s">
        <v>926</v>
      </c>
      <c r="E456" s="1">
        <v>2</v>
      </c>
      <c r="F456" s="1">
        <v>95</v>
      </c>
      <c r="G456" s="1">
        <v>5</v>
      </c>
      <c r="S456" s="1">
        <v>0</v>
      </c>
      <c r="T456" s="1">
        <v>0</v>
      </c>
      <c r="U456" s="1">
        <v>0</v>
      </c>
    </row>
    <row r="457" spans="1:21" ht="12.75">
      <c r="A457" s="1" t="s">
        <v>921</v>
      </c>
      <c r="C457" s="1">
        <v>5</v>
      </c>
      <c r="D457" s="3" t="s">
        <v>926</v>
      </c>
      <c r="E457" s="1">
        <v>3</v>
      </c>
      <c r="F457" s="1">
        <v>70</v>
      </c>
      <c r="G457" s="1">
        <v>30</v>
      </c>
      <c r="S457" s="1">
        <v>0</v>
      </c>
      <c r="T457" s="1">
        <v>0</v>
      </c>
      <c r="U457" s="1">
        <v>0</v>
      </c>
    </row>
    <row r="458" spans="1:21" ht="12.75">
      <c r="A458" s="1" t="s">
        <v>921</v>
      </c>
      <c r="C458" s="1">
        <v>5</v>
      </c>
      <c r="D458" s="3" t="s">
        <v>926</v>
      </c>
      <c r="E458" s="1">
        <v>4</v>
      </c>
      <c r="G458" s="1">
        <v>40</v>
      </c>
      <c r="K458" s="1">
        <v>60</v>
      </c>
      <c r="S458" s="1">
        <v>0</v>
      </c>
      <c r="T458" s="1">
        <v>0</v>
      </c>
      <c r="U458" s="1">
        <v>0</v>
      </c>
    </row>
    <row r="459" spans="1:21" ht="12.75">
      <c r="A459" s="1" t="s">
        <v>921</v>
      </c>
      <c r="C459" s="1">
        <v>5</v>
      </c>
      <c r="D459" s="3" t="s">
        <v>926</v>
      </c>
      <c r="E459" s="1">
        <v>5</v>
      </c>
      <c r="G459" s="1">
        <v>25</v>
      </c>
      <c r="K459" s="1">
        <v>75</v>
      </c>
      <c r="S459" s="1">
        <v>1</v>
      </c>
      <c r="T459" s="1">
        <v>0</v>
      </c>
      <c r="U459" s="1">
        <v>0</v>
      </c>
    </row>
    <row r="460" spans="1:21" ht="12.75">
      <c r="A460" s="1" t="s">
        <v>921</v>
      </c>
      <c r="C460" s="1">
        <v>5</v>
      </c>
      <c r="D460" s="3" t="s">
        <v>926</v>
      </c>
      <c r="E460" s="1">
        <v>6</v>
      </c>
      <c r="G460" s="1">
        <v>25</v>
      </c>
      <c r="K460" s="1">
        <v>75</v>
      </c>
      <c r="S460" s="1">
        <v>0</v>
      </c>
      <c r="T460" s="1">
        <v>0</v>
      </c>
      <c r="U460" s="1">
        <v>0</v>
      </c>
    </row>
    <row r="461" spans="1:25" ht="12.75">
      <c r="A461" s="1" t="s">
        <v>176</v>
      </c>
      <c r="C461" s="1">
        <v>1</v>
      </c>
      <c r="D461" s="3" t="s">
        <v>240</v>
      </c>
      <c r="E461" s="1">
        <v>1</v>
      </c>
      <c r="F461" s="1">
        <v>75</v>
      </c>
      <c r="G461" s="1">
        <v>25</v>
      </c>
      <c r="S461" s="1">
        <v>0</v>
      </c>
      <c r="T461" s="1">
        <v>2</v>
      </c>
      <c r="U461" s="1">
        <v>0</v>
      </c>
      <c r="W461" s="1">
        <f>SUM(S461:S490)/(5*6*0.5*0.5)</f>
        <v>0.26666666666666666</v>
      </c>
      <c r="X461" s="1">
        <f>SUM(T461:T490)/(5*6*0.5*0.5)</f>
        <v>4.8</v>
      </c>
      <c r="Y461" s="1">
        <v>0</v>
      </c>
    </row>
    <row r="462" spans="1:21" ht="12.75">
      <c r="A462" s="1" t="s">
        <v>176</v>
      </c>
      <c r="C462" s="1">
        <v>1</v>
      </c>
      <c r="D462" s="3" t="s">
        <v>240</v>
      </c>
      <c r="E462" s="1">
        <v>2</v>
      </c>
      <c r="F462" s="1">
        <v>75</v>
      </c>
      <c r="G462" s="1">
        <v>25</v>
      </c>
      <c r="S462" s="1">
        <v>0</v>
      </c>
      <c r="T462" s="1">
        <v>3</v>
      </c>
      <c r="U462" s="1">
        <v>0</v>
      </c>
    </row>
    <row r="463" spans="1:21" ht="12.75">
      <c r="A463" s="1" t="s">
        <v>176</v>
      </c>
      <c r="C463" s="1">
        <v>1</v>
      </c>
      <c r="D463" s="3" t="s">
        <v>240</v>
      </c>
      <c r="E463" s="1">
        <v>3</v>
      </c>
      <c r="F463" s="1">
        <v>75</v>
      </c>
      <c r="G463" s="1">
        <v>25</v>
      </c>
      <c r="S463" s="1">
        <v>0</v>
      </c>
      <c r="T463" s="1">
        <v>3</v>
      </c>
      <c r="U463" s="1">
        <v>0</v>
      </c>
    </row>
    <row r="464" spans="1:21" ht="12.75">
      <c r="A464" s="1" t="s">
        <v>176</v>
      </c>
      <c r="C464" s="1">
        <v>1</v>
      </c>
      <c r="D464" s="3" t="s">
        <v>240</v>
      </c>
      <c r="E464" s="1">
        <v>4</v>
      </c>
      <c r="F464" s="1">
        <v>67</v>
      </c>
      <c r="G464" s="1">
        <v>33</v>
      </c>
      <c r="S464" s="1">
        <v>0</v>
      </c>
      <c r="T464" s="1">
        <v>1</v>
      </c>
      <c r="U464" s="1">
        <v>0</v>
      </c>
    </row>
    <row r="465" spans="1:21" ht="12.75">
      <c r="A465" s="1" t="s">
        <v>176</v>
      </c>
      <c r="C465" s="1">
        <v>1</v>
      </c>
      <c r="D465" s="3" t="s">
        <v>240</v>
      </c>
      <c r="E465" s="1">
        <v>5</v>
      </c>
      <c r="F465" s="1">
        <v>50</v>
      </c>
      <c r="G465" s="1">
        <v>50</v>
      </c>
      <c r="S465" s="1">
        <v>0</v>
      </c>
      <c r="T465" s="1">
        <v>3</v>
      </c>
      <c r="U465" s="1">
        <v>0</v>
      </c>
    </row>
    <row r="466" spans="1:21" ht="12.75">
      <c r="A466" s="1" t="s">
        <v>176</v>
      </c>
      <c r="C466" s="1">
        <v>1</v>
      </c>
      <c r="D466" s="3" t="s">
        <v>240</v>
      </c>
      <c r="E466" s="1">
        <v>6</v>
      </c>
      <c r="F466" s="1">
        <v>67</v>
      </c>
      <c r="G466" s="1">
        <v>33</v>
      </c>
      <c r="S466" s="1">
        <v>0</v>
      </c>
      <c r="T466" s="1">
        <v>4</v>
      </c>
      <c r="U466" s="1">
        <v>0</v>
      </c>
    </row>
    <row r="467" spans="1:21" ht="12.75">
      <c r="A467" s="1" t="s">
        <v>176</v>
      </c>
      <c r="C467" s="1">
        <v>2</v>
      </c>
      <c r="D467" s="3" t="s">
        <v>241</v>
      </c>
      <c r="E467" s="1">
        <v>1</v>
      </c>
      <c r="H467" s="1">
        <v>100</v>
      </c>
      <c r="S467" s="1">
        <v>0</v>
      </c>
      <c r="T467" s="1">
        <v>0</v>
      </c>
      <c r="U467" s="1">
        <v>0</v>
      </c>
    </row>
    <row r="468" spans="1:21" ht="12.75">
      <c r="A468" s="1" t="s">
        <v>176</v>
      </c>
      <c r="C468" s="1">
        <v>2</v>
      </c>
      <c r="D468" s="3" t="s">
        <v>241</v>
      </c>
      <c r="E468" s="1">
        <v>2</v>
      </c>
      <c r="H468" s="1">
        <v>100</v>
      </c>
      <c r="S468" s="1">
        <v>0</v>
      </c>
      <c r="T468" s="1">
        <v>0</v>
      </c>
      <c r="U468" s="1">
        <v>0</v>
      </c>
    </row>
    <row r="469" spans="1:21" ht="12.75">
      <c r="A469" s="1" t="s">
        <v>176</v>
      </c>
      <c r="C469" s="1">
        <v>2</v>
      </c>
      <c r="D469" s="3" t="s">
        <v>241</v>
      </c>
      <c r="E469" s="1">
        <v>3</v>
      </c>
      <c r="H469" s="1">
        <v>100</v>
      </c>
      <c r="S469" s="1">
        <v>0</v>
      </c>
      <c r="T469" s="1">
        <v>0</v>
      </c>
      <c r="U469" s="1">
        <v>0</v>
      </c>
    </row>
    <row r="470" spans="1:21" ht="12.75">
      <c r="A470" s="1" t="s">
        <v>176</v>
      </c>
      <c r="C470" s="1">
        <v>2</v>
      </c>
      <c r="D470" s="3" t="s">
        <v>241</v>
      </c>
      <c r="E470" s="1">
        <v>4</v>
      </c>
      <c r="H470" s="1">
        <v>50</v>
      </c>
      <c r="L470" s="1">
        <v>50</v>
      </c>
      <c r="S470" s="1">
        <v>0</v>
      </c>
      <c r="T470" s="1">
        <v>0</v>
      </c>
      <c r="U470" s="1">
        <v>0</v>
      </c>
    </row>
    <row r="471" spans="1:21" ht="12.75">
      <c r="A471" s="1" t="s">
        <v>176</v>
      </c>
      <c r="C471" s="1">
        <v>2</v>
      </c>
      <c r="D471" s="3" t="s">
        <v>241</v>
      </c>
      <c r="E471" s="1">
        <v>5</v>
      </c>
      <c r="H471" s="1">
        <v>50</v>
      </c>
      <c r="L471" s="1">
        <v>50</v>
      </c>
      <c r="S471" s="1">
        <v>0</v>
      </c>
      <c r="T471" s="1">
        <v>0</v>
      </c>
      <c r="U471" s="1">
        <v>0</v>
      </c>
    </row>
    <row r="472" spans="1:21" ht="12.75">
      <c r="A472" s="1" t="s">
        <v>176</v>
      </c>
      <c r="C472" s="1">
        <v>2</v>
      </c>
      <c r="D472" s="3" t="s">
        <v>241</v>
      </c>
      <c r="E472" s="1">
        <v>6</v>
      </c>
      <c r="H472" s="1">
        <v>50</v>
      </c>
      <c r="L472" s="1">
        <v>50</v>
      </c>
      <c r="S472" s="1">
        <v>0</v>
      </c>
      <c r="T472" s="1">
        <v>0</v>
      </c>
      <c r="U472" s="1">
        <v>0</v>
      </c>
    </row>
    <row r="473" spans="1:22" ht="12.75">
      <c r="A473" s="1" t="s">
        <v>176</v>
      </c>
      <c r="C473" s="1">
        <v>3</v>
      </c>
      <c r="D473" s="3" t="s">
        <v>206</v>
      </c>
      <c r="E473" s="1">
        <v>1</v>
      </c>
      <c r="G473" s="1">
        <v>100</v>
      </c>
      <c r="S473" s="1">
        <v>0</v>
      </c>
      <c r="T473" s="1">
        <v>0</v>
      </c>
      <c r="U473" s="1">
        <v>0</v>
      </c>
      <c r="V473" s="1" t="s">
        <v>244</v>
      </c>
    </row>
    <row r="474" spans="1:21" ht="12.75">
      <c r="A474" s="1" t="s">
        <v>176</v>
      </c>
      <c r="C474" s="1">
        <v>3</v>
      </c>
      <c r="D474" s="3" t="s">
        <v>206</v>
      </c>
      <c r="E474" s="1">
        <v>2</v>
      </c>
      <c r="G474" s="1">
        <v>100</v>
      </c>
      <c r="S474" s="1">
        <v>0</v>
      </c>
      <c r="T474" s="1">
        <v>0</v>
      </c>
      <c r="U474" s="1">
        <v>0</v>
      </c>
    </row>
    <row r="475" spans="1:21" ht="12.75">
      <c r="A475" s="1" t="s">
        <v>176</v>
      </c>
      <c r="C475" s="1">
        <v>3</v>
      </c>
      <c r="D475" s="3" t="s">
        <v>206</v>
      </c>
      <c r="E475" s="1">
        <v>3</v>
      </c>
      <c r="G475" s="1">
        <v>100</v>
      </c>
      <c r="S475" s="1">
        <v>0</v>
      </c>
      <c r="T475" s="1">
        <v>0</v>
      </c>
      <c r="U475" s="1">
        <v>0</v>
      </c>
    </row>
    <row r="476" spans="1:21" ht="12.75">
      <c r="A476" s="1" t="s">
        <v>176</v>
      </c>
      <c r="C476" s="1">
        <v>3</v>
      </c>
      <c r="D476" s="3" t="s">
        <v>206</v>
      </c>
      <c r="E476" s="1">
        <v>4</v>
      </c>
      <c r="G476" s="1">
        <v>100</v>
      </c>
      <c r="S476" s="1">
        <v>0</v>
      </c>
      <c r="T476" s="1">
        <v>0</v>
      </c>
      <c r="U476" s="1">
        <v>0</v>
      </c>
    </row>
    <row r="477" spans="1:21" ht="12.75">
      <c r="A477" s="1" t="s">
        <v>176</v>
      </c>
      <c r="C477" s="1">
        <v>3</v>
      </c>
      <c r="D477" s="3" t="s">
        <v>206</v>
      </c>
      <c r="E477" s="1">
        <v>5</v>
      </c>
      <c r="G477" s="1">
        <v>100</v>
      </c>
      <c r="S477" s="1">
        <v>0</v>
      </c>
      <c r="T477" s="1">
        <v>0</v>
      </c>
      <c r="U477" s="1">
        <v>0</v>
      </c>
    </row>
    <row r="478" spans="1:21" ht="12.75">
      <c r="A478" s="1" t="s">
        <v>176</v>
      </c>
      <c r="C478" s="1">
        <v>3</v>
      </c>
      <c r="D478" s="3" t="s">
        <v>206</v>
      </c>
      <c r="E478" s="1">
        <v>6</v>
      </c>
      <c r="G478" s="1">
        <v>100</v>
      </c>
      <c r="S478" s="1">
        <v>0</v>
      </c>
      <c r="T478" s="1">
        <v>0</v>
      </c>
      <c r="U478" s="1">
        <v>0</v>
      </c>
    </row>
    <row r="479" spans="1:22" ht="12.75">
      <c r="A479" s="1" t="s">
        <v>176</v>
      </c>
      <c r="C479" s="1">
        <v>4</v>
      </c>
      <c r="D479" s="3" t="s">
        <v>214</v>
      </c>
      <c r="E479" s="1">
        <v>1</v>
      </c>
      <c r="G479" s="1">
        <v>100</v>
      </c>
      <c r="S479" s="1">
        <v>1</v>
      </c>
      <c r="T479" s="1">
        <v>0</v>
      </c>
      <c r="U479" s="1">
        <v>0</v>
      </c>
      <c r="V479" s="1" t="s">
        <v>245</v>
      </c>
    </row>
    <row r="480" spans="1:21" ht="12.75">
      <c r="A480" s="1" t="s">
        <v>176</v>
      </c>
      <c r="C480" s="1">
        <v>4</v>
      </c>
      <c r="D480" s="3" t="s">
        <v>214</v>
      </c>
      <c r="E480" s="1">
        <v>2</v>
      </c>
      <c r="G480" s="1">
        <v>100</v>
      </c>
      <c r="S480" s="1">
        <v>0</v>
      </c>
      <c r="T480" s="1">
        <v>0</v>
      </c>
      <c r="U480" s="1">
        <v>0</v>
      </c>
    </row>
    <row r="481" spans="1:21" ht="12.75">
      <c r="A481" s="1" t="s">
        <v>176</v>
      </c>
      <c r="C481" s="1">
        <v>4</v>
      </c>
      <c r="D481" s="3" t="s">
        <v>214</v>
      </c>
      <c r="E481" s="1">
        <v>3</v>
      </c>
      <c r="G481" s="1">
        <v>100</v>
      </c>
      <c r="S481" s="1">
        <v>0</v>
      </c>
      <c r="T481" s="1">
        <v>0</v>
      </c>
      <c r="U481" s="1">
        <v>0</v>
      </c>
    </row>
    <row r="482" spans="1:21" ht="12.75">
      <c r="A482" s="1" t="s">
        <v>176</v>
      </c>
      <c r="C482" s="1">
        <v>4</v>
      </c>
      <c r="D482" s="3" t="s">
        <v>214</v>
      </c>
      <c r="E482" s="1">
        <v>4</v>
      </c>
      <c r="G482" s="1">
        <v>100</v>
      </c>
      <c r="S482" s="1">
        <v>1</v>
      </c>
      <c r="T482" s="1">
        <v>0</v>
      </c>
      <c r="U482" s="1">
        <v>0</v>
      </c>
    </row>
    <row r="483" spans="1:21" ht="12.75">
      <c r="A483" s="1" t="s">
        <v>176</v>
      </c>
      <c r="C483" s="1">
        <v>4</v>
      </c>
      <c r="D483" s="3" t="s">
        <v>214</v>
      </c>
      <c r="E483" s="1">
        <v>5</v>
      </c>
      <c r="G483" s="1">
        <v>100</v>
      </c>
      <c r="S483" s="1">
        <v>0</v>
      </c>
      <c r="T483" s="1">
        <v>0</v>
      </c>
      <c r="U483" s="1">
        <v>0</v>
      </c>
    </row>
    <row r="484" spans="1:21" ht="12.75">
      <c r="A484" s="1" t="s">
        <v>176</v>
      </c>
      <c r="C484" s="1">
        <v>4</v>
      </c>
      <c r="D484" s="3" t="s">
        <v>214</v>
      </c>
      <c r="E484" s="1">
        <v>6</v>
      </c>
      <c r="G484" s="1">
        <v>100</v>
      </c>
      <c r="S484" s="1">
        <v>0</v>
      </c>
      <c r="T484" s="1">
        <v>0</v>
      </c>
      <c r="U484" s="1">
        <v>0</v>
      </c>
    </row>
    <row r="485" spans="1:21" ht="12.75">
      <c r="A485" s="1" t="s">
        <v>176</v>
      </c>
      <c r="C485" s="1">
        <v>5</v>
      </c>
      <c r="D485" s="3" t="s">
        <v>242</v>
      </c>
      <c r="E485" s="1">
        <v>1</v>
      </c>
      <c r="G485" s="1">
        <v>100</v>
      </c>
      <c r="S485" s="1">
        <v>0</v>
      </c>
      <c r="T485" s="1">
        <v>6</v>
      </c>
      <c r="U485" s="1">
        <v>0</v>
      </c>
    </row>
    <row r="486" spans="1:21" ht="12.75">
      <c r="A486" s="1" t="s">
        <v>176</v>
      </c>
      <c r="C486" s="1">
        <v>5</v>
      </c>
      <c r="D486" s="3" t="s">
        <v>242</v>
      </c>
      <c r="E486" s="1">
        <v>2</v>
      </c>
      <c r="G486" s="1">
        <v>100</v>
      </c>
      <c r="S486" s="1">
        <v>0</v>
      </c>
      <c r="T486" s="1">
        <v>4</v>
      </c>
      <c r="U486" s="1">
        <v>0</v>
      </c>
    </row>
    <row r="487" spans="1:21" ht="12.75">
      <c r="A487" s="1" t="s">
        <v>176</v>
      </c>
      <c r="C487" s="1">
        <v>5</v>
      </c>
      <c r="D487" s="3" t="s">
        <v>242</v>
      </c>
      <c r="E487" s="1">
        <v>3</v>
      </c>
      <c r="G487" s="1">
        <v>100</v>
      </c>
      <c r="S487" s="1">
        <v>0</v>
      </c>
      <c r="T487" s="1">
        <v>0</v>
      </c>
      <c r="U487" s="1">
        <v>0</v>
      </c>
    </row>
    <row r="488" spans="1:21" ht="12.75">
      <c r="A488" s="1" t="s">
        <v>176</v>
      </c>
      <c r="C488" s="1">
        <v>5</v>
      </c>
      <c r="D488" s="3" t="s">
        <v>242</v>
      </c>
      <c r="E488" s="1">
        <v>4</v>
      </c>
      <c r="F488" s="1">
        <v>50</v>
      </c>
      <c r="G488" s="1">
        <v>50</v>
      </c>
      <c r="S488" s="1">
        <v>0</v>
      </c>
      <c r="T488" s="1">
        <v>6</v>
      </c>
      <c r="U488" s="1">
        <v>0</v>
      </c>
    </row>
    <row r="489" spans="1:21" ht="12.75">
      <c r="A489" s="1" t="s">
        <v>176</v>
      </c>
      <c r="C489" s="1">
        <v>5</v>
      </c>
      <c r="D489" s="3" t="s">
        <v>242</v>
      </c>
      <c r="E489" s="1">
        <v>5</v>
      </c>
      <c r="F489" s="1">
        <v>50</v>
      </c>
      <c r="G489" s="1">
        <v>50</v>
      </c>
      <c r="S489" s="1">
        <v>0</v>
      </c>
      <c r="T489" s="1">
        <v>4</v>
      </c>
      <c r="U489" s="1">
        <v>0</v>
      </c>
    </row>
    <row r="490" spans="1:21" ht="12.75">
      <c r="A490" s="1" t="s">
        <v>176</v>
      </c>
      <c r="C490" s="1">
        <v>5</v>
      </c>
      <c r="D490" s="3" t="s">
        <v>242</v>
      </c>
      <c r="E490" s="1">
        <v>6</v>
      </c>
      <c r="G490" s="1">
        <v>100</v>
      </c>
      <c r="S490" s="1">
        <v>0</v>
      </c>
      <c r="T490" s="1">
        <v>0</v>
      </c>
      <c r="U490" s="1">
        <v>0</v>
      </c>
    </row>
    <row r="491" spans="1:25" ht="12.75">
      <c r="A491" s="1" t="s">
        <v>710</v>
      </c>
      <c r="C491" s="1">
        <v>1</v>
      </c>
      <c r="D491" s="3" t="s">
        <v>755</v>
      </c>
      <c r="E491" s="1">
        <v>1</v>
      </c>
      <c r="G491" s="1">
        <v>50</v>
      </c>
      <c r="H491" s="1">
        <v>5</v>
      </c>
      <c r="P491" s="1">
        <v>45</v>
      </c>
      <c r="R491" s="1" t="s">
        <v>175</v>
      </c>
      <c r="S491" s="1">
        <v>0</v>
      </c>
      <c r="T491" s="1">
        <v>0</v>
      </c>
      <c r="U491" s="1">
        <v>0</v>
      </c>
      <c r="W491" s="1">
        <f>SUM(S491:S520)/(5*6*0.5*0.5)</f>
        <v>0</v>
      </c>
      <c r="X491" s="1">
        <f>SUM(T491:T520)/(5*6*0.5*0.5)</f>
        <v>0</v>
      </c>
      <c r="Y491" s="1">
        <v>0</v>
      </c>
    </row>
    <row r="492" spans="1:21" ht="12.75">
      <c r="A492" s="1" t="s">
        <v>710</v>
      </c>
      <c r="C492" s="1">
        <v>1</v>
      </c>
      <c r="D492" s="3" t="s">
        <v>755</v>
      </c>
      <c r="E492" s="1">
        <v>2</v>
      </c>
      <c r="G492" s="1">
        <v>50</v>
      </c>
      <c r="H492" s="1">
        <v>5</v>
      </c>
      <c r="P492" s="1">
        <v>45</v>
      </c>
      <c r="R492" s="1" t="s">
        <v>175</v>
      </c>
      <c r="S492" s="1">
        <v>0</v>
      </c>
      <c r="T492" s="1">
        <v>0</v>
      </c>
      <c r="U492" s="1">
        <v>0</v>
      </c>
    </row>
    <row r="493" spans="1:21" ht="12.75">
      <c r="A493" s="1" t="s">
        <v>710</v>
      </c>
      <c r="C493" s="1">
        <v>1</v>
      </c>
      <c r="D493" s="3" t="s">
        <v>755</v>
      </c>
      <c r="E493" s="1">
        <v>3</v>
      </c>
      <c r="G493" s="1">
        <v>40</v>
      </c>
      <c r="P493" s="1">
        <v>60</v>
      </c>
      <c r="R493" s="1" t="s">
        <v>175</v>
      </c>
      <c r="S493" s="1">
        <v>0</v>
      </c>
      <c r="T493" s="1">
        <v>0</v>
      </c>
      <c r="U493" s="1">
        <v>0</v>
      </c>
    </row>
    <row r="494" spans="1:21" ht="12.75">
      <c r="A494" s="1" t="s">
        <v>710</v>
      </c>
      <c r="C494" s="1">
        <v>1</v>
      </c>
      <c r="D494" s="3" t="s">
        <v>755</v>
      </c>
      <c r="E494" s="1">
        <v>4</v>
      </c>
      <c r="G494" s="1">
        <v>30</v>
      </c>
      <c r="P494" s="1">
        <v>70</v>
      </c>
      <c r="R494" s="1" t="s">
        <v>175</v>
      </c>
      <c r="S494" s="1">
        <v>0</v>
      </c>
      <c r="T494" s="1">
        <v>0</v>
      </c>
      <c r="U494" s="1">
        <v>0</v>
      </c>
    </row>
    <row r="495" spans="1:21" ht="12.75">
      <c r="A495" s="1" t="s">
        <v>710</v>
      </c>
      <c r="C495" s="1">
        <v>1</v>
      </c>
      <c r="D495" s="3" t="s">
        <v>755</v>
      </c>
      <c r="E495" s="1">
        <v>5</v>
      </c>
      <c r="G495" s="1">
        <v>30</v>
      </c>
      <c r="H495" s="1">
        <v>10</v>
      </c>
      <c r="P495" s="1">
        <v>60</v>
      </c>
      <c r="R495" s="1" t="s">
        <v>175</v>
      </c>
      <c r="S495" s="1">
        <v>0</v>
      </c>
      <c r="T495" s="1">
        <v>0</v>
      </c>
      <c r="U495" s="1">
        <v>0</v>
      </c>
    </row>
    <row r="496" spans="1:21" ht="12.75">
      <c r="A496" s="1" t="s">
        <v>710</v>
      </c>
      <c r="C496" s="1">
        <v>1</v>
      </c>
      <c r="D496" s="3" t="s">
        <v>755</v>
      </c>
      <c r="E496" s="1">
        <v>6</v>
      </c>
      <c r="G496" s="1">
        <v>25</v>
      </c>
      <c r="H496" s="1">
        <v>15</v>
      </c>
      <c r="P496" s="1">
        <v>60</v>
      </c>
      <c r="R496" s="1" t="s">
        <v>175</v>
      </c>
      <c r="S496" s="1">
        <v>0</v>
      </c>
      <c r="T496" s="1">
        <v>0</v>
      </c>
      <c r="U496" s="1">
        <v>0</v>
      </c>
    </row>
    <row r="497" spans="1:21" ht="12.75">
      <c r="A497" s="1" t="s">
        <v>710</v>
      </c>
      <c r="C497" s="1">
        <v>2</v>
      </c>
      <c r="D497" s="3" t="s">
        <v>756</v>
      </c>
      <c r="E497" s="1">
        <v>1</v>
      </c>
      <c r="G497" s="1">
        <v>80</v>
      </c>
      <c r="P497" s="1">
        <v>20</v>
      </c>
      <c r="R497" s="1" t="s">
        <v>175</v>
      </c>
      <c r="S497" s="1">
        <v>0</v>
      </c>
      <c r="T497" s="1">
        <v>0</v>
      </c>
      <c r="U497" s="1">
        <v>0</v>
      </c>
    </row>
    <row r="498" spans="1:21" ht="12.75">
      <c r="A498" s="1" t="s">
        <v>710</v>
      </c>
      <c r="C498" s="1">
        <v>2</v>
      </c>
      <c r="D498" s="3" t="s">
        <v>756</v>
      </c>
      <c r="E498" s="1">
        <v>2</v>
      </c>
      <c r="G498" s="1">
        <v>70</v>
      </c>
      <c r="P498" s="1">
        <v>30</v>
      </c>
      <c r="R498" s="1" t="s">
        <v>175</v>
      </c>
      <c r="S498" s="1">
        <v>0</v>
      </c>
      <c r="T498" s="1">
        <v>0</v>
      </c>
      <c r="U498" s="1">
        <v>0</v>
      </c>
    </row>
    <row r="499" spans="1:21" ht="12.75">
      <c r="A499" s="1" t="s">
        <v>710</v>
      </c>
      <c r="C499" s="1">
        <v>2</v>
      </c>
      <c r="D499" s="3" t="s">
        <v>756</v>
      </c>
      <c r="E499" s="1">
        <v>3</v>
      </c>
      <c r="G499" s="1">
        <v>90</v>
      </c>
      <c r="P499" s="1">
        <v>10</v>
      </c>
      <c r="R499" s="1" t="s">
        <v>175</v>
      </c>
      <c r="S499" s="1">
        <v>0</v>
      </c>
      <c r="T499" s="1">
        <v>0</v>
      </c>
      <c r="U499" s="1">
        <v>0</v>
      </c>
    </row>
    <row r="500" spans="1:21" ht="12.75">
      <c r="A500" s="1" t="s">
        <v>710</v>
      </c>
      <c r="C500" s="1">
        <v>2</v>
      </c>
      <c r="D500" s="3" t="s">
        <v>756</v>
      </c>
      <c r="E500" s="1">
        <v>4</v>
      </c>
      <c r="G500" s="1">
        <v>80</v>
      </c>
      <c r="P500" s="1">
        <v>20</v>
      </c>
      <c r="R500" s="1" t="s">
        <v>175</v>
      </c>
      <c r="S500" s="1">
        <v>0</v>
      </c>
      <c r="T500" s="1">
        <v>0</v>
      </c>
      <c r="U500" s="1">
        <v>0</v>
      </c>
    </row>
    <row r="501" spans="1:21" ht="12.75">
      <c r="A501" s="1" t="s">
        <v>710</v>
      </c>
      <c r="C501" s="1">
        <v>2</v>
      </c>
      <c r="D501" s="3" t="s">
        <v>756</v>
      </c>
      <c r="E501" s="1">
        <v>5</v>
      </c>
      <c r="G501" s="1">
        <v>30</v>
      </c>
      <c r="P501" s="1">
        <v>70</v>
      </c>
      <c r="R501" s="1" t="s">
        <v>175</v>
      </c>
      <c r="S501" s="1">
        <v>0</v>
      </c>
      <c r="T501" s="1">
        <v>0</v>
      </c>
      <c r="U501" s="1">
        <v>0</v>
      </c>
    </row>
    <row r="502" spans="1:21" ht="12.75">
      <c r="A502" s="1" t="s">
        <v>710</v>
      </c>
      <c r="C502" s="1">
        <v>2</v>
      </c>
      <c r="D502" s="3" t="s">
        <v>756</v>
      </c>
      <c r="E502" s="1">
        <v>6</v>
      </c>
      <c r="G502" s="1">
        <v>90</v>
      </c>
      <c r="P502" s="1">
        <v>10</v>
      </c>
      <c r="R502" s="1" t="s">
        <v>175</v>
      </c>
      <c r="S502" s="1">
        <v>0</v>
      </c>
      <c r="T502" s="1">
        <v>0</v>
      </c>
      <c r="U502" s="1">
        <v>0</v>
      </c>
    </row>
    <row r="503" spans="1:21" ht="12.75">
      <c r="A503" s="1" t="s">
        <v>710</v>
      </c>
      <c r="C503" s="1">
        <v>3</v>
      </c>
      <c r="D503" s="3" t="s">
        <v>757</v>
      </c>
      <c r="E503" s="1">
        <v>1</v>
      </c>
      <c r="F503" s="1">
        <v>90</v>
      </c>
      <c r="G503" s="1">
        <v>10</v>
      </c>
      <c r="R503" s="1" t="s">
        <v>175</v>
      </c>
      <c r="S503" s="1">
        <v>0</v>
      </c>
      <c r="T503" s="1">
        <v>0</v>
      </c>
      <c r="U503" s="1">
        <v>0</v>
      </c>
    </row>
    <row r="504" spans="1:21" ht="12.75">
      <c r="A504" s="1" t="s">
        <v>710</v>
      </c>
      <c r="C504" s="1">
        <v>3</v>
      </c>
      <c r="D504" s="3" t="s">
        <v>757</v>
      </c>
      <c r="E504" s="1">
        <v>2</v>
      </c>
      <c r="F504" s="1">
        <v>90</v>
      </c>
      <c r="G504" s="1">
        <v>10</v>
      </c>
      <c r="R504" s="1" t="s">
        <v>175</v>
      </c>
      <c r="S504" s="1">
        <v>0</v>
      </c>
      <c r="T504" s="1">
        <v>0</v>
      </c>
      <c r="U504" s="1">
        <v>0</v>
      </c>
    </row>
    <row r="505" spans="1:21" ht="12.75">
      <c r="A505" s="1" t="s">
        <v>710</v>
      </c>
      <c r="C505" s="1">
        <v>3</v>
      </c>
      <c r="D505" s="3" t="s">
        <v>757</v>
      </c>
      <c r="E505" s="1">
        <v>3</v>
      </c>
      <c r="F505" s="1">
        <v>80</v>
      </c>
      <c r="G505" s="1">
        <v>20</v>
      </c>
      <c r="R505" s="1" t="s">
        <v>175</v>
      </c>
      <c r="S505" s="1">
        <v>0</v>
      </c>
      <c r="T505" s="1">
        <v>0</v>
      </c>
      <c r="U505" s="1">
        <v>0</v>
      </c>
    </row>
    <row r="506" spans="1:21" ht="12.75">
      <c r="A506" s="1" t="s">
        <v>710</v>
      </c>
      <c r="C506" s="1">
        <v>3</v>
      </c>
      <c r="D506" s="3" t="s">
        <v>757</v>
      </c>
      <c r="E506" s="1">
        <v>4</v>
      </c>
      <c r="G506" s="1">
        <v>60</v>
      </c>
      <c r="P506" s="1">
        <v>40</v>
      </c>
      <c r="R506" s="1" t="s">
        <v>175</v>
      </c>
      <c r="S506" s="1">
        <v>0</v>
      </c>
      <c r="T506" s="1">
        <v>0</v>
      </c>
      <c r="U506" s="1">
        <v>0</v>
      </c>
    </row>
    <row r="507" spans="1:21" ht="12.75">
      <c r="A507" s="1" t="s">
        <v>710</v>
      </c>
      <c r="C507" s="1">
        <v>3</v>
      </c>
      <c r="D507" s="3" t="s">
        <v>757</v>
      </c>
      <c r="E507" s="1">
        <v>5</v>
      </c>
      <c r="G507" s="1">
        <v>50</v>
      </c>
      <c r="P507" s="1">
        <v>50</v>
      </c>
      <c r="R507" s="1" t="s">
        <v>175</v>
      </c>
      <c r="S507" s="1">
        <v>0</v>
      </c>
      <c r="T507" s="1">
        <v>0</v>
      </c>
      <c r="U507" s="1">
        <v>0</v>
      </c>
    </row>
    <row r="508" spans="1:21" ht="12.75">
      <c r="A508" s="1" t="s">
        <v>710</v>
      </c>
      <c r="C508" s="1">
        <v>3</v>
      </c>
      <c r="D508" s="3" t="s">
        <v>757</v>
      </c>
      <c r="E508" s="1">
        <v>6</v>
      </c>
      <c r="G508" s="1">
        <v>50</v>
      </c>
      <c r="P508" s="1">
        <v>50</v>
      </c>
      <c r="R508" s="1" t="s">
        <v>175</v>
      </c>
      <c r="S508" s="1">
        <v>0</v>
      </c>
      <c r="T508" s="1">
        <v>0</v>
      </c>
      <c r="U508" s="1">
        <v>0</v>
      </c>
    </row>
    <row r="509" spans="1:22" ht="12.75">
      <c r="A509" s="1" t="s">
        <v>710</v>
      </c>
      <c r="C509" s="1">
        <v>4</v>
      </c>
      <c r="D509" s="3" t="s">
        <v>758</v>
      </c>
      <c r="E509" s="1">
        <v>1</v>
      </c>
      <c r="G509" s="1">
        <v>10</v>
      </c>
      <c r="L509" s="1">
        <v>10</v>
      </c>
      <c r="N509" s="1">
        <v>80</v>
      </c>
      <c r="S509" s="1">
        <v>0</v>
      </c>
      <c r="T509" s="1">
        <v>0</v>
      </c>
      <c r="U509" s="1">
        <v>0</v>
      </c>
      <c r="V509" s="1" t="s">
        <v>761</v>
      </c>
    </row>
    <row r="510" spans="1:21" ht="12.75">
      <c r="A510" s="1" t="s">
        <v>710</v>
      </c>
      <c r="C510" s="1">
        <v>4</v>
      </c>
      <c r="D510" s="3" t="s">
        <v>758</v>
      </c>
      <c r="E510" s="1">
        <v>2</v>
      </c>
      <c r="G510" s="1">
        <v>10</v>
      </c>
      <c r="N510" s="1">
        <v>90</v>
      </c>
      <c r="S510" s="1">
        <v>0</v>
      </c>
      <c r="T510" s="1">
        <v>0</v>
      </c>
      <c r="U510" s="1">
        <v>0</v>
      </c>
    </row>
    <row r="511" spans="1:21" ht="12.75">
      <c r="A511" s="1" t="s">
        <v>710</v>
      </c>
      <c r="C511" s="1">
        <v>4</v>
      </c>
      <c r="D511" s="3" t="s">
        <v>758</v>
      </c>
      <c r="E511" s="1">
        <v>3</v>
      </c>
      <c r="G511" s="1">
        <v>10</v>
      </c>
      <c r="H511" s="1">
        <v>10</v>
      </c>
      <c r="N511" s="1">
        <v>80</v>
      </c>
      <c r="S511" s="1">
        <v>0</v>
      </c>
      <c r="T511" s="1">
        <v>0</v>
      </c>
      <c r="U511" s="1">
        <v>0</v>
      </c>
    </row>
    <row r="512" spans="1:21" ht="12.75">
      <c r="A512" s="1" t="s">
        <v>710</v>
      </c>
      <c r="C512" s="1">
        <v>4</v>
      </c>
      <c r="D512" s="3" t="s">
        <v>758</v>
      </c>
      <c r="E512" s="1">
        <v>4</v>
      </c>
      <c r="G512" s="1">
        <v>20</v>
      </c>
      <c r="N512" s="1">
        <v>80</v>
      </c>
      <c r="S512" s="1">
        <v>0</v>
      </c>
      <c r="T512" s="1">
        <v>0</v>
      </c>
      <c r="U512" s="1">
        <v>0</v>
      </c>
    </row>
    <row r="513" spans="1:21" ht="12.75">
      <c r="A513" s="1" t="s">
        <v>710</v>
      </c>
      <c r="C513" s="1">
        <v>4</v>
      </c>
      <c r="D513" s="3" t="s">
        <v>758</v>
      </c>
      <c r="E513" s="1">
        <v>5</v>
      </c>
      <c r="G513" s="1">
        <v>50</v>
      </c>
      <c r="N513" s="1">
        <v>50</v>
      </c>
      <c r="S513" s="1">
        <v>0</v>
      </c>
      <c r="T513" s="1">
        <v>0</v>
      </c>
      <c r="U513" s="1">
        <v>0</v>
      </c>
    </row>
    <row r="514" spans="1:21" ht="12.75">
      <c r="A514" s="1" t="s">
        <v>710</v>
      </c>
      <c r="C514" s="1">
        <v>4</v>
      </c>
      <c r="D514" s="3" t="s">
        <v>758</v>
      </c>
      <c r="E514" s="1">
        <v>6</v>
      </c>
      <c r="G514" s="1">
        <v>60</v>
      </c>
      <c r="H514" s="1">
        <v>10</v>
      </c>
      <c r="N514" s="1">
        <v>30</v>
      </c>
      <c r="S514" s="1">
        <v>0</v>
      </c>
      <c r="T514" s="1">
        <v>0</v>
      </c>
      <c r="U514" s="1">
        <v>0</v>
      </c>
    </row>
    <row r="515" spans="1:21" ht="12.75">
      <c r="A515" s="1" t="s">
        <v>710</v>
      </c>
      <c r="C515" s="1">
        <v>5</v>
      </c>
      <c r="D515" s="3" t="s">
        <v>759</v>
      </c>
      <c r="E515" s="1">
        <v>1</v>
      </c>
      <c r="G515" s="1">
        <v>20</v>
      </c>
      <c r="P515" s="1">
        <v>80</v>
      </c>
      <c r="R515" s="1" t="s">
        <v>175</v>
      </c>
      <c r="S515" s="1">
        <v>0</v>
      </c>
      <c r="T515" s="1">
        <v>0</v>
      </c>
      <c r="U515" s="1">
        <v>0</v>
      </c>
    </row>
    <row r="516" spans="1:21" ht="12.75">
      <c r="A516" s="1" t="s">
        <v>710</v>
      </c>
      <c r="C516" s="1">
        <v>5</v>
      </c>
      <c r="D516" s="3" t="s">
        <v>759</v>
      </c>
      <c r="E516" s="1">
        <v>2</v>
      </c>
      <c r="G516" s="1">
        <v>20</v>
      </c>
      <c r="P516" s="1">
        <v>80</v>
      </c>
      <c r="R516" s="1" t="s">
        <v>175</v>
      </c>
      <c r="S516" s="1">
        <v>0</v>
      </c>
      <c r="T516" s="1">
        <v>0</v>
      </c>
      <c r="U516" s="1">
        <v>0</v>
      </c>
    </row>
    <row r="517" spans="1:21" ht="12.75">
      <c r="A517" s="1" t="s">
        <v>710</v>
      </c>
      <c r="C517" s="1">
        <v>5</v>
      </c>
      <c r="D517" s="3" t="s">
        <v>759</v>
      </c>
      <c r="E517" s="1">
        <v>3</v>
      </c>
      <c r="G517" s="1">
        <v>10</v>
      </c>
      <c r="P517" s="1">
        <v>90</v>
      </c>
      <c r="R517" s="1" t="s">
        <v>175</v>
      </c>
      <c r="S517" s="1">
        <v>0</v>
      </c>
      <c r="T517" s="1">
        <v>0</v>
      </c>
      <c r="U517" s="1">
        <v>0</v>
      </c>
    </row>
    <row r="518" spans="1:21" ht="12.75">
      <c r="A518" s="1" t="s">
        <v>710</v>
      </c>
      <c r="C518" s="1">
        <v>5</v>
      </c>
      <c r="D518" s="3" t="s">
        <v>759</v>
      </c>
      <c r="E518" s="1">
        <v>4</v>
      </c>
      <c r="G518" s="1">
        <v>10</v>
      </c>
      <c r="P518" s="1">
        <v>90</v>
      </c>
      <c r="R518" s="1" t="s">
        <v>175</v>
      </c>
      <c r="S518" s="1">
        <v>0</v>
      </c>
      <c r="T518" s="1">
        <v>0</v>
      </c>
      <c r="U518" s="1">
        <v>0</v>
      </c>
    </row>
    <row r="519" spans="1:21" ht="12.75">
      <c r="A519" s="1" t="s">
        <v>710</v>
      </c>
      <c r="C519" s="1">
        <v>5</v>
      </c>
      <c r="D519" s="3" t="s">
        <v>759</v>
      </c>
      <c r="E519" s="1">
        <v>5</v>
      </c>
      <c r="G519" s="1">
        <v>5</v>
      </c>
      <c r="P519" s="1">
        <v>95</v>
      </c>
      <c r="R519" s="1" t="s">
        <v>175</v>
      </c>
      <c r="S519" s="1">
        <v>0</v>
      </c>
      <c r="T519" s="1">
        <v>0</v>
      </c>
      <c r="U519" s="1">
        <v>0</v>
      </c>
    </row>
    <row r="520" spans="1:21" ht="12.75">
      <c r="A520" s="1" t="s">
        <v>710</v>
      </c>
      <c r="C520" s="1">
        <v>5</v>
      </c>
      <c r="D520" s="3" t="s">
        <v>759</v>
      </c>
      <c r="E520" s="1">
        <v>6</v>
      </c>
      <c r="G520" s="1">
        <v>10</v>
      </c>
      <c r="P520" s="1">
        <v>90</v>
      </c>
      <c r="R520" s="1" t="s">
        <v>175</v>
      </c>
      <c r="S520" s="1">
        <v>0</v>
      </c>
      <c r="T520" s="1">
        <v>0</v>
      </c>
      <c r="U520" s="1">
        <v>0</v>
      </c>
    </row>
    <row r="521" spans="1:25" ht="12.75">
      <c r="A521" s="1" t="s">
        <v>1480</v>
      </c>
      <c r="C521" s="1">
        <v>1</v>
      </c>
      <c r="D521" s="3" t="s">
        <v>1019</v>
      </c>
      <c r="E521" s="1">
        <v>1</v>
      </c>
      <c r="G521" s="1">
        <v>100</v>
      </c>
      <c r="S521" s="1">
        <v>0</v>
      </c>
      <c r="T521" s="1">
        <v>0</v>
      </c>
      <c r="U521" s="1">
        <v>0</v>
      </c>
      <c r="V521" s="1" t="s">
        <v>1485</v>
      </c>
      <c r="W521" s="1">
        <f>SUM(S521:S550)/(5*6*0.5*0.5)</f>
        <v>0</v>
      </c>
      <c r="X521" s="1">
        <f>SUM(T521:T550)/(5*6*0.5*0.5)</f>
        <v>0</v>
      </c>
      <c r="Y521" s="1">
        <v>0</v>
      </c>
    </row>
    <row r="522" spans="1:21" ht="12.75">
      <c r="A522" s="1" t="s">
        <v>1480</v>
      </c>
      <c r="C522" s="1">
        <v>1</v>
      </c>
      <c r="D522" s="3" t="s">
        <v>1019</v>
      </c>
      <c r="E522" s="1">
        <v>2</v>
      </c>
      <c r="G522" s="1">
        <v>100</v>
      </c>
      <c r="S522" s="1">
        <v>0</v>
      </c>
      <c r="T522" s="1">
        <v>0</v>
      </c>
      <c r="U522" s="1">
        <v>0</v>
      </c>
    </row>
    <row r="523" spans="1:21" ht="12.75">
      <c r="A523" s="1" t="s">
        <v>1480</v>
      </c>
      <c r="C523" s="1">
        <v>1</v>
      </c>
      <c r="D523" s="3" t="s">
        <v>1019</v>
      </c>
      <c r="E523" s="1">
        <v>3</v>
      </c>
      <c r="G523" s="1">
        <v>100</v>
      </c>
      <c r="S523" s="1">
        <v>0</v>
      </c>
      <c r="T523" s="1">
        <v>0</v>
      </c>
      <c r="U523" s="1">
        <v>0</v>
      </c>
    </row>
    <row r="524" spans="1:21" ht="12.75">
      <c r="A524" s="1" t="s">
        <v>1480</v>
      </c>
      <c r="C524" s="1">
        <v>1</v>
      </c>
      <c r="D524" s="3" t="s">
        <v>1019</v>
      </c>
      <c r="E524" s="1">
        <v>4</v>
      </c>
      <c r="G524" s="1">
        <v>100</v>
      </c>
      <c r="S524" s="1">
        <v>0</v>
      </c>
      <c r="T524" s="1">
        <v>0</v>
      </c>
      <c r="U524" s="1">
        <v>0</v>
      </c>
    </row>
    <row r="525" spans="1:21" ht="12.75">
      <c r="A525" s="1" t="s">
        <v>1480</v>
      </c>
      <c r="C525" s="1">
        <v>1</v>
      </c>
      <c r="D525" s="3" t="s">
        <v>1019</v>
      </c>
      <c r="E525" s="1">
        <v>5</v>
      </c>
      <c r="G525" s="1">
        <v>100</v>
      </c>
      <c r="S525" s="1">
        <v>0</v>
      </c>
      <c r="T525" s="1">
        <v>0</v>
      </c>
      <c r="U525" s="1">
        <v>0</v>
      </c>
    </row>
    <row r="526" spans="1:21" ht="12.75">
      <c r="A526" s="1" t="s">
        <v>1480</v>
      </c>
      <c r="C526" s="1">
        <v>1</v>
      </c>
      <c r="D526" s="3" t="s">
        <v>1019</v>
      </c>
      <c r="E526" s="1">
        <v>6</v>
      </c>
      <c r="G526" s="1">
        <v>100</v>
      </c>
      <c r="S526" s="1">
        <v>0</v>
      </c>
      <c r="T526" s="1">
        <v>0</v>
      </c>
      <c r="U526" s="1">
        <v>0</v>
      </c>
    </row>
    <row r="527" spans="1:22" ht="12.75">
      <c r="A527" s="1" t="s">
        <v>1480</v>
      </c>
      <c r="C527" s="1">
        <v>2</v>
      </c>
      <c r="D527" s="3" t="s">
        <v>1025</v>
      </c>
      <c r="E527" s="1">
        <v>1</v>
      </c>
      <c r="L527" s="1">
        <v>50</v>
      </c>
      <c r="P527" s="1">
        <v>50</v>
      </c>
      <c r="R527" s="1" t="s">
        <v>175</v>
      </c>
      <c r="S527" s="1">
        <v>0</v>
      </c>
      <c r="T527" s="1">
        <v>0</v>
      </c>
      <c r="U527" s="1">
        <v>0</v>
      </c>
      <c r="V527" s="1" t="s">
        <v>1485</v>
      </c>
    </row>
    <row r="528" spans="1:21" ht="12.75">
      <c r="A528" s="1" t="s">
        <v>1480</v>
      </c>
      <c r="C528" s="1">
        <v>2</v>
      </c>
      <c r="D528" s="3" t="s">
        <v>1025</v>
      </c>
      <c r="E528" s="1">
        <v>2</v>
      </c>
      <c r="L528" s="1">
        <v>50</v>
      </c>
      <c r="P528" s="1">
        <v>50</v>
      </c>
      <c r="R528" s="1" t="s">
        <v>175</v>
      </c>
      <c r="S528" s="1">
        <v>0</v>
      </c>
      <c r="T528" s="1">
        <v>0</v>
      </c>
      <c r="U528" s="1">
        <v>0</v>
      </c>
    </row>
    <row r="529" spans="1:21" ht="12.75">
      <c r="A529" s="1" t="s">
        <v>1480</v>
      </c>
      <c r="C529" s="1">
        <v>2</v>
      </c>
      <c r="D529" s="3" t="s">
        <v>1025</v>
      </c>
      <c r="E529" s="1">
        <v>3</v>
      </c>
      <c r="L529" s="1">
        <v>50</v>
      </c>
      <c r="P529" s="1">
        <v>50</v>
      </c>
      <c r="R529" s="1" t="s">
        <v>175</v>
      </c>
      <c r="S529" s="1">
        <v>0</v>
      </c>
      <c r="T529" s="1">
        <v>0</v>
      </c>
      <c r="U529" s="1">
        <v>0</v>
      </c>
    </row>
    <row r="530" spans="1:21" ht="12.75">
      <c r="A530" s="1" t="s">
        <v>1480</v>
      </c>
      <c r="C530" s="1">
        <v>2</v>
      </c>
      <c r="D530" s="3" t="s">
        <v>1025</v>
      </c>
      <c r="E530" s="1">
        <v>4</v>
      </c>
      <c r="L530" s="1">
        <v>50</v>
      </c>
      <c r="P530" s="1">
        <v>50</v>
      </c>
      <c r="R530" s="1" t="s">
        <v>175</v>
      </c>
      <c r="S530" s="1">
        <v>0</v>
      </c>
      <c r="T530" s="1">
        <v>0</v>
      </c>
      <c r="U530" s="1">
        <v>0</v>
      </c>
    </row>
    <row r="531" spans="1:21" ht="12.75">
      <c r="A531" s="1" t="s">
        <v>1480</v>
      </c>
      <c r="C531" s="1">
        <v>2</v>
      </c>
      <c r="D531" s="3" t="s">
        <v>1025</v>
      </c>
      <c r="E531" s="1">
        <v>5</v>
      </c>
      <c r="L531" s="1">
        <v>50</v>
      </c>
      <c r="P531" s="1">
        <v>50</v>
      </c>
      <c r="R531" s="1" t="s">
        <v>175</v>
      </c>
      <c r="S531" s="1">
        <v>0</v>
      </c>
      <c r="T531" s="1">
        <v>0</v>
      </c>
      <c r="U531" s="1">
        <v>0</v>
      </c>
    </row>
    <row r="532" spans="1:21" ht="12.75">
      <c r="A532" s="1" t="s">
        <v>1480</v>
      </c>
      <c r="C532" s="1">
        <v>2</v>
      </c>
      <c r="D532" s="3" t="s">
        <v>1025</v>
      </c>
      <c r="E532" s="1">
        <v>6</v>
      </c>
      <c r="L532" s="1">
        <v>50</v>
      </c>
      <c r="P532" s="1">
        <v>50</v>
      </c>
      <c r="R532" s="1" t="s">
        <v>175</v>
      </c>
      <c r="S532" s="1">
        <v>0</v>
      </c>
      <c r="T532" s="1">
        <v>0</v>
      </c>
      <c r="U532" s="1">
        <v>0</v>
      </c>
    </row>
    <row r="533" spans="1:22" ht="12.75">
      <c r="A533" s="1" t="s">
        <v>1480</v>
      </c>
      <c r="C533" s="1">
        <v>3</v>
      </c>
      <c r="D533" s="3" t="s">
        <v>1043</v>
      </c>
      <c r="E533" s="1">
        <v>1</v>
      </c>
      <c r="P533" s="1">
        <v>100</v>
      </c>
      <c r="S533" s="1">
        <v>0</v>
      </c>
      <c r="T533" s="1">
        <v>0</v>
      </c>
      <c r="U533" s="1">
        <v>0</v>
      </c>
      <c r="V533" s="1" t="s">
        <v>1485</v>
      </c>
    </row>
    <row r="534" spans="1:21" ht="12.75">
      <c r="A534" s="1" t="s">
        <v>1480</v>
      </c>
      <c r="C534" s="1">
        <v>3</v>
      </c>
      <c r="D534" s="3" t="s">
        <v>1043</v>
      </c>
      <c r="E534" s="1">
        <v>2</v>
      </c>
      <c r="P534" s="1">
        <v>100</v>
      </c>
      <c r="S534" s="1">
        <v>0</v>
      </c>
      <c r="T534" s="1">
        <v>0</v>
      </c>
      <c r="U534" s="1">
        <v>0</v>
      </c>
    </row>
    <row r="535" spans="1:21" ht="12.75">
      <c r="A535" s="1" t="s">
        <v>1480</v>
      </c>
      <c r="C535" s="1">
        <v>3</v>
      </c>
      <c r="D535" s="3" t="s">
        <v>1043</v>
      </c>
      <c r="E535" s="1">
        <v>3</v>
      </c>
      <c r="P535" s="1">
        <v>100</v>
      </c>
      <c r="S535" s="1">
        <v>0</v>
      </c>
      <c r="T535" s="1">
        <v>0</v>
      </c>
      <c r="U535" s="1">
        <v>0</v>
      </c>
    </row>
    <row r="536" spans="1:21" ht="12.75">
      <c r="A536" s="1" t="s">
        <v>1480</v>
      </c>
      <c r="C536" s="1">
        <v>3</v>
      </c>
      <c r="D536" s="3" t="s">
        <v>1043</v>
      </c>
      <c r="E536" s="1">
        <v>4</v>
      </c>
      <c r="P536" s="1">
        <v>100</v>
      </c>
      <c r="S536" s="1">
        <v>0</v>
      </c>
      <c r="T536" s="1">
        <v>0</v>
      </c>
      <c r="U536" s="1">
        <v>0</v>
      </c>
    </row>
    <row r="537" spans="1:21" ht="12.75">
      <c r="A537" s="1" t="s">
        <v>1480</v>
      </c>
      <c r="C537" s="1">
        <v>3</v>
      </c>
      <c r="D537" s="3" t="s">
        <v>1043</v>
      </c>
      <c r="E537" s="1">
        <v>5</v>
      </c>
      <c r="P537" s="1">
        <v>100</v>
      </c>
      <c r="S537" s="1">
        <v>0</v>
      </c>
      <c r="T537" s="1">
        <v>0</v>
      </c>
      <c r="U537" s="1">
        <v>0</v>
      </c>
    </row>
    <row r="538" spans="1:21" ht="12.75">
      <c r="A538" s="1" t="s">
        <v>1480</v>
      </c>
      <c r="C538" s="1">
        <v>3</v>
      </c>
      <c r="D538" s="3" t="s">
        <v>1043</v>
      </c>
      <c r="E538" s="1">
        <v>6</v>
      </c>
      <c r="P538" s="1">
        <v>100</v>
      </c>
      <c r="S538" s="1">
        <v>0</v>
      </c>
      <c r="T538" s="1">
        <v>0</v>
      </c>
      <c r="U538" s="1">
        <v>0</v>
      </c>
    </row>
    <row r="539" spans="1:22" ht="12.75">
      <c r="A539" s="1" t="s">
        <v>1480</v>
      </c>
      <c r="C539" s="1">
        <v>4</v>
      </c>
      <c r="D539" s="3" t="s">
        <v>1089</v>
      </c>
      <c r="E539" s="1">
        <v>1</v>
      </c>
      <c r="L539" s="1">
        <v>100</v>
      </c>
      <c r="S539" s="1">
        <v>0</v>
      </c>
      <c r="T539" s="1">
        <v>0</v>
      </c>
      <c r="U539" s="1">
        <v>0</v>
      </c>
      <c r="V539" s="1" t="s">
        <v>1485</v>
      </c>
    </row>
    <row r="540" spans="1:21" ht="12.75">
      <c r="A540" s="1" t="s">
        <v>1480</v>
      </c>
      <c r="C540" s="1">
        <v>4</v>
      </c>
      <c r="D540" s="3" t="s">
        <v>1089</v>
      </c>
      <c r="E540" s="1">
        <v>2</v>
      </c>
      <c r="L540" s="1">
        <v>100</v>
      </c>
      <c r="S540" s="1">
        <v>0</v>
      </c>
      <c r="T540" s="1">
        <v>0</v>
      </c>
      <c r="U540" s="1">
        <v>0</v>
      </c>
    </row>
    <row r="541" spans="1:21" ht="12.75">
      <c r="A541" s="1" t="s">
        <v>1480</v>
      </c>
      <c r="C541" s="1">
        <v>4</v>
      </c>
      <c r="D541" s="3" t="s">
        <v>1089</v>
      </c>
      <c r="E541" s="1">
        <v>3</v>
      </c>
      <c r="L541" s="1">
        <v>100</v>
      </c>
      <c r="S541" s="1">
        <v>0</v>
      </c>
      <c r="T541" s="1">
        <v>0</v>
      </c>
      <c r="U541" s="1">
        <v>0</v>
      </c>
    </row>
    <row r="542" spans="1:21" ht="12.75">
      <c r="A542" s="1" t="s">
        <v>1480</v>
      </c>
      <c r="C542" s="1">
        <v>4</v>
      </c>
      <c r="D542" s="3" t="s">
        <v>1089</v>
      </c>
      <c r="E542" s="1">
        <v>4</v>
      </c>
      <c r="L542" s="1">
        <v>100</v>
      </c>
      <c r="S542" s="1">
        <v>0</v>
      </c>
      <c r="T542" s="1">
        <v>0</v>
      </c>
      <c r="U542" s="1">
        <v>0</v>
      </c>
    </row>
    <row r="543" spans="1:21" ht="12.75">
      <c r="A543" s="1" t="s">
        <v>1480</v>
      </c>
      <c r="C543" s="1">
        <v>4</v>
      </c>
      <c r="D543" s="3" t="s">
        <v>1089</v>
      </c>
      <c r="E543" s="1">
        <v>5</v>
      </c>
      <c r="L543" s="1">
        <v>100</v>
      </c>
      <c r="S543" s="1">
        <v>0</v>
      </c>
      <c r="T543" s="1">
        <v>0</v>
      </c>
      <c r="U543" s="1">
        <v>0</v>
      </c>
    </row>
    <row r="544" spans="1:21" ht="12.75">
      <c r="A544" s="1" t="s">
        <v>1480</v>
      </c>
      <c r="C544" s="1">
        <v>4</v>
      </c>
      <c r="D544" s="3" t="s">
        <v>1089</v>
      </c>
      <c r="E544" s="1">
        <v>6</v>
      </c>
      <c r="L544" s="1">
        <v>100</v>
      </c>
      <c r="S544" s="1">
        <v>0</v>
      </c>
      <c r="T544" s="1">
        <v>0</v>
      </c>
      <c r="U544" s="1">
        <v>0</v>
      </c>
    </row>
    <row r="545" spans="1:22" ht="12.75">
      <c r="A545" s="1" t="s">
        <v>1480</v>
      </c>
      <c r="C545" s="1">
        <v>5</v>
      </c>
      <c r="D545" s="3" t="s">
        <v>1090</v>
      </c>
      <c r="E545" s="1">
        <v>1</v>
      </c>
      <c r="L545" s="1">
        <v>100</v>
      </c>
      <c r="S545" s="1">
        <v>0</v>
      </c>
      <c r="T545" s="1">
        <v>0</v>
      </c>
      <c r="U545" s="1">
        <v>0</v>
      </c>
      <c r="V545" s="1" t="s">
        <v>1485</v>
      </c>
    </row>
    <row r="546" spans="1:21" ht="12.75">
      <c r="A546" s="1" t="s">
        <v>1480</v>
      </c>
      <c r="C546" s="1">
        <v>5</v>
      </c>
      <c r="D546" s="3" t="s">
        <v>1090</v>
      </c>
      <c r="E546" s="1">
        <v>2</v>
      </c>
      <c r="L546" s="1">
        <v>100</v>
      </c>
      <c r="S546" s="1">
        <v>0</v>
      </c>
      <c r="T546" s="1">
        <v>0</v>
      </c>
      <c r="U546" s="1">
        <v>0</v>
      </c>
    </row>
    <row r="547" spans="1:21" ht="12.75">
      <c r="A547" s="1" t="s">
        <v>1480</v>
      </c>
      <c r="C547" s="1">
        <v>5</v>
      </c>
      <c r="D547" s="3" t="s">
        <v>1090</v>
      </c>
      <c r="E547" s="1">
        <v>3</v>
      </c>
      <c r="L547" s="1">
        <v>100</v>
      </c>
      <c r="S547" s="1">
        <v>0</v>
      </c>
      <c r="T547" s="1">
        <v>0</v>
      </c>
      <c r="U547" s="1">
        <v>0</v>
      </c>
    </row>
    <row r="548" spans="1:21" ht="12.75">
      <c r="A548" s="1" t="s">
        <v>1480</v>
      </c>
      <c r="C548" s="1">
        <v>5</v>
      </c>
      <c r="D548" s="3" t="s">
        <v>1090</v>
      </c>
      <c r="E548" s="1">
        <v>4</v>
      </c>
      <c r="L548" s="1">
        <v>100</v>
      </c>
      <c r="S548" s="1">
        <v>0</v>
      </c>
      <c r="T548" s="1">
        <v>0</v>
      </c>
      <c r="U548" s="1">
        <v>0</v>
      </c>
    </row>
    <row r="549" spans="1:21" ht="12.75">
      <c r="A549" s="1" t="s">
        <v>1480</v>
      </c>
      <c r="C549" s="1">
        <v>5</v>
      </c>
      <c r="D549" s="3" t="s">
        <v>1090</v>
      </c>
      <c r="E549" s="1">
        <v>5</v>
      </c>
      <c r="L549" s="1">
        <v>100</v>
      </c>
      <c r="S549" s="1">
        <v>0</v>
      </c>
      <c r="T549" s="1">
        <v>0</v>
      </c>
      <c r="U549" s="1">
        <v>0</v>
      </c>
    </row>
    <row r="550" spans="1:21" ht="12.75">
      <c r="A550" s="1" t="s">
        <v>1480</v>
      </c>
      <c r="C550" s="1">
        <v>5</v>
      </c>
      <c r="D550" s="3" t="s">
        <v>1090</v>
      </c>
      <c r="E550" s="1">
        <v>6</v>
      </c>
      <c r="L550" s="1">
        <v>100</v>
      </c>
      <c r="S550" s="1">
        <v>0</v>
      </c>
      <c r="T550" s="1">
        <v>0</v>
      </c>
      <c r="U550" s="1">
        <v>0</v>
      </c>
    </row>
    <row r="551" spans="1:25" ht="12.75">
      <c r="A551" s="1" t="s">
        <v>396</v>
      </c>
      <c r="C551" s="1">
        <v>1</v>
      </c>
      <c r="D551" s="3" t="s">
        <v>451</v>
      </c>
      <c r="E551" s="1">
        <v>1</v>
      </c>
      <c r="F551" s="1">
        <v>80</v>
      </c>
      <c r="G551" s="1">
        <v>10</v>
      </c>
      <c r="L551" s="1">
        <v>10</v>
      </c>
      <c r="S551" s="1">
        <v>0</v>
      </c>
      <c r="T551" s="1">
        <v>2</v>
      </c>
      <c r="U551" s="1">
        <v>0</v>
      </c>
      <c r="W551" s="1">
        <f>SUM(S551:S580)/(5*6*0.5*0.5)</f>
        <v>0</v>
      </c>
      <c r="X551" s="1">
        <f>SUM(T551:T580)/(5*6*0.5*0.5)</f>
        <v>11.466666666666667</v>
      </c>
      <c r="Y551" s="1">
        <v>0</v>
      </c>
    </row>
    <row r="552" spans="1:21" ht="12.75">
      <c r="A552" s="1" t="s">
        <v>396</v>
      </c>
      <c r="C552" s="1">
        <v>1</v>
      </c>
      <c r="D552" s="3" t="s">
        <v>451</v>
      </c>
      <c r="E552" s="1">
        <v>2</v>
      </c>
      <c r="F552" s="1">
        <v>80</v>
      </c>
      <c r="G552" s="1">
        <v>20</v>
      </c>
      <c r="S552" s="1">
        <v>0</v>
      </c>
      <c r="T552" s="1">
        <v>4</v>
      </c>
      <c r="U552" s="1">
        <v>0</v>
      </c>
    </row>
    <row r="553" spans="1:21" ht="12.75">
      <c r="A553" s="1" t="s">
        <v>396</v>
      </c>
      <c r="C553" s="1">
        <v>1</v>
      </c>
      <c r="D553" s="3" t="s">
        <v>451</v>
      </c>
      <c r="E553" s="1">
        <v>3</v>
      </c>
      <c r="F553" s="1">
        <v>80</v>
      </c>
      <c r="G553" s="1">
        <v>20</v>
      </c>
      <c r="S553" s="1">
        <v>0</v>
      </c>
      <c r="T553" s="1">
        <v>1</v>
      </c>
      <c r="U553" s="1">
        <v>0</v>
      </c>
    </row>
    <row r="554" spans="1:21" ht="12.75">
      <c r="A554" s="1" t="s">
        <v>396</v>
      </c>
      <c r="C554" s="1">
        <v>1</v>
      </c>
      <c r="D554" s="3" t="s">
        <v>451</v>
      </c>
      <c r="E554" s="1">
        <v>4</v>
      </c>
      <c r="F554" s="1">
        <v>80</v>
      </c>
      <c r="G554" s="1">
        <v>20</v>
      </c>
      <c r="S554" s="1">
        <v>0</v>
      </c>
      <c r="T554" s="1">
        <v>7</v>
      </c>
      <c r="U554" s="1">
        <v>0</v>
      </c>
    </row>
    <row r="555" spans="1:21" ht="12.75">
      <c r="A555" s="1" t="s">
        <v>396</v>
      </c>
      <c r="C555" s="1">
        <v>1</v>
      </c>
      <c r="D555" s="3" t="s">
        <v>451</v>
      </c>
      <c r="E555" s="1">
        <v>5</v>
      </c>
      <c r="F555" s="1">
        <v>80</v>
      </c>
      <c r="G555" s="1">
        <v>20</v>
      </c>
      <c r="S555" s="1">
        <v>0</v>
      </c>
      <c r="T555" s="1">
        <v>2</v>
      </c>
      <c r="U555" s="1">
        <v>0</v>
      </c>
    </row>
    <row r="556" spans="1:21" ht="12.75">
      <c r="A556" s="1" t="s">
        <v>396</v>
      </c>
      <c r="C556" s="1">
        <v>1</v>
      </c>
      <c r="D556" s="3" t="s">
        <v>451</v>
      </c>
      <c r="E556" s="1">
        <v>6</v>
      </c>
      <c r="F556" s="1">
        <v>60</v>
      </c>
      <c r="G556" s="1">
        <v>40</v>
      </c>
      <c r="S556" s="1">
        <v>0</v>
      </c>
      <c r="T556" s="1">
        <v>8</v>
      </c>
      <c r="U556" s="1">
        <v>0</v>
      </c>
    </row>
    <row r="557" spans="1:22" ht="12.75">
      <c r="A557" s="1" t="s">
        <v>396</v>
      </c>
      <c r="C557" s="1">
        <v>2</v>
      </c>
      <c r="D557" s="3" t="s">
        <v>452</v>
      </c>
      <c r="E557" s="1">
        <v>1</v>
      </c>
      <c r="G557" s="1">
        <v>100</v>
      </c>
      <c r="S557" s="1">
        <v>0</v>
      </c>
      <c r="T557" s="1">
        <v>0</v>
      </c>
      <c r="U557" s="1">
        <v>0</v>
      </c>
      <c r="V557" s="1" t="s">
        <v>244</v>
      </c>
    </row>
    <row r="558" spans="1:21" ht="12.75">
      <c r="A558" s="1" t="s">
        <v>396</v>
      </c>
      <c r="C558" s="1">
        <v>2</v>
      </c>
      <c r="D558" s="3" t="s">
        <v>452</v>
      </c>
      <c r="E558" s="1">
        <v>2</v>
      </c>
      <c r="G558" s="1">
        <v>100</v>
      </c>
      <c r="S558" s="1">
        <v>0</v>
      </c>
      <c r="T558" s="1">
        <v>0</v>
      </c>
      <c r="U558" s="1">
        <v>0</v>
      </c>
    </row>
    <row r="559" spans="1:21" ht="12.75">
      <c r="A559" s="1" t="s">
        <v>396</v>
      </c>
      <c r="C559" s="1">
        <v>2</v>
      </c>
      <c r="D559" s="3" t="s">
        <v>452</v>
      </c>
      <c r="E559" s="1">
        <v>3</v>
      </c>
      <c r="F559" s="1">
        <v>50</v>
      </c>
      <c r="L559" s="1">
        <v>50</v>
      </c>
      <c r="S559" s="1">
        <v>0</v>
      </c>
      <c r="T559" s="1">
        <v>7</v>
      </c>
      <c r="U559" s="1">
        <v>0</v>
      </c>
    </row>
    <row r="560" spans="1:21" ht="12.75">
      <c r="A560" s="1" t="s">
        <v>396</v>
      </c>
      <c r="C560" s="1">
        <v>2</v>
      </c>
      <c r="D560" s="3" t="s">
        <v>452</v>
      </c>
      <c r="E560" s="1">
        <v>4</v>
      </c>
      <c r="G560" s="1">
        <v>90</v>
      </c>
      <c r="L560" s="1">
        <v>10</v>
      </c>
      <c r="S560" s="1">
        <v>0</v>
      </c>
      <c r="T560" s="1">
        <v>1</v>
      </c>
      <c r="U560" s="1">
        <v>0</v>
      </c>
    </row>
    <row r="561" spans="1:21" ht="12.75">
      <c r="A561" s="1" t="s">
        <v>396</v>
      </c>
      <c r="C561" s="1">
        <v>2</v>
      </c>
      <c r="D561" s="3" t="s">
        <v>452</v>
      </c>
      <c r="E561" s="1">
        <v>5</v>
      </c>
      <c r="G561" s="1">
        <v>90</v>
      </c>
      <c r="L561" s="1">
        <v>10</v>
      </c>
      <c r="S561" s="1">
        <v>0</v>
      </c>
      <c r="T561" s="1">
        <v>2</v>
      </c>
      <c r="U561" s="1">
        <v>0</v>
      </c>
    </row>
    <row r="562" spans="1:21" ht="12.75">
      <c r="A562" s="1" t="s">
        <v>396</v>
      </c>
      <c r="C562" s="1">
        <v>2</v>
      </c>
      <c r="D562" s="3" t="s">
        <v>452</v>
      </c>
      <c r="E562" s="1">
        <v>6</v>
      </c>
      <c r="G562" s="1">
        <v>90</v>
      </c>
      <c r="L562" s="1">
        <v>10</v>
      </c>
      <c r="S562" s="1">
        <v>0</v>
      </c>
      <c r="T562" s="1">
        <v>3</v>
      </c>
      <c r="U562" s="1">
        <v>0</v>
      </c>
    </row>
    <row r="563" spans="1:22" ht="12.75">
      <c r="A563" s="1" t="s">
        <v>396</v>
      </c>
      <c r="C563" s="1">
        <v>3</v>
      </c>
      <c r="D563" s="3" t="s">
        <v>453</v>
      </c>
      <c r="E563" s="1">
        <v>1</v>
      </c>
      <c r="G563" s="1">
        <v>90</v>
      </c>
      <c r="L563" s="1">
        <v>10</v>
      </c>
      <c r="S563" s="1">
        <v>0</v>
      </c>
      <c r="T563" s="1">
        <v>5</v>
      </c>
      <c r="U563" s="1">
        <v>0</v>
      </c>
      <c r="V563" s="1" t="s">
        <v>244</v>
      </c>
    </row>
    <row r="564" spans="1:21" ht="12.75">
      <c r="A564" s="1" t="s">
        <v>396</v>
      </c>
      <c r="C564" s="1">
        <v>3</v>
      </c>
      <c r="D564" s="3" t="s">
        <v>453</v>
      </c>
      <c r="E564" s="1">
        <v>2</v>
      </c>
      <c r="G564" s="1">
        <v>90</v>
      </c>
      <c r="L564" s="1">
        <v>10</v>
      </c>
      <c r="S564" s="1">
        <v>0</v>
      </c>
      <c r="T564" s="1">
        <v>6</v>
      </c>
      <c r="U564" s="1">
        <v>0</v>
      </c>
    </row>
    <row r="565" spans="1:21" ht="12.75">
      <c r="A565" s="1" t="s">
        <v>396</v>
      </c>
      <c r="C565" s="1">
        <v>3</v>
      </c>
      <c r="D565" s="3" t="s">
        <v>453</v>
      </c>
      <c r="E565" s="1">
        <v>3</v>
      </c>
      <c r="G565" s="1">
        <v>90</v>
      </c>
      <c r="L565" s="1">
        <v>10</v>
      </c>
      <c r="S565" s="1">
        <v>0</v>
      </c>
      <c r="T565" s="1">
        <v>4</v>
      </c>
      <c r="U565" s="1">
        <v>0</v>
      </c>
    </row>
    <row r="566" spans="1:21" ht="12.75">
      <c r="A566" s="1" t="s">
        <v>396</v>
      </c>
      <c r="C566" s="1">
        <v>3</v>
      </c>
      <c r="D566" s="3" t="s">
        <v>453</v>
      </c>
      <c r="E566" s="1">
        <v>4</v>
      </c>
      <c r="G566" s="1">
        <v>100</v>
      </c>
      <c r="S566" s="1">
        <v>0</v>
      </c>
      <c r="T566" s="1">
        <v>6</v>
      </c>
      <c r="U566" s="1">
        <v>0</v>
      </c>
    </row>
    <row r="567" spans="1:21" ht="12.75">
      <c r="A567" s="1" t="s">
        <v>396</v>
      </c>
      <c r="C567" s="1">
        <v>3</v>
      </c>
      <c r="D567" s="3" t="s">
        <v>453</v>
      </c>
      <c r="E567" s="1">
        <v>5</v>
      </c>
      <c r="G567" s="1">
        <v>100</v>
      </c>
      <c r="S567" s="1">
        <v>0</v>
      </c>
      <c r="T567" s="1">
        <v>1</v>
      </c>
      <c r="U567" s="1">
        <v>0</v>
      </c>
    </row>
    <row r="568" spans="1:21" ht="12.75">
      <c r="A568" s="1" t="s">
        <v>396</v>
      </c>
      <c r="C568" s="1">
        <v>3</v>
      </c>
      <c r="D568" s="3" t="s">
        <v>453</v>
      </c>
      <c r="E568" s="1">
        <v>6</v>
      </c>
      <c r="F568" s="1">
        <v>20</v>
      </c>
      <c r="G568" s="1">
        <v>80</v>
      </c>
      <c r="S568" s="1">
        <v>0</v>
      </c>
      <c r="T568" s="1">
        <v>1</v>
      </c>
      <c r="U568" s="1">
        <v>0</v>
      </c>
    </row>
    <row r="569" spans="1:21" ht="12.75">
      <c r="A569" s="1" t="s">
        <v>396</v>
      </c>
      <c r="C569" s="1">
        <v>4</v>
      </c>
      <c r="D569" s="3" t="s">
        <v>454</v>
      </c>
      <c r="E569" s="1">
        <v>1</v>
      </c>
      <c r="F569" s="1">
        <v>25</v>
      </c>
      <c r="G569" s="1">
        <v>75</v>
      </c>
      <c r="S569" s="1">
        <v>0</v>
      </c>
      <c r="T569" s="1">
        <v>5</v>
      </c>
      <c r="U569" s="1">
        <v>0</v>
      </c>
    </row>
    <row r="570" spans="1:21" ht="12.75">
      <c r="A570" s="1" t="s">
        <v>396</v>
      </c>
      <c r="C570" s="1">
        <v>4</v>
      </c>
      <c r="D570" s="3" t="s">
        <v>454</v>
      </c>
      <c r="E570" s="1">
        <v>2</v>
      </c>
      <c r="F570" s="1">
        <v>10</v>
      </c>
      <c r="G570" s="1">
        <v>90</v>
      </c>
      <c r="S570" s="1">
        <v>0</v>
      </c>
      <c r="T570" s="1">
        <v>1</v>
      </c>
      <c r="U570" s="1">
        <v>0</v>
      </c>
    </row>
    <row r="571" spans="1:21" ht="12.75">
      <c r="A571" s="1" t="s">
        <v>396</v>
      </c>
      <c r="C571" s="1">
        <v>4</v>
      </c>
      <c r="D571" s="3" t="s">
        <v>454</v>
      </c>
      <c r="E571" s="1">
        <v>3</v>
      </c>
      <c r="F571" s="1">
        <v>50</v>
      </c>
      <c r="G571" s="1">
        <v>50</v>
      </c>
      <c r="S571" s="1">
        <v>0</v>
      </c>
      <c r="T571" s="1">
        <v>2</v>
      </c>
      <c r="U571" s="1">
        <v>0</v>
      </c>
    </row>
    <row r="572" spans="1:21" ht="12.75">
      <c r="A572" s="1" t="s">
        <v>396</v>
      </c>
      <c r="C572" s="1">
        <v>4</v>
      </c>
      <c r="D572" s="3" t="s">
        <v>454</v>
      </c>
      <c r="E572" s="1">
        <v>4</v>
      </c>
      <c r="G572" s="1">
        <v>80</v>
      </c>
      <c r="L572" s="1">
        <v>20</v>
      </c>
      <c r="S572" s="1">
        <v>0</v>
      </c>
      <c r="T572" s="1">
        <v>2</v>
      </c>
      <c r="U572" s="1">
        <v>0</v>
      </c>
    </row>
    <row r="573" spans="1:21" ht="12.75">
      <c r="A573" s="1" t="s">
        <v>396</v>
      </c>
      <c r="C573" s="1">
        <v>4</v>
      </c>
      <c r="D573" s="3" t="s">
        <v>454</v>
      </c>
      <c r="E573" s="1">
        <v>5</v>
      </c>
      <c r="F573" s="1">
        <v>20</v>
      </c>
      <c r="G573" s="1">
        <v>60</v>
      </c>
      <c r="L573" s="1">
        <v>20</v>
      </c>
      <c r="S573" s="1">
        <v>0</v>
      </c>
      <c r="T573" s="1">
        <v>1</v>
      </c>
      <c r="U573" s="1">
        <v>0</v>
      </c>
    </row>
    <row r="574" spans="1:21" ht="12.75">
      <c r="A574" s="1" t="s">
        <v>396</v>
      </c>
      <c r="C574" s="1">
        <v>4</v>
      </c>
      <c r="D574" s="3" t="s">
        <v>454</v>
      </c>
      <c r="E574" s="1">
        <v>6</v>
      </c>
      <c r="F574" s="1">
        <v>50</v>
      </c>
      <c r="G574" s="1">
        <v>50</v>
      </c>
      <c r="S574" s="1">
        <v>0</v>
      </c>
      <c r="T574" s="1">
        <v>2</v>
      </c>
      <c r="U574" s="1">
        <v>0</v>
      </c>
    </row>
    <row r="575" spans="1:21" ht="12.75">
      <c r="A575" s="1" t="s">
        <v>396</v>
      </c>
      <c r="C575" s="1">
        <v>5</v>
      </c>
      <c r="D575" s="3" t="s">
        <v>455</v>
      </c>
      <c r="E575" s="1">
        <v>1</v>
      </c>
      <c r="F575" s="1">
        <v>20</v>
      </c>
      <c r="G575" s="1">
        <v>80</v>
      </c>
      <c r="S575" s="1">
        <v>0</v>
      </c>
      <c r="T575" s="1">
        <v>5</v>
      </c>
      <c r="U575" s="1">
        <v>0</v>
      </c>
    </row>
    <row r="576" spans="1:21" ht="12.75">
      <c r="A576" s="1" t="s">
        <v>396</v>
      </c>
      <c r="C576" s="1">
        <v>5</v>
      </c>
      <c r="D576" s="3" t="s">
        <v>455</v>
      </c>
      <c r="E576" s="1">
        <v>2</v>
      </c>
      <c r="G576" s="1">
        <v>100</v>
      </c>
      <c r="S576" s="1">
        <v>0</v>
      </c>
      <c r="T576" s="1">
        <v>2</v>
      </c>
      <c r="U576" s="1">
        <v>0</v>
      </c>
    </row>
    <row r="577" spans="1:21" ht="12.75">
      <c r="A577" s="1" t="s">
        <v>396</v>
      </c>
      <c r="C577" s="1">
        <v>5</v>
      </c>
      <c r="D577" s="3" t="s">
        <v>455</v>
      </c>
      <c r="E577" s="1">
        <v>3</v>
      </c>
      <c r="F577" s="1">
        <v>40</v>
      </c>
      <c r="G577" s="1">
        <v>60</v>
      </c>
      <c r="S577" s="1">
        <v>0</v>
      </c>
      <c r="T577" s="1">
        <v>3</v>
      </c>
      <c r="U577" s="1">
        <v>0</v>
      </c>
    </row>
    <row r="578" spans="1:21" ht="12.75">
      <c r="A578" s="1" t="s">
        <v>396</v>
      </c>
      <c r="C578" s="1">
        <v>5</v>
      </c>
      <c r="D578" s="3" t="s">
        <v>455</v>
      </c>
      <c r="E578" s="1">
        <v>4</v>
      </c>
      <c r="F578" s="1">
        <v>10</v>
      </c>
      <c r="G578" s="1">
        <v>90</v>
      </c>
      <c r="S578" s="1">
        <v>0</v>
      </c>
      <c r="T578" s="1">
        <v>2</v>
      </c>
      <c r="U578" s="1">
        <v>0</v>
      </c>
    </row>
    <row r="579" spans="1:21" ht="12.75">
      <c r="A579" s="1" t="s">
        <v>396</v>
      </c>
      <c r="C579" s="1">
        <v>5</v>
      </c>
      <c r="D579" s="3" t="s">
        <v>455</v>
      </c>
      <c r="E579" s="1">
        <v>5</v>
      </c>
      <c r="F579" s="1">
        <v>10</v>
      </c>
      <c r="G579" s="1">
        <v>90</v>
      </c>
      <c r="S579" s="1">
        <v>0</v>
      </c>
      <c r="T579" s="1">
        <v>0</v>
      </c>
      <c r="U579" s="1">
        <v>0</v>
      </c>
    </row>
    <row r="580" spans="1:21" ht="12.75">
      <c r="A580" s="1" t="s">
        <v>396</v>
      </c>
      <c r="C580" s="1">
        <v>5</v>
      </c>
      <c r="D580" s="3" t="s">
        <v>455</v>
      </c>
      <c r="E580" s="1">
        <v>6</v>
      </c>
      <c r="F580" s="1">
        <v>50</v>
      </c>
      <c r="G580" s="1">
        <v>50</v>
      </c>
      <c r="S580" s="1">
        <v>0</v>
      </c>
      <c r="T580" s="1">
        <v>1</v>
      </c>
      <c r="U580" s="1">
        <v>0</v>
      </c>
    </row>
    <row r="581" spans="1:25" ht="12.75">
      <c r="A581" s="1" t="s">
        <v>787</v>
      </c>
      <c r="C581" s="1">
        <v>1</v>
      </c>
      <c r="D581" s="3" t="s">
        <v>307</v>
      </c>
      <c r="E581" s="1">
        <v>1</v>
      </c>
      <c r="P581" s="1">
        <v>100</v>
      </c>
      <c r="S581" s="1">
        <v>0</v>
      </c>
      <c r="T581" s="1">
        <v>0</v>
      </c>
      <c r="U581" s="1">
        <v>0</v>
      </c>
      <c r="V581" s="1" t="s">
        <v>1350</v>
      </c>
      <c r="W581" s="1">
        <f>SUM(S581:S610)/(5*6*0.5*0.5)</f>
        <v>0</v>
      </c>
      <c r="X581" s="1">
        <f>SUM(T581:T610)/(5*6*0.5*0.5)</f>
        <v>0</v>
      </c>
      <c r="Y581" s="1">
        <v>0</v>
      </c>
    </row>
    <row r="582" spans="1:21" ht="12.75">
      <c r="A582" s="1" t="s">
        <v>787</v>
      </c>
      <c r="C582" s="1">
        <v>1</v>
      </c>
      <c r="D582" s="3" t="s">
        <v>307</v>
      </c>
      <c r="E582" s="1">
        <v>2</v>
      </c>
      <c r="P582" s="1">
        <v>100</v>
      </c>
      <c r="S582" s="1">
        <v>0</v>
      </c>
      <c r="T582" s="1">
        <v>0</v>
      </c>
      <c r="U582" s="1">
        <v>0</v>
      </c>
    </row>
    <row r="583" spans="1:21" ht="12.75">
      <c r="A583" s="1" t="s">
        <v>787</v>
      </c>
      <c r="C583" s="1">
        <v>1</v>
      </c>
      <c r="D583" s="3" t="s">
        <v>307</v>
      </c>
      <c r="E583" s="1">
        <v>3</v>
      </c>
      <c r="P583" s="1">
        <v>100</v>
      </c>
      <c r="S583" s="1">
        <v>0</v>
      </c>
      <c r="T583" s="1">
        <v>0</v>
      </c>
      <c r="U583" s="1">
        <v>0</v>
      </c>
    </row>
    <row r="584" spans="1:21" ht="12.75">
      <c r="A584" s="1" t="s">
        <v>787</v>
      </c>
      <c r="C584" s="1">
        <v>1</v>
      </c>
      <c r="D584" s="3" t="s">
        <v>307</v>
      </c>
      <c r="E584" s="1">
        <v>4</v>
      </c>
      <c r="P584" s="1">
        <v>100</v>
      </c>
      <c r="S584" s="1">
        <v>0</v>
      </c>
      <c r="T584" s="1">
        <v>0</v>
      </c>
      <c r="U584" s="1">
        <v>0</v>
      </c>
    </row>
    <row r="585" spans="1:21" ht="12.75">
      <c r="A585" s="1" t="s">
        <v>787</v>
      </c>
      <c r="C585" s="1">
        <v>1</v>
      </c>
      <c r="D585" s="3" t="s">
        <v>307</v>
      </c>
      <c r="E585" s="1">
        <v>5</v>
      </c>
      <c r="P585" s="1">
        <v>100</v>
      </c>
      <c r="S585" s="1">
        <v>0</v>
      </c>
      <c r="T585" s="1">
        <v>0</v>
      </c>
      <c r="U585" s="1">
        <v>0</v>
      </c>
    </row>
    <row r="586" spans="1:21" ht="12.75">
      <c r="A586" s="1" t="s">
        <v>787</v>
      </c>
      <c r="C586" s="1">
        <v>1</v>
      </c>
      <c r="D586" s="3" t="s">
        <v>307</v>
      </c>
      <c r="E586" s="1">
        <v>6</v>
      </c>
      <c r="P586" s="1">
        <v>100</v>
      </c>
      <c r="S586" s="1">
        <v>0</v>
      </c>
      <c r="T586" s="1">
        <v>0</v>
      </c>
      <c r="U586" s="1">
        <v>0</v>
      </c>
    </row>
    <row r="587" spans="1:22" ht="12.75">
      <c r="A587" s="1" t="s">
        <v>787</v>
      </c>
      <c r="C587" s="1">
        <v>2</v>
      </c>
      <c r="D587" s="3" t="s">
        <v>388</v>
      </c>
      <c r="E587" s="1">
        <v>1</v>
      </c>
      <c r="P587" s="1">
        <v>100</v>
      </c>
      <c r="S587" s="1">
        <v>0</v>
      </c>
      <c r="T587" s="1">
        <v>0</v>
      </c>
      <c r="U587" s="1">
        <v>0</v>
      </c>
      <c r="V587" s="1" t="s">
        <v>1350</v>
      </c>
    </row>
    <row r="588" spans="1:21" ht="12.75">
      <c r="A588" s="1" t="s">
        <v>787</v>
      </c>
      <c r="C588" s="1">
        <v>2</v>
      </c>
      <c r="D588" s="3" t="s">
        <v>388</v>
      </c>
      <c r="E588" s="1">
        <v>2</v>
      </c>
      <c r="P588" s="1">
        <v>100</v>
      </c>
      <c r="S588" s="1">
        <v>0</v>
      </c>
      <c r="T588" s="1">
        <v>0</v>
      </c>
      <c r="U588" s="1">
        <v>0</v>
      </c>
    </row>
    <row r="589" spans="1:21" ht="12.75">
      <c r="A589" s="1" t="s">
        <v>787</v>
      </c>
      <c r="C589" s="1">
        <v>2</v>
      </c>
      <c r="D589" s="3" t="s">
        <v>388</v>
      </c>
      <c r="E589" s="1">
        <v>3</v>
      </c>
      <c r="P589" s="1">
        <v>100</v>
      </c>
      <c r="S589" s="1">
        <v>0</v>
      </c>
      <c r="T589" s="1">
        <v>0</v>
      </c>
      <c r="U589" s="1">
        <v>0</v>
      </c>
    </row>
    <row r="590" spans="1:21" ht="12.75">
      <c r="A590" s="1" t="s">
        <v>787</v>
      </c>
      <c r="C590" s="1">
        <v>2</v>
      </c>
      <c r="D590" s="3" t="s">
        <v>388</v>
      </c>
      <c r="E590" s="1">
        <v>4</v>
      </c>
      <c r="P590" s="1">
        <v>100</v>
      </c>
      <c r="S590" s="1">
        <v>0</v>
      </c>
      <c r="T590" s="1">
        <v>0</v>
      </c>
      <c r="U590" s="1">
        <v>0</v>
      </c>
    </row>
    <row r="591" spans="1:21" ht="12.75">
      <c r="A591" s="1" t="s">
        <v>787</v>
      </c>
      <c r="C591" s="1">
        <v>2</v>
      </c>
      <c r="D591" s="3" t="s">
        <v>388</v>
      </c>
      <c r="E591" s="1">
        <v>5</v>
      </c>
      <c r="P591" s="1">
        <v>100</v>
      </c>
      <c r="S591" s="1">
        <v>0</v>
      </c>
      <c r="T591" s="1">
        <v>0</v>
      </c>
      <c r="U591" s="1">
        <v>0</v>
      </c>
    </row>
    <row r="592" spans="1:21" ht="12.75">
      <c r="A592" s="1" t="s">
        <v>787</v>
      </c>
      <c r="C592" s="1">
        <v>2</v>
      </c>
      <c r="D592" s="3" t="s">
        <v>388</v>
      </c>
      <c r="E592" s="1">
        <v>6</v>
      </c>
      <c r="P592" s="1">
        <v>100</v>
      </c>
      <c r="S592" s="1">
        <v>0</v>
      </c>
      <c r="T592" s="1">
        <v>0</v>
      </c>
      <c r="U592" s="1">
        <v>0</v>
      </c>
    </row>
    <row r="593" spans="1:22" ht="12.75">
      <c r="A593" s="1" t="s">
        <v>787</v>
      </c>
      <c r="C593" s="1">
        <v>3</v>
      </c>
      <c r="D593" s="3" t="s">
        <v>337</v>
      </c>
      <c r="E593" s="1">
        <v>1</v>
      </c>
      <c r="P593" s="1">
        <v>100</v>
      </c>
      <c r="S593" s="1">
        <v>0</v>
      </c>
      <c r="T593" s="1">
        <v>0</v>
      </c>
      <c r="U593" s="1">
        <v>0</v>
      </c>
      <c r="V593" s="1" t="s">
        <v>1350</v>
      </c>
    </row>
    <row r="594" spans="1:21" ht="12.75">
      <c r="A594" s="1" t="s">
        <v>787</v>
      </c>
      <c r="C594" s="1">
        <v>3</v>
      </c>
      <c r="D594" s="3" t="s">
        <v>337</v>
      </c>
      <c r="E594" s="1">
        <v>2</v>
      </c>
      <c r="P594" s="1">
        <v>100</v>
      </c>
      <c r="S594" s="1">
        <v>0</v>
      </c>
      <c r="T594" s="1">
        <v>0</v>
      </c>
      <c r="U594" s="1">
        <v>0</v>
      </c>
    </row>
    <row r="595" spans="1:21" ht="12.75">
      <c r="A595" s="1" t="s">
        <v>787</v>
      </c>
      <c r="C595" s="1">
        <v>3</v>
      </c>
      <c r="D595" s="3" t="s">
        <v>337</v>
      </c>
      <c r="E595" s="1">
        <v>3</v>
      </c>
      <c r="P595" s="1">
        <v>100</v>
      </c>
      <c r="S595" s="1">
        <v>0</v>
      </c>
      <c r="T595" s="1">
        <v>0</v>
      </c>
      <c r="U595" s="1">
        <v>0</v>
      </c>
    </row>
    <row r="596" spans="1:21" ht="12.75">
      <c r="A596" s="1" t="s">
        <v>787</v>
      </c>
      <c r="C596" s="1">
        <v>3</v>
      </c>
      <c r="D596" s="3" t="s">
        <v>337</v>
      </c>
      <c r="E596" s="1">
        <v>4</v>
      </c>
      <c r="P596" s="1">
        <v>100</v>
      </c>
      <c r="S596" s="1">
        <v>0</v>
      </c>
      <c r="T596" s="1">
        <v>0</v>
      </c>
      <c r="U596" s="1">
        <v>0</v>
      </c>
    </row>
    <row r="597" spans="1:21" ht="12.75">
      <c r="A597" s="1" t="s">
        <v>787</v>
      </c>
      <c r="C597" s="1">
        <v>3</v>
      </c>
      <c r="D597" s="3" t="s">
        <v>337</v>
      </c>
      <c r="E597" s="1">
        <v>5</v>
      </c>
      <c r="P597" s="1">
        <v>100</v>
      </c>
      <c r="S597" s="1">
        <v>0</v>
      </c>
      <c r="T597" s="1">
        <v>0</v>
      </c>
      <c r="U597" s="1">
        <v>0</v>
      </c>
    </row>
    <row r="598" spans="1:21" ht="12.75">
      <c r="A598" s="1" t="s">
        <v>787</v>
      </c>
      <c r="C598" s="1">
        <v>3</v>
      </c>
      <c r="D598" s="3" t="s">
        <v>337</v>
      </c>
      <c r="E598" s="1">
        <v>6</v>
      </c>
      <c r="P598" s="1">
        <v>100</v>
      </c>
      <c r="S598" s="1">
        <v>0</v>
      </c>
      <c r="T598" s="1">
        <v>0</v>
      </c>
      <c r="U598" s="1">
        <v>0</v>
      </c>
    </row>
    <row r="599" spans="1:22" ht="12.75">
      <c r="A599" s="1" t="s">
        <v>787</v>
      </c>
      <c r="C599" s="1">
        <v>4</v>
      </c>
      <c r="D599" s="3" t="s">
        <v>343</v>
      </c>
      <c r="E599" s="1">
        <v>1</v>
      </c>
      <c r="P599" s="1">
        <v>100</v>
      </c>
      <c r="S599" s="1">
        <v>0</v>
      </c>
      <c r="T599" s="1">
        <v>0</v>
      </c>
      <c r="U599" s="1">
        <v>0</v>
      </c>
      <c r="V599" s="1" t="s">
        <v>1350</v>
      </c>
    </row>
    <row r="600" spans="1:21" ht="12.75">
      <c r="A600" s="1" t="s">
        <v>787</v>
      </c>
      <c r="C600" s="1">
        <v>4</v>
      </c>
      <c r="D600" s="3" t="s">
        <v>343</v>
      </c>
      <c r="E600" s="1">
        <v>2</v>
      </c>
      <c r="P600" s="1">
        <v>100</v>
      </c>
      <c r="S600" s="1">
        <v>0</v>
      </c>
      <c r="T600" s="1">
        <v>0</v>
      </c>
      <c r="U600" s="1">
        <v>0</v>
      </c>
    </row>
    <row r="601" spans="1:21" ht="12.75">
      <c r="A601" s="1" t="s">
        <v>787</v>
      </c>
      <c r="C601" s="1">
        <v>4</v>
      </c>
      <c r="D601" s="3" t="s">
        <v>343</v>
      </c>
      <c r="E601" s="1">
        <v>3</v>
      </c>
      <c r="P601" s="1">
        <v>100</v>
      </c>
      <c r="S601" s="1">
        <v>0</v>
      </c>
      <c r="T601" s="1">
        <v>0</v>
      </c>
      <c r="U601" s="1">
        <v>0</v>
      </c>
    </row>
    <row r="602" spans="1:21" ht="12.75">
      <c r="A602" s="1" t="s">
        <v>787</v>
      </c>
      <c r="C602" s="1">
        <v>4</v>
      </c>
      <c r="D602" s="3" t="s">
        <v>343</v>
      </c>
      <c r="E602" s="1">
        <v>4</v>
      </c>
      <c r="P602" s="1">
        <v>100</v>
      </c>
      <c r="S602" s="1">
        <v>0</v>
      </c>
      <c r="T602" s="1">
        <v>0</v>
      </c>
      <c r="U602" s="1">
        <v>0</v>
      </c>
    </row>
    <row r="603" spans="1:21" ht="12.75">
      <c r="A603" s="1" t="s">
        <v>787</v>
      </c>
      <c r="C603" s="1">
        <v>4</v>
      </c>
      <c r="D603" s="3" t="s">
        <v>343</v>
      </c>
      <c r="E603" s="1">
        <v>5</v>
      </c>
      <c r="P603" s="1">
        <v>100</v>
      </c>
      <c r="S603" s="1">
        <v>0</v>
      </c>
      <c r="T603" s="1">
        <v>0</v>
      </c>
      <c r="U603" s="1">
        <v>0</v>
      </c>
    </row>
    <row r="604" spans="1:21" ht="12.75">
      <c r="A604" s="1" t="s">
        <v>787</v>
      </c>
      <c r="C604" s="1">
        <v>4</v>
      </c>
      <c r="D604" s="3" t="s">
        <v>343</v>
      </c>
      <c r="E604" s="1">
        <v>6</v>
      </c>
      <c r="P604" s="1">
        <v>100</v>
      </c>
      <c r="S604" s="1">
        <v>0</v>
      </c>
      <c r="T604" s="1">
        <v>0</v>
      </c>
      <c r="U604" s="1">
        <v>0</v>
      </c>
    </row>
    <row r="605" spans="1:22" ht="12.75">
      <c r="A605" s="1" t="s">
        <v>787</v>
      </c>
      <c r="C605" s="1">
        <v>5</v>
      </c>
      <c r="D605" s="3" t="s">
        <v>308</v>
      </c>
      <c r="E605" s="1">
        <v>1</v>
      </c>
      <c r="P605" s="1">
        <v>100</v>
      </c>
      <c r="S605" s="1">
        <v>0</v>
      </c>
      <c r="T605" s="1">
        <v>0</v>
      </c>
      <c r="U605" s="1">
        <v>0</v>
      </c>
      <c r="V605" s="1" t="s">
        <v>1350</v>
      </c>
    </row>
    <row r="606" spans="1:21" ht="12.75">
      <c r="A606" s="1" t="s">
        <v>787</v>
      </c>
      <c r="C606" s="1">
        <v>5</v>
      </c>
      <c r="D606" s="3" t="s">
        <v>308</v>
      </c>
      <c r="E606" s="1">
        <v>2</v>
      </c>
      <c r="P606" s="1">
        <v>100</v>
      </c>
      <c r="S606" s="1">
        <v>0</v>
      </c>
      <c r="T606" s="1">
        <v>0</v>
      </c>
      <c r="U606" s="1">
        <v>0</v>
      </c>
    </row>
    <row r="607" spans="1:21" ht="12.75">
      <c r="A607" s="1" t="s">
        <v>787</v>
      </c>
      <c r="C607" s="1">
        <v>5</v>
      </c>
      <c r="D607" s="3" t="s">
        <v>308</v>
      </c>
      <c r="E607" s="1">
        <v>3</v>
      </c>
      <c r="P607" s="1">
        <v>100</v>
      </c>
      <c r="S607" s="1">
        <v>0</v>
      </c>
      <c r="T607" s="1">
        <v>0</v>
      </c>
      <c r="U607" s="1">
        <v>0</v>
      </c>
    </row>
    <row r="608" spans="1:21" ht="12.75">
      <c r="A608" s="1" t="s">
        <v>787</v>
      </c>
      <c r="C608" s="1">
        <v>5</v>
      </c>
      <c r="D608" s="3" t="s">
        <v>308</v>
      </c>
      <c r="E608" s="1">
        <v>4</v>
      </c>
      <c r="P608" s="1">
        <v>100</v>
      </c>
      <c r="S608" s="1">
        <v>0</v>
      </c>
      <c r="T608" s="1">
        <v>0</v>
      </c>
      <c r="U608" s="1">
        <v>0</v>
      </c>
    </row>
    <row r="609" spans="1:21" ht="12.75">
      <c r="A609" s="1" t="s">
        <v>787</v>
      </c>
      <c r="C609" s="1">
        <v>5</v>
      </c>
      <c r="D609" s="3" t="s">
        <v>308</v>
      </c>
      <c r="E609" s="1">
        <v>5</v>
      </c>
      <c r="P609" s="1">
        <v>100</v>
      </c>
      <c r="S609" s="1">
        <v>0</v>
      </c>
      <c r="T609" s="1">
        <v>0</v>
      </c>
      <c r="U609" s="1">
        <v>0</v>
      </c>
    </row>
    <row r="610" spans="1:21" ht="12.75">
      <c r="A610" s="1" t="s">
        <v>787</v>
      </c>
      <c r="C610" s="1">
        <v>5</v>
      </c>
      <c r="D610" s="3" t="s">
        <v>308</v>
      </c>
      <c r="E610" s="1">
        <v>6</v>
      </c>
      <c r="P610" s="1">
        <v>100</v>
      </c>
      <c r="S610" s="1">
        <v>0</v>
      </c>
      <c r="T610" s="1">
        <v>0</v>
      </c>
      <c r="U610" s="1">
        <v>0</v>
      </c>
    </row>
    <row r="611" spans="1:25" ht="12.75">
      <c r="A611" s="1" t="s">
        <v>774</v>
      </c>
      <c r="C611" s="1">
        <v>1</v>
      </c>
      <c r="D611" s="3" t="s">
        <v>1089</v>
      </c>
      <c r="E611" s="1">
        <v>1</v>
      </c>
      <c r="F611" s="1">
        <v>95</v>
      </c>
      <c r="L611" s="1">
        <v>5</v>
      </c>
      <c r="S611" s="1">
        <v>0</v>
      </c>
      <c r="T611" s="1">
        <v>0</v>
      </c>
      <c r="U611" s="1">
        <v>0</v>
      </c>
      <c r="V611" s="1" t="s">
        <v>993</v>
      </c>
      <c r="W611" s="1">
        <f>SUM(S611:S640)/(5*6*0.5*0.5)</f>
        <v>0.6666666666666666</v>
      </c>
      <c r="X611" s="1">
        <f>SUM(T611:T640)/(5*6*0.5*0.5)</f>
        <v>0</v>
      </c>
      <c r="Y611" s="1">
        <v>0</v>
      </c>
    </row>
    <row r="612" spans="1:21" ht="12.75">
      <c r="A612" s="1" t="s">
        <v>774</v>
      </c>
      <c r="C612" s="1">
        <v>1</v>
      </c>
      <c r="D612" s="3" t="s">
        <v>1089</v>
      </c>
      <c r="E612" s="1">
        <v>2</v>
      </c>
      <c r="F612" s="1">
        <v>5</v>
      </c>
      <c r="L612" s="1">
        <v>95</v>
      </c>
      <c r="S612" s="1">
        <v>0</v>
      </c>
      <c r="T612" s="1">
        <v>0</v>
      </c>
      <c r="U612" s="1">
        <v>0</v>
      </c>
    </row>
    <row r="613" spans="1:21" ht="12.75">
      <c r="A613" s="1" t="s">
        <v>774</v>
      </c>
      <c r="C613" s="1">
        <v>1</v>
      </c>
      <c r="D613" s="3" t="s">
        <v>1089</v>
      </c>
      <c r="E613" s="1">
        <v>3</v>
      </c>
      <c r="F613" s="1">
        <v>50</v>
      </c>
      <c r="L613" s="1">
        <v>50</v>
      </c>
      <c r="S613" s="1">
        <v>0</v>
      </c>
      <c r="T613" s="1">
        <v>0</v>
      </c>
      <c r="U613" s="1">
        <v>0</v>
      </c>
    </row>
    <row r="614" spans="1:21" ht="12.75">
      <c r="A614" s="1" t="s">
        <v>774</v>
      </c>
      <c r="C614" s="1">
        <v>1</v>
      </c>
      <c r="D614" s="3" t="s">
        <v>1089</v>
      </c>
      <c r="E614" s="1">
        <v>4</v>
      </c>
      <c r="F614" s="1">
        <v>50</v>
      </c>
      <c r="L614" s="1">
        <v>50</v>
      </c>
      <c r="S614" s="1">
        <v>0</v>
      </c>
      <c r="T614" s="1">
        <v>0</v>
      </c>
      <c r="U614" s="1">
        <v>0</v>
      </c>
    </row>
    <row r="615" spans="1:21" ht="12.75">
      <c r="A615" s="1" t="s">
        <v>774</v>
      </c>
      <c r="C615" s="1">
        <v>1</v>
      </c>
      <c r="D615" s="3" t="s">
        <v>1089</v>
      </c>
      <c r="E615" s="1">
        <v>5</v>
      </c>
      <c r="F615" s="1">
        <v>60</v>
      </c>
      <c r="L615" s="1">
        <v>40</v>
      </c>
      <c r="S615" s="1">
        <v>0</v>
      </c>
      <c r="T615" s="1">
        <v>0</v>
      </c>
      <c r="U615" s="1">
        <v>0</v>
      </c>
    </row>
    <row r="616" spans="1:21" ht="12.75">
      <c r="A616" s="1" t="s">
        <v>774</v>
      </c>
      <c r="C616" s="1">
        <v>1</v>
      </c>
      <c r="D616" s="3" t="s">
        <v>1089</v>
      </c>
      <c r="E616" s="1">
        <v>6</v>
      </c>
      <c r="F616" s="1">
        <v>70</v>
      </c>
      <c r="L616" s="1">
        <v>30</v>
      </c>
      <c r="S616" s="1">
        <v>0</v>
      </c>
      <c r="T616" s="1">
        <v>0</v>
      </c>
      <c r="U616" s="1">
        <v>0</v>
      </c>
    </row>
    <row r="617" spans="1:21" ht="12.75">
      <c r="A617" s="1" t="s">
        <v>774</v>
      </c>
      <c r="C617" s="1">
        <v>2</v>
      </c>
      <c r="D617" s="3" t="s">
        <v>1090</v>
      </c>
      <c r="E617" s="1">
        <v>1</v>
      </c>
      <c r="F617" s="1">
        <v>60</v>
      </c>
      <c r="L617" s="1">
        <v>40</v>
      </c>
      <c r="S617" s="1">
        <v>0</v>
      </c>
      <c r="T617" s="1">
        <v>0</v>
      </c>
      <c r="U617" s="1">
        <v>0</v>
      </c>
    </row>
    <row r="618" spans="1:21" ht="12.75">
      <c r="A618" s="1" t="s">
        <v>774</v>
      </c>
      <c r="C618" s="1">
        <v>2</v>
      </c>
      <c r="D618" s="3" t="s">
        <v>1090</v>
      </c>
      <c r="E618" s="1">
        <v>2</v>
      </c>
      <c r="F618" s="1">
        <v>60</v>
      </c>
      <c r="L618" s="1">
        <v>40</v>
      </c>
      <c r="S618" s="1">
        <v>0</v>
      </c>
      <c r="T618" s="1">
        <v>0</v>
      </c>
      <c r="U618" s="1">
        <v>0</v>
      </c>
    </row>
    <row r="619" spans="1:21" ht="12.75">
      <c r="A619" s="1" t="s">
        <v>774</v>
      </c>
      <c r="C619" s="1">
        <v>2</v>
      </c>
      <c r="D619" s="3" t="s">
        <v>1090</v>
      </c>
      <c r="E619" s="1">
        <v>3</v>
      </c>
      <c r="F619" s="1">
        <v>80</v>
      </c>
      <c r="G619" s="1">
        <v>5</v>
      </c>
      <c r="H619" s="1">
        <v>5</v>
      </c>
      <c r="L619" s="1">
        <v>10</v>
      </c>
      <c r="S619" s="1">
        <v>0</v>
      </c>
      <c r="T619" s="1">
        <v>0</v>
      </c>
      <c r="U619" s="1">
        <v>0</v>
      </c>
    </row>
    <row r="620" spans="1:21" ht="12.75">
      <c r="A620" s="1" t="s">
        <v>774</v>
      </c>
      <c r="C620" s="1">
        <v>2</v>
      </c>
      <c r="D620" s="3" t="s">
        <v>1090</v>
      </c>
      <c r="E620" s="1">
        <v>4</v>
      </c>
      <c r="F620" s="1">
        <v>100</v>
      </c>
      <c r="S620" s="1">
        <v>0</v>
      </c>
      <c r="T620" s="1">
        <v>0</v>
      </c>
      <c r="U620" s="1">
        <v>0</v>
      </c>
    </row>
    <row r="621" spans="1:21" ht="12.75">
      <c r="A621" s="1" t="s">
        <v>774</v>
      </c>
      <c r="C621" s="1">
        <v>2</v>
      </c>
      <c r="D621" s="3" t="s">
        <v>1090</v>
      </c>
      <c r="E621" s="1">
        <v>5</v>
      </c>
      <c r="F621" s="1">
        <v>50</v>
      </c>
      <c r="L621" s="1">
        <v>50</v>
      </c>
      <c r="S621" s="1">
        <v>0</v>
      </c>
      <c r="T621" s="1">
        <v>0</v>
      </c>
      <c r="U621" s="1">
        <v>0</v>
      </c>
    </row>
    <row r="622" spans="1:21" ht="12.75">
      <c r="A622" s="1" t="s">
        <v>774</v>
      </c>
      <c r="C622" s="1">
        <v>2</v>
      </c>
      <c r="D622" s="3" t="s">
        <v>1090</v>
      </c>
      <c r="E622" s="1">
        <v>6</v>
      </c>
      <c r="F622" s="1">
        <v>90</v>
      </c>
      <c r="L622" s="1">
        <v>10</v>
      </c>
      <c r="S622" s="1">
        <v>0</v>
      </c>
      <c r="T622" s="1">
        <v>0</v>
      </c>
      <c r="U622" s="1">
        <v>0</v>
      </c>
    </row>
    <row r="623" spans="1:21" ht="12.75">
      <c r="A623" s="1" t="s">
        <v>774</v>
      </c>
      <c r="C623" s="1">
        <v>3</v>
      </c>
      <c r="D623" s="3" t="s">
        <v>1091</v>
      </c>
      <c r="E623" s="1">
        <v>1</v>
      </c>
      <c r="G623" s="1">
        <v>50</v>
      </c>
      <c r="H623" s="1">
        <v>50</v>
      </c>
      <c r="R623" s="1" t="s">
        <v>175</v>
      </c>
      <c r="S623" s="1">
        <v>0</v>
      </c>
      <c r="T623" s="1">
        <v>0</v>
      </c>
      <c r="U623" s="1">
        <v>0</v>
      </c>
    </row>
    <row r="624" spans="1:21" ht="12.75">
      <c r="A624" s="1" t="s">
        <v>774</v>
      </c>
      <c r="C624" s="1">
        <v>3</v>
      </c>
      <c r="D624" s="3" t="s">
        <v>1091</v>
      </c>
      <c r="E624" s="1">
        <v>2</v>
      </c>
      <c r="G624" s="1">
        <v>50</v>
      </c>
      <c r="H624" s="1">
        <v>50</v>
      </c>
      <c r="R624" s="1" t="s">
        <v>175</v>
      </c>
      <c r="S624" s="1">
        <v>0</v>
      </c>
      <c r="T624" s="1">
        <v>0</v>
      </c>
      <c r="U624" s="1">
        <v>0</v>
      </c>
    </row>
    <row r="625" spans="1:21" ht="12.75">
      <c r="A625" s="1" t="s">
        <v>774</v>
      </c>
      <c r="C625" s="1">
        <v>3</v>
      </c>
      <c r="D625" s="3" t="s">
        <v>1091</v>
      </c>
      <c r="E625" s="1">
        <v>3</v>
      </c>
      <c r="G625" s="1">
        <v>50</v>
      </c>
      <c r="H625" s="1">
        <v>50</v>
      </c>
      <c r="R625" s="1" t="s">
        <v>175</v>
      </c>
      <c r="S625" s="1">
        <v>0</v>
      </c>
      <c r="T625" s="1">
        <v>0</v>
      </c>
      <c r="U625" s="1">
        <v>0</v>
      </c>
    </row>
    <row r="626" spans="1:21" ht="12.75">
      <c r="A626" s="1" t="s">
        <v>774</v>
      </c>
      <c r="C626" s="1">
        <v>3</v>
      </c>
      <c r="D626" s="3" t="s">
        <v>1091</v>
      </c>
      <c r="E626" s="1">
        <v>4</v>
      </c>
      <c r="G626" s="1">
        <v>40</v>
      </c>
      <c r="H626" s="1">
        <v>40</v>
      </c>
      <c r="L626" s="1">
        <v>20</v>
      </c>
      <c r="R626" s="1" t="s">
        <v>175</v>
      </c>
      <c r="S626" s="1">
        <v>0</v>
      </c>
      <c r="T626" s="1">
        <v>0</v>
      </c>
      <c r="U626" s="1">
        <v>0</v>
      </c>
    </row>
    <row r="627" spans="1:21" ht="12.75">
      <c r="A627" s="1" t="s">
        <v>774</v>
      </c>
      <c r="C627" s="1">
        <v>3</v>
      </c>
      <c r="D627" s="3" t="s">
        <v>1091</v>
      </c>
      <c r="E627" s="1">
        <v>5</v>
      </c>
      <c r="G627" s="1">
        <v>70</v>
      </c>
      <c r="H627" s="1">
        <v>30</v>
      </c>
      <c r="R627" s="1" t="s">
        <v>175</v>
      </c>
      <c r="S627" s="1">
        <v>0</v>
      </c>
      <c r="T627" s="1">
        <v>0</v>
      </c>
      <c r="U627" s="1">
        <v>0</v>
      </c>
    </row>
    <row r="628" spans="1:21" ht="12.75">
      <c r="A628" s="1" t="s">
        <v>774</v>
      </c>
      <c r="C628" s="1">
        <v>3</v>
      </c>
      <c r="D628" s="3" t="s">
        <v>1091</v>
      </c>
      <c r="E628" s="1">
        <v>6</v>
      </c>
      <c r="G628" s="1">
        <v>50</v>
      </c>
      <c r="H628" s="1">
        <v>50</v>
      </c>
      <c r="R628" s="1" t="s">
        <v>175</v>
      </c>
      <c r="S628" s="1">
        <v>0</v>
      </c>
      <c r="T628" s="1">
        <v>0</v>
      </c>
      <c r="U628" s="1">
        <v>0</v>
      </c>
    </row>
    <row r="629" spans="1:22" ht="12.75">
      <c r="A629" s="1" t="s">
        <v>774</v>
      </c>
      <c r="C629" s="1">
        <v>4</v>
      </c>
      <c r="D629" s="3" t="s">
        <v>1092</v>
      </c>
      <c r="E629" s="1">
        <v>1</v>
      </c>
      <c r="F629" s="1">
        <v>75</v>
      </c>
      <c r="G629" s="1">
        <v>20</v>
      </c>
      <c r="H629" s="1">
        <v>5</v>
      </c>
      <c r="S629" s="1">
        <v>0</v>
      </c>
      <c r="T629" s="1">
        <v>0</v>
      </c>
      <c r="U629" s="1">
        <v>0</v>
      </c>
      <c r="V629" s="1" t="s">
        <v>244</v>
      </c>
    </row>
    <row r="630" spans="1:21" ht="12.75">
      <c r="A630" s="1" t="s">
        <v>774</v>
      </c>
      <c r="C630" s="1">
        <v>4</v>
      </c>
      <c r="D630" s="3" t="s">
        <v>1092</v>
      </c>
      <c r="E630" s="1">
        <v>2</v>
      </c>
      <c r="F630" s="1">
        <v>80</v>
      </c>
      <c r="H630" s="1">
        <v>20</v>
      </c>
      <c r="S630" s="1">
        <v>0</v>
      </c>
      <c r="T630" s="1">
        <v>0</v>
      </c>
      <c r="U630" s="1">
        <v>0</v>
      </c>
    </row>
    <row r="631" spans="1:21" ht="12.75">
      <c r="A631" s="1" t="s">
        <v>774</v>
      </c>
      <c r="C631" s="1">
        <v>4</v>
      </c>
      <c r="D631" s="3" t="s">
        <v>1092</v>
      </c>
      <c r="E631" s="1">
        <v>3</v>
      </c>
      <c r="F631" s="1">
        <v>85</v>
      </c>
      <c r="H631" s="1">
        <v>5</v>
      </c>
      <c r="L631" s="1">
        <v>10</v>
      </c>
      <c r="S631" s="1">
        <v>0</v>
      </c>
      <c r="T631" s="1">
        <v>0</v>
      </c>
      <c r="U631" s="1">
        <v>0</v>
      </c>
    </row>
    <row r="632" spans="1:21" ht="12.75">
      <c r="A632" s="1" t="s">
        <v>774</v>
      </c>
      <c r="C632" s="1">
        <v>4</v>
      </c>
      <c r="D632" s="3" t="s">
        <v>1092</v>
      </c>
      <c r="E632" s="1">
        <v>4</v>
      </c>
      <c r="G632" s="1">
        <v>40</v>
      </c>
      <c r="J632" s="1">
        <v>10</v>
      </c>
      <c r="L632" s="1">
        <v>50</v>
      </c>
      <c r="S632" s="1">
        <v>0</v>
      </c>
      <c r="T632" s="1">
        <v>0</v>
      </c>
      <c r="U632" s="1">
        <v>0</v>
      </c>
    </row>
    <row r="633" spans="1:21" ht="12.75">
      <c r="A633" s="1" t="s">
        <v>774</v>
      </c>
      <c r="C633" s="1">
        <v>4</v>
      </c>
      <c r="D633" s="3" t="s">
        <v>1092</v>
      </c>
      <c r="E633" s="1">
        <v>5</v>
      </c>
      <c r="G633" s="1">
        <v>95</v>
      </c>
      <c r="H633" s="1">
        <v>5</v>
      </c>
      <c r="S633" s="1">
        <v>0</v>
      </c>
      <c r="T633" s="1">
        <v>0</v>
      </c>
      <c r="U633" s="1">
        <v>0</v>
      </c>
    </row>
    <row r="634" spans="1:21" ht="12.75">
      <c r="A634" s="1" t="s">
        <v>774</v>
      </c>
      <c r="C634" s="1">
        <v>4</v>
      </c>
      <c r="D634" s="3" t="s">
        <v>1092</v>
      </c>
      <c r="E634" s="1">
        <v>6</v>
      </c>
      <c r="G634" s="1">
        <v>100</v>
      </c>
      <c r="S634" s="1">
        <v>0</v>
      </c>
      <c r="T634" s="1">
        <v>0</v>
      </c>
      <c r="U634" s="1">
        <v>0</v>
      </c>
    </row>
    <row r="635" spans="1:22" ht="12.75">
      <c r="A635" s="1" t="s">
        <v>774</v>
      </c>
      <c r="C635" s="1">
        <v>5</v>
      </c>
      <c r="D635" s="3" t="s">
        <v>1093</v>
      </c>
      <c r="E635" s="1">
        <v>1</v>
      </c>
      <c r="F635" s="1">
        <v>75</v>
      </c>
      <c r="L635" s="1">
        <v>25</v>
      </c>
      <c r="S635" s="1">
        <v>1</v>
      </c>
      <c r="T635" s="1">
        <v>0</v>
      </c>
      <c r="U635" s="1">
        <v>0</v>
      </c>
      <c r="V635" s="1" t="s">
        <v>244</v>
      </c>
    </row>
    <row r="636" spans="1:21" ht="12.75">
      <c r="A636" s="1" t="s">
        <v>774</v>
      </c>
      <c r="C636" s="1">
        <v>5</v>
      </c>
      <c r="D636" s="3" t="s">
        <v>1093</v>
      </c>
      <c r="E636" s="1">
        <v>2</v>
      </c>
      <c r="F636" s="1">
        <v>80</v>
      </c>
      <c r="L636" s="1">
        <v>20</v>
      </c>
      <c r="S636" s="1">
        <v>0</v>
      </c>
      <c r="T636" s="1">
        <v>0</v>
      </c>
      <c r="U636" s="1">
        <v>0</v>
      </c>
    </row>
    <row r="637" spans="1:21" ht="12.75">
      <c r="A637" s="1" t="s">
        <v>774</v>
      </c>
      <c r="C637" s="1">
        <v>5</v>
      </c>
      <c r="D637" s="3" t="s">
        <v>1093</v>
      </c>
      <c r="E637" s="1">
        <v>3</v>
      </c>
      <c r="F637" s="1">
        <v>75</v>
      </c>
      <c r="L637" s="1">
        <v>25</v>
      </c>
      <c r="S637" s="1">
        <v>2</v>
      </c>
      <c r="T637" s="1">
        <v>0</v>
      </c>
      <c r="U637" s="1">
        <v>0</v>
      </c>
    </row>
    <row r="638" spans="1:21" ht="12.75">
      <c r="A638" s="1" t="s">
        <v>774</v>
      </c>
      <c r="C638" s="1">
        <v>5</v>
      </c>
      <c r="D638" s="3" t="s">
        <v>1093</v>
      </c>
      <c r="E638" s="1">
        <v>4</v>
      </c>
      <c r="F638" s="1">
        <v>80</v>
      </c>
      <c r="L638" s="1">
        <v>20</v>
      </c>
      <c r="S638" s="1">
        <v>1</v>
      </c>
      <c r="T638" s="1">
        <v>0</v>
      </c>
      <c r="U638" s="1">
        <v>0</v>
      </c>
    </row>
    <row r="639" spans="1:21" ht="12.75">
      <c r="A639" s="1" t="s">
        <v>774</v>
      </c>
      <c r="C639" s="1">
        <v>5</v>
      </c>
      <c r="D639" s="3" t="s">
        <v>1093</v>
      </c>
      <c r="E639" s="1">
        <v>5</v>
      </c>
      <c r="F639" s="1">
        <v>85</v>
      </c>
      <c r="L639" s="1">
        <v>15</v>
      </c>
      <c r="S639" s="1">
        <v>0</v>
      </c>
      <c r="T639" s="1">
        <v>0</v>
      </c>
      <c r="U639" s="1">
        <v>0</v>
      </c>
    </row>
    <row r="640" spans="1:21" ht="12.75">
      <c r="A640" s="1" t="s">
        <v>774</v>
      </c>
      <c r="C640" s="1">
        <v>5</v>
      </c>
      <c r="D640" s="3" t="s">
        <v>1093</v>
      </c>
      <c r="E640" s="1">
        <v>6</v>
      </c>
      <c r="F640" s="1">
        <v>90</v>
      </c>
      <c r="L640" s="1">
        <v>10</v>
      </c>
      <c r="S640" s="1">
        <v>1</v>
      </c>
      <c r="T640" s="1">
        <v>0</v>
      </c>
      <c r="U640" s="1">
        <v>0</v>
      </c>
    </row>
    <row r="641" spans="1:25" ht="12.75">
      <c r="A641" s="1" t="s">
        <v>1413</v>
      </c>
      <c r="C641" s="1">
        <v>1</v>
      </c>
      <c r="D641" s="3" t="s">
        <v>649</v>
      </c>
      <c r="E641" s="1">
        <v>1</v>
      </c>
      <c r="F641" s="1">
        <v>100</v>
      </c>
      <c r="S641" s="1">
        <v>0</v>
      </c>
      <c r="T641" s="1">
        <v>0</v>
      </c>
      <c r="U641" s="1">
        <v>0</v>
      </c>
      <c r="V641" s="1" t="s">
        <v>1418</v>
      </c>
      <c r="W641" s="1">
        <f>SUM(S641:S670)/(5*6*0.5*0.5)</f>
        <v>5.466666666666667</v>
      </c>
      <c r="X641" s="1">
        <f>SUM(T641:T670)/(5*6*0.5*0.5)</f>
        <v>0</v>
      </c>
      <c r="Y641" s="1">
        <v>0</v>
      </c>
    </row>
    <row r="642" spans="1:21" ht="12.75">
      <c r="A642" s="1" t="s">
        <v>1413</v>
      </c>
      <c r="C642" s="1">
        <v>1</v>
      </c>
      <c r="D642" s="3" t="s">
        <v>649</v>
      </c>
      <c r="E642" s="1">
        <v>2</v>
      </c>
      <c r="F642" s="1">
        <v>100</v>
      </c>
      <c r="S642" s="1">
        <v>0</v>
      </c>
      <c r="T642" s="1">
        <v>0</v>
      </c>
      <c r="U642" s="1">
        <v>0</v>
      </c>
    </row>
    <row r="643" spans="1:21" ht="12.75">
      <c r="A643" s="1" t="s">
        <v>1413</v>
      </c>
      <c r="C643" s="1">
        <v>1</v>
      </c>
      <c r="D643" s="3" t="s">
        <v>649</v>
      </c>
      <c r="E643" s="1">
        <v>3</v>
      </c>
      <c r="F643" s="1">
        <v>100</v>
      </c>
      <c r="S643" s="1">
        <v>0</v>
      </c>
      <c r="T643" s="1">
        <v>0</v>
      </c>
      <c r="U643" s="1">
        <v>0</v>
      </c>
    </row>
    <row r="644" spans="1:21" ht="12.75">
      <c r="A644" s="1" t="s">
        <v>1413</v>
      </c>
      <c r="C644" s="1">
        <v>1</v>
      </c>
      <c r="D644" s="3" t="s">
        <v>649</v>
      </c>
      <c r="E644" s="1">
        <v>4</v>
      </c>
      <c r="F644" s="1">
        <v>100</v>
      </c>
      <c r="S644" s="1">
        <v>0</v>
      </c>
      <c r="T644" s="1">
        <v>0</v>
      </c>
      <c r="U644" s="1">
        <v>0</v>
      </c>
    </row>
    <row r="645" spans="1:21" ht="12.75">
      <c r="A645" s="1" t="s">
        <v>1413</v>
      </c>
      <c r="C645" s="1">
        <v>1</v>
      </c>
      <c r="D645" s="3" t="s">
        <v>649</v>
      </c>
      <c r="E645" s="1">
        <v>5</v>
      </c>
      <c r="F645" s="1">
        <v>85</v>
      </c>
      <c r="G645" s="1">
        <v>15</v>
      </c>
      <c r="S645" s="1">
        <v>0</v>
      </c>
      <c r="T645" s="1">
        <v>0</v>
      </c>
      <c r="U645" s="1">
        <v>0</v>
      </c>
    </row>
    <row r="646" spans="1:21" ht="12.75">
      <c r="A646" s="1" t="s">
        <v>1413</v>
      </c>
      <c r="C646" s="1">
        <v>1</v>
      </c>
      <c r="D646" s="3" t="s">
        <v>649</v>
      </c>
      <c r="E646" s="1">
        <v>6</v>
      </c>
      <c r="F646" s="1">
        <v>85</v>
      </c>
      <c r="G646" s="1">
        <v>15</v>
      </c>
      <c r="S646" s="1">
        <v>0</v>
      </c>
      <c r="T646" s="1">
        <v>0</v>
      </c>
      <c r="U646" s="1">
        <v>0</v>
      </c>
    </row>
    <row r="647" spans="1:21" ht="12.75">
      <c r="A647" s="1" t="s">
        <v>1413</v>
      </c>
      <c r="C647" s="1">
        <v>2</v>
      </c>
      <c r="D647" s="3" t="s">
        <v>650</v>
      </c>
      <c r="E647" s="1">
        <v>1</v>
      </c>
      <c r="F647" s="1">
        <v>90</v>
      </c>
      <c r="G647" s="1">
        <v>10</v>
      </c>
      <c r="S647" s="1">
        <v>3</v>
      </c>
      <c r="T647" s="1">
        <v>0</v>
      </c>
      <c r="U647" s="1">
        <v>0</v>
      </c>
    </row>
    <row r="648" spans="1:21" ht="12.75">
      <c r="A648" s="1" t="s">
        <v>1413</v>
      </c>
      <c r="C648" s="1">
        <v>2</v>
      </c>
      <c r="D648" s="3" t="s">
        <v>650</v>
      </c>
      <c r="E648" s="1">
        <v>2</v>
      </c>
      <c r="F648" s="1">
        <v>90</v>
      </c>
      <c r="G648" s="1">
        <v>10</v>
      </c>
      <c r="S648" s="1">
        <v>6</v>
      </c>
      <c r="T648" s="1">
        <v>0</v>
      </c>
      <c r="U648" s="1">
        <v>0</v>
      </c>
    </row>
    <row r="649" spans="1:21" ht="12.75">
      <c r="A649" s="1" t="s">
        <v>1413</v>
      </c>
      <c r="C649" s="1">
        <v>2</v>
      </c>
      <c r="D649" s="3" t="s">
        <v>650</v>
      </c>
      <c r="E649" s="1">
        <v>3</v>
      </c>
      <c r="F649" s="1">
        <v>95</v>
      </c>
      <c r="G649" s="1">
        <v>5</v>
      </c>
      <c r="S649" s="1">
        <v>4</v>
      </c>
      <c r="T649" s="1">
        <v>0</v>
      </c>
      <c r="U649" s="1">
        <v>0</v>
      </c>
    </row>
    <row r="650" spans="1:21" ht="12.75">
      <c r="A650" s="1" t="s">
        <v>1413</v>
      </c>
      <c r="C650" s="1">
        <v>2</v>
      </c>
      <c r="D650" s="3" t="s">
        <v>650</v>
      </c>
      <c r="E650" s="1">
        <v>4</v>
      </c>
      <c r="F650" s="1">
        <v>90</v>
      </c>
      <c r="G650" s="1">
        <v>5</v>
      </c>
      <c r="J650" s="1">
        <v>5</v>
      </c>
      <c r="S650" s="1">
        <v>1</v>
      </c>
      <c r="T650" s="1">
        <v>0</v>
      </c>
      <c r="U650" s="1">
        <v>0</v>
      </c>
    </row>
    <row r="651" spans="1:21" ht="12.75">
      <c r="A651" s="1" t="s">
        <v>1413</v>
      </c>
      <c r="C651" s="1">
        <v>2</v>
      </c>
      <c r="D651" s="3" t="s">
        <v>650</v>
      </c>
      <c r="E651" s="1">
        <v>5</v>
      </c>
      <c r="F651" s="1">
        <v>100</v>
      </c>
      <c r="S651" s="1">
        <v>0</v>
      </c>
      <c r="T651" s="1">
        <v>0</v>
      </c>
      <c r="U651" s="1">
        <v>0</v>
      </c>
    </row>
    <row r="652" spans="1:21" ht="12.75">
      <c r="A652" s="1" t="s">
        <v>1413</v>
      </c>
      <c r="C652" s="1">
        <v>2</v>
      </c>
      <c r="D652" s="3" t="s">
        <v>650</v>
      </c>
      <c r="E652" s="1">
        <v>6</v>
      </c>
      <c r="F652" s="1">
        <v>100</v>
      </c>
      <c r="S652" s="1">
        <v>4</v>
      </c>
      <c r="T652" s="1">
        <v>0</v>
      </c>
      <c r="U652" s="1">
        <v>0</v>
      </c>
    </row>
    <row r="653" spans="1:21" ht="12.75">
      <c r="A653" s="1" t="s">
        <v>1413</v>
      </c>
      <c r="C653" s="1">
        <v>3</v>
      </c>
      <c r="D653" s="3" t="s">
        <v>694</v>
      </c>
      <c r="E653" s="1">
        <v>1</v>
      </c>
      <c r="G653" s="1">
        <v>100</v>
      </c>
      <c r="R653" s="1" t="s">
        <v>175</v>
      </c>
      <c r="S653" s="1">
        <v>0</v>
      </c>
      <c r="T653" s="1">
        <v>0</v>
      </c>
      <c r="U653" s="1">
        <v>0</v>
      </c>
    </row>
    <row r="654" spans="1:21" ht="12.75">
      <c r="A654" s="1" t="s">
        <v>1413</v>
      </c>
      <c r="C654" s="1">
        <v>3</v>
      </c>
      <c r="D654" s="3" t="s">
        <v>694</v>
      </c>
      <c r="E654" s="1">
        <v>2</v>
      </c>
      <c r="F654" s="1">
        <v>10</v>
      </c>
      <c r="G654" s="1">
        <v>90</v>
      </c>
      <c r="R654" s="1" t="s">
        <v>175</v>
      </c>
      <c r="S654" s="1">
        <v>1</v>
      </c>
      <c r="T654" s="1">
        <v>0</v>
      </c>
      <c r="U654" s="1">
        <v>0</v>
      </c>
    </row>
    <row r="655" spans="1:21" ht="12.75">
      <c r="A655" s="1" t="s">
        <v>1413</v>
      </c>
      <c r="C655" s="1">
        <v>3</v>
      </c>
      <c r="D655" s="3" t="s">
        <v>694</v>
      </c>
      <c r="E655" s="1">
        <v>3</v>
      </c>
      <c r="G655" s="1">
        <v>100</v>
      </c>
      <c r="R655" s="1" t="s">
        <v>175</v>
      </c>
      <c r="S655" s="1">
        <v>0</v>
      </c>
      <c r="T655" s="1">
        <v>0</v>
      </c>
      <c r="U655" s="1">
        <v>0</v>
      </c>
    </row>
    <row r="656" spans="1:21" ht="12.75">
      <c r="A656" s="1" t="s">
        <v>1413</v>
      </c>
      <c r="C656" s="1">
        <v>3</v>
      </c>
      <c r="D656" s="3" t="s">
        <v>694</v>
      </c>
      <c r="E656" s="1">
        <v>4</v>
      </c>
      <c r="G656" s="1">
        <v>100</v>
      </c>
      <c r="R656" s="1" t="s">
        <v>175</v>
      </c>
      <c r="S656" s="1">
        <v>0</v>
      </c>
      <c r="T656" s="1">
        <v>0</v>
      </c>
      <c r="U656" s="1">
        <v>0</v>
      </c>
    </row>
    <row r="657" spans="1:21" ht="12.75">
      <c r="A657" s="1" t="s">
        <v>1413</v>
      </c>
      <c r="C657" s="1">
        <v>3</v>
      </c>
      <c r="D657" s="3" t="s">
        <v>694</v>
      </c>
      <c r="E657" s="1">
        <v>5</v>
      </c>
      <c r="G657" s="1">
        <v>60</v>
      </c>
      <c r="L657" s="1">
        <v>40</v>
      </c>
      <c r="R657" s="1" t="s">
        <v>175</v>
      </c>
      <c r="S657" s="1">
        <v>0</v>
      </c>
      <c r="T657" s="1">
        <v>0</v>
      </c>
      <c r="U657" s="1">
        <v>0</v>
      </c>
    </row>
    <row r="658" spans="1:21" ht="12.75">
      <c r="A658" s="1" t="s">
        <v>1413</v>
      </c>
      <c r="C658" s="1">
        <v>3</v>
      </c>
      <c r="D658" s="3" t="s">
        <v>694</v>
      </c>
      <c r="E658" s="1">
        <v>6</v>
      </c>
      <c r="G658" s="1">
        <v>60</v>
      </c>
      <c r="N658" s="1">
        <v>40</v>
      </c>
      <c r="R658" s="1" t="s">
        <v>175</v>
      </c>
      <c r="S658" s="1">
        <v>0</v>
      </c>
      <c r="T658" s="1">
        <v>0</v>
      </c>
      <c r="U658" s="1">
        <v>0</v>
      </c>
    </row>
    <row r="659" spans="1:21" ht="12.75">
      <c r="A659" s="1" t="s">
        <v>1413</v>
      </c>
      <c r="C659" s="1">
        <v>4</v>
      </c>
      <c r="D659" s="3" t="s">
        <v>651</v>
      </c>
      <c r="E659" s="1">
        <v>1</v>
      </c>
      <c r="F659" s="1">
        <v>98</v>
      </c>
      <c r="G659" s="1">
        <v>2</v>
      </c>
      <c r="S659" s="1">
        <v>2</v>
      </c>
      <c r="T659" s="1">
        <v>0</v>
      </c>
      <c r="U659" s="1">
        <v>0</v>
      </c>
    </row>
    <row r="660" spans="1:21" ht="12.75">
      <c r="A660" s="1" t="s">
        <v>1413</v>
      </c>
      <c r="C660" s="1">
        <v>4</v>
      </c>
      <c r="D660" s="3" t="s">
        <v>651</v>
      </c>
      <c r="E660" s="1">
        <v>2</v>
      </c>
      <c r="F660" s="1">
        <v>98</v>
      </c>
      <c r="G660" s="1">
        <v>2</v>
      </c>
      <c r="S660" s="1">
        <v>3</v>
      </c>
      <c r="T660" s="1">
        <v>0</v>
      </c>
      <c r="U660" s="1">
        <v>0</v>
      </c>
    </row>
    <row r="661" spans="1:21" ht="12.75">
      <c r="A661" s="1" t="s">
        <v>1413</v>
      </c>
      <c r="C661" s="1">
        <v>4</v>
      </c>
      <c r="D661" s="3" t="s">
        <v>651</v>
      </c>
      <c r="E661" s="1">
        <v>3</v>
      </c>
      <c r="F661" s="1">
        <v>98</v>
      </c>
      <c r="G661" s="1">
        <v>2</v>
      </c>
      <c r="S661" s="1">
        <v>5</v>
      </c>
      <c r="T661" s="1">
        <v>0</v>
      </c>
      <c r="U661" s="1">
        <v>0</v>
      </c>
    </row>
    <row r="662" spans="1:21" ht="12.75">
      <c r="A662" s="1" t="s">
        <v>1413</v>
      </c>
      <c r="C662" s="1">
        <v>4</v>
      </c>
      <c r="D662" s="3" t="s">
        <v>651</v>
      </c>
      <c r="E662" s="1">
        <v>4</v>
      </c>
      <c r="F662" s="1">
        <v>98</v>
      </c>
      <c r="G662" s="1">
        <v>2</v>
      </c>
      <c r="S662" s="1">
        <v>0</v>
      </c>
      <c r="T662" s="1">
        <v>0</v>
      </c>
      <c r="U662" s="1">
        <v>0</v>
      </c>
    </row>
    <row r="663" spans="1:21" ht="12.75">
      <c r="A663" s="1" t="s">
        <v>1413</v>
      </c>
      <c r="C663" s="1">
        <v>4</v>
      </c>
      <c r="D663" s="3" t="s">
        <v>651</v>
      </c>
      <c r="E663" s="1">
        <v>5</v>
      </c>
      <c r="F663" s="1">
        <v>93</v>
      </c>
      <c r="G663" s="1">
        <v>2</v>
      </c>
      <c r="L663" s="1">
        <v>5</v>
      </c>
      <c r="S663" s="1">
        <v>2</v>
      </c>
      <c r="T663" s="1">
        <v>0</v>
      </c>
      <c r="U663" s="1">
        <v>0</v>
      </c>
    </row>
    <row r="664" spans="1:21" ht="12.75">
      <c r="A664" s="1" t="s">
        <v>1413</v>
      </c>
      <c r="C664" s="1">
        <v>4</v>
      </c>
      <c r="D664" s="3" t="s">
        <v>651</v>
      </c>
      <c r="E664" s="1">
        <v>6</v>
      </c>
      <c r="F664" s="1">
        <v>100</v>
      </c>
      <c r="S664" s="1">
        <v>2</v>
      </c>
      <c r="T664" s="1">
        <v>0</v>
      </c>
      <c r="U664" s="1">
        <v>0</v>
      </c>
    </row>
    <row r="665" spans="1:21" ht="12.75">
      <c r="A665" s="1" t="s">
        <v>1413</v>
      </c>
      <c r="C665" s="1">
        <v>5</v>
      </c>
      <c r="D665" s="3" t="s">
        <v>652</v>
      </c>
      <c r="E665" s="1">
        <v>1</v>
      </c>
      <c r="G665" s="1">
        <v>100</v>
      </c>
      <c r="S665" s="1">
        <v>0</v>
      </c>
      <c r="T665" s="1">
        <v>0</v>
      </c>
      <c r="U665" s="1">
        <v>0</v>
      </c>
    </row>
    <row r="666" spans="1:21" ht="12.75">
      <c r="A666" s="1" t="s">
        <v>1413</v>
      </c>
      <c r="C666" s="1">
        <v>5</v>
      </c>
      <c r="D666" s="3" t="s">
        <v>652</v>
      </c>
      <c r="E666" s="1">
        <v>2</v>
      </c>
      <c r="G666" s="1">
        <v>100</v>
      </c>
      <c r="S666" s="1">
        <v>3</v>
      </c>
      <c r="T666" s="1">
        <v>0</v>
      </c>
      <c r="U666" s="1">
        <v>0</v>
      </c>
    </row>
    <row r="667" spans="1:21" ht="12.75">
      <c r="A667" s="1" t="s">
        <v>1413</v>
      </c>
      <c r="C667" s="1">
        <v>5</v>
      </c>
      <c r="D667" s="3" t="s">
        <v>652</v>
      </c>
      <c r="E667" s="1">
        <v>3</v>
      </c>
      <c r="G667" s="1">
        <v>100</v>
      </c>
      <c r="S667" s="1">
        <v>0</v>
      </c>
      <c r="T667" s="1">
        <v>0</v>
      </c>
      <c r="U667" s="1">
        <v>0</v>
      </c>
    </row>
    <row r="668" spans="1:21" ht="12.75">
      <c r="A668" s="1" t="s">
        <v>1413</v>
      </c>
      <c r="C668" s="1">
        <v>5</v>
      </c>
      <c r="D668" s="3" t="s">
        <v>652</v>
      </c>
      <c r="E668" s="1">
        <v>4</v>
      </c>
      <c r="G668" s="1">
        <v>90</v>
      </c>
      <c r="L668" s="1">
        <v>10</v>
      </c>
      <c r="S668" s="1">
        <v>1</v>
      </c>
      <c r="T668" s="1">
        <v>0</v>
      </c>
      <c r="U668" s="1">
        <v>0</v>
      </c>
    </row>
    <row r="669" spans="1:21" ht="12.75">
      <c r="A669" s="1" t="s">
        <v>1413</v>
      </c>
      <c r="C669" s="1">
        <v>5</v>
      </c>
      <c r="D669" s="3" t="s">
        <v>652</v>
      </c>
      <c r="E669" s="1">
        <v>5</v>
      </c>
      <c r="G669" s="1">
        <v>100</v>
      </c>
      <c r="S669" s="1">
        <v>2</v>
      </c>
      <c r="T669" s="1">
        <v>0</v>
      </c>
      <c r="U669" s="1">
        <v>0</v>
      </c>
    </row>
    <row r="670" spans="1:21" ht="12.75">
      <c r="A670" s="1" t="s">
        <v>1413</v>
      </c>
      <c r="C670" s="1">
        <v>5</v>
      </c>
      <c r="D670" s="3" t="s">
        <v>652</v>
      </c>
      <c r="E670" s="1">
        <v>6</v>
      </c>
      <c r="G670" s="1">
        <v>100</v>
      </c>
      <c r="S670" s="1">
        <v>2</v>
      </c>
      <c r="T670" s="1">
        <v>0</v>
      </c>
      <c r="U670" s="1">
        <v>0</v>
      </c>
    </row>
    <row r="671" spans="1:25" ht="12.75">
      <c r="A671" s="1" t="s">
        <v>781</v>
      </c>
      <c r="C671" s="1">
        <v>1</v>
      </c>
      <c r="D671" s="3" t="s">
        <v>1322</v>
      </c>
      <c r="E671" s="1">
        <v>1</v>
      </c>
      <c r="F671" s="1">
        <v>50</v>
      </c>
      <c r="G671" s="1">
        <v>50</v>
      </c>
      <c r="S671" s="1">
        <v>0</v>
      </c>
      <c r="T671" s="1">
        <v>0</v>
      </c>
      <c r="U671" s="1">
        <v>0</v>
      </c>
      <c r="W671" s="1">
        <f>SUM(S671:S696)/((5*6*0.5*0.5)-(4*0.5*0.5))</f>
        <v>0</v>
      </c>
      <c r="X671" s="1">
        <f>SUM(T671:T696)/((5*6*0.5*0.5)-(4*0.5*0.5))</f>
        <v>0</v>
      </c>
      <c r="Y671" s="1">
        <v>0</v>
      </c>
    </row>
    <row r="672" spans="1:21" ht="12.75">
      <c r="A672" s="1" t="s">
        <v>781</v>
      </c>
      <c r="C672" s="1">
        <v>1</v>
      </c>
      <c r="D672" s="3" t="s">
        <v>1322</v>
      </c>
      <c r="E672" s="1">
        <v>2</v>
      </c>
      <c r="F672" s="1">
        <v>50</v>
      </c>
      <c r="G672" s="1">
        <v>50</v>
      </c>
      <c r="S672" s="1">
        <v>0</v>
      </c>
      <c r="T672" s="1">
        <v>0</v>
      </c>
      <c r="U672" s="1">
        <v>0</v>
      </c>
    </row>
    <row r="673" spans="1:21" ht="12.75">
      <c r="A673" s="1" t="s">
        <v>781</v>
      </c>
      <c r="C673" s="1">
        <v>1</v>
      </c>
      <c r="D673" s="3" t="s">
        <v>1322</v>
      </c>
      <c r="E673" s="1">
        <v>3</v>
      </c>
      <c r="F673" s="1">
        <v>50</v>
      </c>
      <c r="G673" s="1">
        <v>50</v>
      </c>
      <c r="S673" s="1">
        <v>0</v>
      </c>
      <c r="T673" s="1">
        <v>0</v>
      </c>
      <c r="U673" s="1">
        <v>0</v>
      </c>
    </row>
    <row r="674" spans="1:21" ht="12.75">
      <c r="A674" s="1" t="s">
        <v>781</v>
      </c>
      <c r="C674" s="1">
        <v>1</v>
      </c>
      <c r="D674" s="3" t="s">
        <v>1322</v>
      </c>
      <c r="E674" s="1">
        <v>4</v>
      </c>
      <c r="F674" s="1">
        <v>50</v>
      </c>
      <c r="G674" s="1">
        <v>50</v>
      </c>
      <c r="S674" s="1">
        <v>0</v>
      </c>
      <c r="T674" s="1">
        <v>0</v>
      </c>
      <c r="U674" s="1">
        <v>0</v>
      </c>
    </row>
    <row r="675" spans="1:21" ht="12.75">
      <c r="A675" s="1" t="s">
        <v>781</v>
      </c>
      <c r="C675" s="1">
        <v>1</v>
      </c>
      <c r="D675" s="3" t="s">
        <v>1322</v>
      </c>
      <c r="E675" s="1">
        <v>5</v>
      </c>
      <c r="F675" s="1">
        <v>50</v>
      </c>
      <c r="G675" s="1">
        <v>50</v>
      </c>
      <c r="S675" s="1">
        <v>0</v>
      </c>
      <c r="T675" s="1">
        <v>0</v>
      </c>
      <c r="U675" s="1">
        <v>0</v>
      </c>
    </row>
    <row r="676" spans="1:21" ht="12.75">
      <c r="A676" s="1" t="s">
        <v>781</v>
      </c>
      <c r="C676" s="1">
        <v>1</v>
      </c>
      <c r="D676" s="3" t="s">
        <v>1322</v>
      </c>
      <c r="E676" s="1">
        <v>6</v>
      </c>
      <c r="F676" s="1">
        <v>50</v>
      </c>
      <c r="G676" s="1">
        <v>50</v>
      </c>
      <c r="S676" s="1">
        <v>0</v>
      </c>
      <c r="T676" s="1">
        <v>0</v>
      </c>
      <c r="U676" s="1">
        <v>0</v>
      </c>
    </row>
    <row r="677" spans="1:22" ht="12.75">
      <c r="A677" s="1" t="s">
        <v>781</v>
      </c>
      <c r="C677" s="1">
        <v>2</v>
      </c>
      <c r="D677" s="3" t="s">
        <v>1323</v>
      </c>
      <c r="E677" s="1">
        <v>1</v>
      </c>
      <c r="F677" s="1">
        <v>100</v>
      </c>
      <c r="R677" s="1" t="s">
        <v>175</v>
      </c>
      <c r="S677" s="1">
        <v>0</v>
      </c>
      <c r="T677" s="1">
        <v>0</v>
      </c>
      <c r="U677" s="1">
        <v>0</v>
      </c>
      <c r="V677" s="1" t="s">
        <v>1321</v>
      </c>
    </row>
    <row r="678" spans="1:21" ht="12.75">
      <c r="A678" s="1" t="s">
        <v>781</v>
      </c>
      <c r="C678" s="1">
        <v>2</v>
      </c>
      <c r="D678" s="3" t="s">
        <v>1323</v>
      </c>
      <c r="E678" s="1">
        <v>2</v>
      </c>
      <c r="F678" s="1">
        <v>100</v>
      </c>
      <c r="R678" s="1" t="s">
        <v>175</v>
      </c>
      <c r="S678" s="1">
        <v>0</v>
      </c>
      <c r="T678" s="1">
        <v>0</v>
      </c>
      <c r="U678" s="1">
        <v>0</v>
      </c>
    </row>
    <row r="679" spans="1:21" ht="12.75">
      <c r="A679" s="1" t="s">
        <v>781</v>
      </c>
      <c r="C679" s="1">
        <v>2</v>
      </c>
      <c r="D679" s="3" t="s">
        <v>1323</v>
      </c>
      <c r="E679" s="1">
        <v>3</v>
      </c>
      <c r="F679" s="1">
        <v>100</v>
      </c>
      <c r="R679" s="1" t="s">
        <v>175</v>
      </c>
      <c r="S679" s="1">
        <v>0</v>
      </c>
      <c r="T679" s="1">
        <v>0</v>
      </c>
      <c r="U679" s="1">
        <v>0</v>
      </c>
    </row>
    <row r="680" spans="1:21" ht="12.75">
      <c r="A680" s="1" t="s">
        <v>781</v>
      </c>
      <c r="C680" s="1">
        <v>2</v>
      </c>
      <c r="D680" s="3" t="s">
        <v>1323</v>
      </c>
      <c r="E680" s="1">
        <v>4</v>
      </c>
      <c r="F680" s="1">
        <v>100</v>
      </c>
      <c r="R680" s="1" t="s">
        <v>175</v>
      </c>
      <c r="S680" s="1">
        <v>0</v>
      </c>
      <c r="T680" s="1">
        <v>0</v>
      </c>
      <c r="U680" s="1">
        <v>0</v>
      </c>
    </row>
    <row r="681" spans="1:22" ht="12.75">
      <c r="A681" s="1" t="s">
        <v>781</v>
      </c>
      <c r="C681" s="1">
        <v>3</v>
      </c>
      <c r="D681" s="3" t="s">
        <v>1324</v>
      </c>
      <c r="E681" s="1">
        <v>1</v>
      </c>
      <c r="F681" s="1">
        <v>100</v>
      </c>
      <c r="R681" s="1" t="s">
        <v>175</v>
      </c>
      <c r="S681" s="1">
        <v>0</v>
      </c>
      <c r="T681" s="1">
        <v>0</v>
      </c>
      <c r="U681" s="1">
        <v>0</v>
      </c>
      <c r="V681" s="1" t="s">
        <v>1321</v>
      </c>
    </row>
    <row r="682" spans="1:21" ht="12.75">
      <c r="A682" s="1" t="s">
        <v>781</v>
      </c>
      <c r="C682" s="1">
        <v>3</v>
      </c>
      <c r="D682" s="3" t="s">
        <v>1324</v>
      </c>
      <c r="E682" s="1">
        <v>2</v>
      </c>
      <c r="F682" s="1">
        <v>100</v>
      </c>
      <c r="R682" s="1" t="s">
        <v>175</v>
      </c>
      <c r="S682" s="1">
        <v>0</v>
      </c>
      <c r="T682" s="1">
        <v>0</v>
      </c>
      <c r="U682" s="1">
        <v>0</v>
      </c>
    </row>
    <row r="683" spans="1:21" ht="12.75">
      <c r="A683" s="1" t="s">
        <v>781</v>
      </c>
      <c r="C683" s="1">
        <v>3</v>
      </c>
      <c r="D683" s="3" t="s">
        <v>1324</v>
      </c>
      <c r="E683" s="1">
        <v>3</v>
      </c>
      <c r="F683" s="1">
        <v>100</v>
      </c>
      <c r="R683" s="1" t="s">
        <v>175</v>
      </c>
      <c r="S683" s="1">
        <v>0</v>
      </c>
      <c r="T683" s="1">
        <v>0</v>
      </c>
      <c r="U683" s="1">
        <v>0</v>
      </c>
    </row>
    <row r="684" spans="1:21" ht="12.75">
      <c r="A684" s="1" t="s">
        <v>781</v>
      </c>
      <c r="C684" s="1">
        <v>3</v>
      </c>
      <c r="D684" s="3" t="s">
        <v>1324</v>
      </c>
      <c r="E684" s="1">
        <v>4</v>
      </c>
      <c r="F684" s="1">
        <v>100</v>
      </c>
      <c r="R684" s="1" t="s">
        <v>175</v>
      </c>
      <c r="S684" s="1">
        <v>0</v>
      </c>
      <c r="T684" s="1">
        <v>0</v>
      </c>
      <c r="U684" s="1">
        <v>0</v>
      </c>
    </row>
    <row r="685" spans="1:21" ht="12.75">
      <c r="A685" s="1" t="s">
        <v>781</v>
      </c>
      <c r="C685" s="1">
        <v>4</v>
      </c>
      <c r="D685" s="3" t="s">
        <v>1325</v>
      </c>
      <c r="E685" s="1">
        <v>1</v>
      </c>
      <c r="F685" s="1">
        <v>5</v>
      </c>
      <c r="G685" s="1">
        <v>95</v>
      </c>
      <c r="S685" s="1">
        <v>0</v>
      </c>
      <c r="T685" s="1">
        <v>0</v>
      </c>
      <c r="U685" s="1">
        <v>0</v>
      </c>
    </row>
    <row r="686" spans="1:21" ht="12.75">
      <c r="A686" s="1" t="s">
        <v>781</v>
      </c>
      <c r="C686" s="1">
        <v>4</v>
      </c>
      <c r="D686" s="3" t="s">
        <v>1325</v>
      </c>
      <c r="E686" s="1">
        <v>2</v>
      </c>
      <c r="G686" s="1">
        <v>100</v>
      </c>
      <c r="S686" s="1">
        <v>0</v>
      </c>
      <c r="T686" s="1">
        <v>0</v>
      </c>
      <c r="U686" s="1">
        <v>0</v>
      </c>
    </row>
    <row r="687" spans="1:21" ht="12.75">
      <c r="A687" s="1" t="s">
        <v>781</v>
      </c>
      <c r="C687" s="1">
        <v>4</v>
      </c>
      <c r="D687" s="3" t="s">
        <v>1325</v>
      </c>
      <c r="E687" s="1">
        <v>3</v>
      </c>
      <c r="G687" s="1">
        <v>90</v>
      </c>
      <c r="L687" s="1">
        <v>10</v>
      </c>
      <c r="S687" s="1">
        <v>0</v>
      </c>
      <c r="T687" s="1">
        <v>0</v>
      </c>
      <c r="U687" s="1">
        <v>0</v>
      </c>
    </row>
    <row r="688" spans="1:21" ht="12.75">
      <c r="A688" s="1" t="s">
        <v>781</v>
      </c>
      <c r="C688" s="1">
        <v>4</v>
      </c>
      <c r="D688" s="3" t="s">
        <v>1325</v>
      </c>
      <c r="E688" s="1">
        <v>4</v>
      </c>
      <c r="G688" s="1">
        <v>80</v>
      </c>
      <c r="L688" s="1">
        <v>20</v>
      </c>
      <c r="S688" s="1">
        <v>0</v>
      </c>
      <c r="T688" s="1">
        <v>0</v>
      </c>
      <c r="U688" s="1">
        <v>0</v>
      </c>
    </row>
    <row r="689" spans="1:21" ht="12.75">
      <c r="A689" s="1" t="s">
        <v>781</v>
      </c>
      <c r="C689" s="1">
        <v>4</v>
      </c>
      <c r="D689" s="3" t="s">
        <v>1325</v>
      </c>
      <c r="E689" s="1">
        <v>5</v>
      </c>
      <c r="G689" s="1">
        <v>100</v>
      </c>
      <c r="S689" s="1">
        <v>0</v>
      </c>
      <c r="T689" s="1">
        <v>0</v>
      </c>
      <c r="U689" s="1">
        <v>0</v>
      </c>
    </row>
    <row r="690" spans="1:21" ht="12.75">
      <c r="A690" s="1" t="s">
        <v>781</v>
      </c>
      <c r="C690" s="1">
        <v>4</v>
      </c>
      <c r="D690" s="3" t="s">
        <v>1325</v>
      </c>
      <c r="E690" s="1">
        <v>6</v>
      </c>
      <c r="G690" s="1">
        <v>100</v>
      </c>
      <c r="S690" s="1">
        <v>0</v>
      </c>
      <c r="T690" s="1">
        <v>0</v>
      </c>
      <c r="U690" s="1">
        <v>0</v>
      </c>
    </row>
    <row r="691" spans="1:21" ht="12.75">
      <c r="A691" s="1" t="s">
        <v>781</v>
      </c>
      <c r="C691" s="1">
        <v>5</v>
      </c>
      <c r="D691" s="3" t="s">
        <v>1326</v>
      </c>
      <c r="E691" s="1">
        <v>1</v>
      </c>
      <c r="F691" s="1">
        <v>5</v>
      </c>
      <c r="G691" s="1">
        <v>95</v>
      </c>
      <c r="S691" s="1">
        <v>0</v>
      </c>
      <c r="T691" s="1">
        <v>0</v>
      </c>
      <c r="U691" s="1">
        <v>0</v>
      </c>
    </row>
    <row r="692" spans="1:21" ht="12.75">
      <c r="A692" s="1" t="s">
        <v>781</v>
      </c>
      <c r="C692" s="1">
        <v>5</v>
      </c>
      <c r="D692" s="3" t="s">
        <v>1326</v>
      </c>
      <c r="E692" s="1">
        <v>2</v>
      </c>
      <c r="F692" s="1">
        <v>5</v>
      </c>
      <c r="G692" s="1">
        <v>95</v>
      </c>
      <c r="S692" s="1">
        <v>0</v>
      </c>
      <c r="T692" s="1">
        <v>0</v>
      </c>
      <c r="U692" s="1">
        <v>0</v>
      </c>
    </row>
    <row r="693" spans="1:21" ht="12.75">
      <c r="A693" s="1" t="s">
        <v>781</v>
      </c>
      <c r="C693" s="1">
        <v>5</v>
      </c>
      <c r="D693" s="3" t="s">
        <v>1326</v>
      </c>
      <c r="E693" s="1">
        <v>3</v>
      </c>
      <c r="G693" s="1">
        <v>100</v>
      </c>
      <c r="S693" s="1">
        <v>0</v>
      </c>
      <c r="T693" s="1">
        <v>0</v>
      </c>
      <c r="U693" s="1">
        <v>0</v>
      </c>
    </row>
    <row r="694" spans="1:21" ht="12.75">
      <c r="A694" s="1" t="s">
        <v>781</v>
      </c>
      <c r="C694" s="1">
        <v>5</v>
      </c>
      <c r="D694" s="3" t="s">
        <v>1326</v>
      </c>
      <c r="E694" s="1">
        <v>4</v>
      </c>
      <c r="G694" s="1">
        <v>100</v>
      </c>
      <c r="S694" s="1">
        <v>0</v>
      </c>
      <c r="T694" s="1">
        <v>0</v>
      </c>
      <c r="U694" s="1">
        <v>0</v>
      </c>
    </row>
    <row r="695" spans="1:21" ht="12.75">
      <c r="A695" s="1" t="s">
        <v>781</v>
      </c>
      <c r="C695" s="1">
        <v>5</v>
      </c>
      <c r="D695" s="3" t="s">
        <v>1326</v>
      </c>
      <c r="E695" s="1">
        <v>5</v>
      </c>
      <c r="G695" s="1">
        <v>100</v>
      </c>
      <c r="S695" s="1">
        <v>0</v>
      </c>
      <c r="T695" s="1">
        <v>0</v>
      </c>
      <c r="U695" s="1">
        <v>0</v>
      </c>
    </row>
    <row r="696" spans="1:21" ht="12.75">
      <c r="A696" s="1" t="s">
        <v>781</v>
      </c>
      <c r="C696" s="1">
        <v>5</v>
      </c>
      <c r="D696" s="3" t="s">
        <v>1326</v>
      </c>
      <c r="E696" s="1">
        <v>6</v>
      </c>
      <c r="G696" s="1">
        <v>90</v>
      </c>
      <c r="L696" s="1">
        <v>10</v>
      </c>
      <c r="S696" s="1">
        <v>0</v>
      </c>
      <c r="T696" s="1">
        <v>0</v>
      </c>
      <c r="U696" s="1">
        <v>0</v>
      </c>
    </row>
    <row r="697" spans="1:25" ht="12.75">
      <c r="A697" s="1" t="s">
        <v>1501</v>
      </c>
      <c r="C697" s="1">
        <v>1</v>
      </c>
      <c r="D697" s="3" t="s">
        <v>1130</v>
      </c>
      <c r="E697" s="1">
        <v>1</v>
      </c>
      <c r="F697" s="1">
        <v>40</v>
      </c>
      <c r="H697" s="1">
        <v>50</v>
      </c>
      <c r="L697" s="1">
        <v>10</v>
      </c>
      <c r="S697" s="1">
        <v>0</v>
      </c>
      <c r="T697" s="1">
        <v>0</v>
      </c>
      <c r="U697" s="1">
        <v>0</v>
      </c>
      <c r="W697" s="1">
        <f>SUM(S697:S726)/(5*6*0.5*0.5)</f>
        <v>0</v>
      </c>
      <c r="X697" s="1">
        <f>SUM(T697:T726)/(5*6*0.5*0.5)</f>
        <v>0</v>
      </c>
      <c r="Y697" s="1">
        <v>0</v>
      </c>
    </row>
    <row r="698" spans="1:21" ht="12.75">
      <c r="A698" s="1" t="s">
        <v>1501</v>
      </c>
      <c r="C698" s="1">
        <v>1</v>
      </c>
      <c r="D698" s="3" t="s">
        <v>1130</v>
      </c>
      <c r="E698" s="1">
        <v>2</v>
      </c>
      <c r="F698" s="1">
        <v>30</v>
      </c>
      <c r="H698" s="1">
        <v>20</v>
      </c>
      <c r="L698" s="1">
        <v>50</v>
      </c>
      <c r="S698" s="1">
        <v>0</v>
      </c>
      <c r="T698" s="1">
        <v>0</v>
      </c>
      <c r="U698" s="1">
        <v>0</v>
      </c>
    </row>
    <row r="699" spans="1:21" ht="12.75">
      <c r="A699" s="1" t="s">
        <v>1501</v>
      </c>
      <c r="C699" s="1">
        <v>1</v>
      </c>
      <c r="D699" s="3" t="s">
        <v>1130</v>
      </c>
      <c r="E699" s="1">
        <v>3</v>
      </c>
      <c r="F699" s="1">
        <v>80</v>
      </c>
      <c r="H699" s="1">
        <v>10</v>
      </c>
      <c r="L699" s="1">
        <v>10</v>
      </c>
      <c r="S699" s="1">
        <v>0</v>
      </c>
      <c r="T699" s="1">
        <v>0</v>
      </c>
      <c r="U699" s="1">
        <v>0</v>
      </c>
    </row>
    <row r="700" spans="1:21" ht="12.75">
      <c r="A700" s="1" t="s">
        <v>1501</v>
      </c>
      <c r="C700" s="1">
        <v>1</v>
      </c>
      <c r="D700" s="3" t="s">
        <v>1130</v>
      </c>
      <c r="E700" s="1">
        <v>4</v>
      </c>
      <c r="F700" s="1">
        <v>90</v>
      </c>
      <c r="H700" s="1">
        <v>10</v>
      </c>
      <c r="S700" s="1">
        <v>0</v>
      </c>
      <c r="T700" s="1">
        <v>0</v>
      </c>
      <c r="U700" s="1">
        <v>0</v>
      </c>
    </row>
    <row r="701" spans="1:21" ht="12.75">
      <c r="A701" s="1" t="s">
        <v>1501</v>
      </c>
      <c r="C701" s="1">
        <v>1</v>
      </c>
      <c r="D701" s="3" t="s">
        <v>1130</v>
      </c>
      <c r="E701" s="1">
        <v>5</v>
      </c>
      <c r="F701" s="1">
        <v>40</v>
      </c>
      <c r="I701" s="1">
        <v>60</v>
      </c>
      <c r="S701" s="1">
        <v>0</v>
      </c>
      <c r="T701" s="1">
        <v>0</v>
      </c>
      <c r="U701" s="1">
        <v>0</v>
      </c>
    </row>
    <row r="702" spans="1:21" ht="12.75">
      <c r="A702" s="1" t="s">
        <v>1501</v>
      </c>
      <c r="C702" s="1">
        <v>1</v>
      </c>
      <c r="D702" s="3" t="s">
        <v>1130</v>
      </c>
      <c r="E702" s="1">
        <v>6</v>
      </c>
      <c r="F702" s="1">
        <v>30</v>
      </c>
      <c r="H702" s="1">
        <v>70</v>
      </c>
      <c r="S702" s="1">
        <v>0</v>
      </c>
      <c r="T702" s="1">
        <v>0</v>
      </c>
      <c r="U702" s="1">
        <v>0</v>
      </c>
    </row>
    <row r="703" spans="1:21" ht="12.75">
      <c r="A703" s="1" t="s">
        <v>1501</v>
      </c>
      <c r="C703" s="1">
        <v>2</v>
      </c>
      <c r="D703" s="3" t="s">
        <v>1140</v>
      </c>
      <c r="E703" s="1">
        <v>1</v>
      </c>
      <c r="F703" s="1">
        <v>50</v>
      </c>
      <c r="G703" s="1">
        <v>50</v>
      </c>
      <c r="S703" s="1">
        <v>0</v>
      </c>
      <c r="T703" s="1">
        <v>0</v>
      </c>
      <c r="U703" s="1">
        <v>0</v>
      </c>
    </row>
    <row r="704" spans="1:21" ht="12.75">
      <c r="A704" s="1" t="s">
        <v>1501</v>
      </c>
      <c r="C704" s="1">
        <v>2</v>
      </c>
      <c r="D704" s="3" t="s">
        <v>1140</v>
      </c>
      <c r="E704" s="1">
        <v>2</v>
      </c>
      <c r="F704" s="1">
        <v>70</v>
      </c>
      <c r="G704" s="1">
        <v>30</v>
      </c>
      <c r="S704" s="1">
        <v>0</v>
      </c>
      <c r="T704" s="1">
        <v>0</v>
      </c>
      <c r="U704" s="1">
        <v>0</v>
      </c>
    </row>
    <row r="705" spans="1:21" ht="12.75">
      <c r="A705" s="1" t="s">
        <v>1501</v>
      </c>
      <c r="C705" s="1">
        <v>2</v>
      </c>
      <c r="D705" s="3" t="s">
        <v>1140</v>
      </c>
      <c r="E705" s="1">
        <v>3</v>
      </c>
      <c r="F705" s="1">
        <v>70</v>
      </c>
      <c r="G705" s="1">
        <v>30</v>
      </c>
      <c r="S705" s="1">
        <v>0</v>
      </c>
      <c r="T705" s="1">
        <v>0</v>
      </c>
      <c r="U705" s="1">
        <v>0</v>
      </c>
    </row>
    <row r="706" spans="1:21" ht="12.75">
      <c r="A706" s="1" t="s">
        <v>1501</v>
      </c>
      <c r="C706" s="1">
        <v>2</v>
      </c>
      <c r="D706" s="3" t="s">
        <v>1140</v>
      </c>
      <c r="E706" s="1">
        <v>4</v>
      </c>
      <c r="F706" s="1">
        <v>60</v>
      </c>
      <c r="G706" s="1">
        <v>40</v>
      </c>
      <c r="S706" s="1">
        <v>0</v>
      </c>
      <c r="T706" s="1">
        <v>0</v>
      </c>
      <c r="U706" s="1">
        <v>0</v>
      </c>
    </row>
    <row r="707" spans="1:21" ht="12.75">
      <c r="A707" s="1" t="s">
        <v>1501</v>
      </c>
      <c r="C707" s="1">
        <v>2</v>
      </c>
      <c r="D707" s="3" t="s">
        <v>1140</v>
      </c>
      <c r="E707" s="1">
        <v>5</v>
      </c>
      <c r="F707" s="1">
        <v>50</v>
      </c>
      <c r="G707" s="1">
        <v>50</v>
      </c>
      <c r="S707" s="1">
        <v>0</v>
      </c>
      <c r="T707" s="1">
        <v>0</v>
      </c>
      <c r="U707" s="1">
        <v>0</v>
      </c>
    </row>
    <row r="708" spans="1:21" ht="12.75">
      <c r="A708" s="1" t="s">
        <v>1501</v>
      </c>
      <c r="C708" s="1">
        <v>2</v>
      </c>
      <c r="D708" s="3" t="s">
        <v>1140</v>
      </c>
      <c r="E708" s="1">
        <v>6</v>
      </c>
      <c r="F708" s="1">
        <v>50</v>
      </c>
      <c r="G708" s="1">
        <v>40</v>
      </c>
      <c r="H708" s="1">
        <v>10</v>
      </c>
      <c r="S708" s="1">
        <v>0</v>
      </c>
      <c r="T708" s="1">
        <v>0</v>
      </c>
      <c r="U708" s="1">
        <v>0</v>
      </c>
    </row>
    <row r="709" spans="1:21" ht="12.75">
      <c r="A709" s="1" t="s">
        <v>1501</v>
      </c>
      <c r="C709" s="1">
        <v>3</v>
      </c>
      <c r="D709" s="3" t="s">
        <v>1150</v>
      </c>
      <c r="E709" s="1">
        <v>1</v>
      </c>
      <c r="F709" s="1">
        <v>40</v>
      </c>
      <c r="G709" s="1">
        <v>50</v>
      </c>
      <c r="H709" s="1">
        <v>10</v>
      </c>
      <c r="S709" s="1">
        <v>0</v>
      </c>
      <c r="T709" s="1">
        <v>0</v>
      </c>
      <c r="U709" s="1">
        <v>0</v>
      </c>
    </row>
    <row r="710" spans="1:21" ht="12.75">
      <c r="A710" s="1" t="s">
        <v>1501</v>
      </c>
      <c r="C710" s="1">
        <v>3</v>
      </c>
      <c r="D710" s="3" t="s">
        <v>1150</v>
      </c>
      <c r="E710" s="1">
        <v>2</v>
      </c>
      <c r="F710" s="1">
        <v>30</v>
      </c>
      <c r="G710" s="1">
        <v>70</v>
      </c>
      <c r="S710" s="1">
        <v>0</v>
      </c>
      <c r="T710" s="1">
        <v>0</v>
      </c>
      <c r="U710" s="1">
        <v>0</v>
      </c>
    </row>
    <row r="711" spans="1:21" ht="12.75">
      <c r="A711" s="1" t="s">
        <v>1501</v>
      </c>
      <c r="C711" s="1">
        <v>3</v>
      </c>
      <c r="D711" s="3" t="s">
        <v>1150</v>
      </c>
      <c r="E711" s="1">
        <v>3</v>
      </c>
      <c r="F711" s="1">
        <v>20</v>
      </c>
      <c r="G711" s="1">
        <v>70</v>
      </c>
      <c r="H711" s="1">
        <v>10</v>
      </c>
      <c r="S711" s="1">
        <v>0</v>
      </c>
      <c r="T711" s="1">
        <v>0</v>
      </c>
      <c r="U711" s="1">
        <v>0</v>
      </c>
    </row>
    <row r="712" spans="1:21" ht="12.75">
      <c r="A712" s="1" t="s">
        <v>1501</v>
      </c>
      <c r="C712" s="1">
        <v>3</v>
      </c>
      <c r="D712" s="3" t="s">
        <v>1150</v>
      </c>
      <c r="E712" s="1">
        <v>4</v>
      </c>
      <c r="F712" s="1">
        <v>30</v>
      </c>
      <c r="G712" s="1">
        <v>70</v>
      </c>
      <c r="S712" s="1">
        <v>0</v>
      </c>
      <c r="T712" s="1">
        <v>0</v>
      </c>
      <c r="U712" s="1">
        <v>0</v>
      </c>
    </row>
    <row r="713" spans="1:21" ht="12.75">
      <c r="A713" s="1" t="s">
        <v>1501</v>
      </c>
      <c r="C713" s="1">
        <v>3</v>
      </c>
      <c r="D713" s="3" t="s">
        <v>1150</v>
      </c>
      <c r="E713" s="1">
        <v>5</v>
      </c>
      <c r="F713" s="1">
        <v>30</v>
      </c>
      <c r="G713" s="1">
        <v>60</v>
      </c>
      <c r="H713" s="1">
        <v>10</v>
      </c>
      <c r="S713" s="1">
        <v>0</v>
      </c>
      <c r="T713" s="1">
        <v>0</v>
      </c>
      <c r="U713" s="1">
        <v>0</v>
      </c>
    </row>
    <row r="714" spans="1:21" ht="12.75">
      <c r="A714" s="1" t="s">
        <v>1501</v>
      </c>
      <c r="C714" s="1">
        <v>3</v>
      </c>
      <c r="D714" s="3" t="s">
        <v>1150</v>
      </c>
      <c r="E714" s="1">
        <v>6</v>
      </c>
      <c r="F714" s="1">
        <v>30</v>
      </c>
      <c r="G714" s="1">
        <v>70</v>
      </c>
      <c r="S714" s="1">
        <v>0</v>
      </c>
      <c r="T714" s="1">
        <v>0</v>
      </c>
      <c r="U714" s="1">
        <v>0</v>
      </c>
    </row>
    <row r="715" spans="1:21" ht="12.75">
      <c r="A715" s="1" t="s">
        <v>1501</v>
      </c>
      <c r="C715" s="1">
        <v>4</v>
      </c>
      <c r="D715" s="3" t="s">
        <v>1173</v>
      </c>
      <c r="E715" s="1">
        <v>1</v>
      </c>
      <c r="F715" s="1">
        <v>10</v>
      </c>
      <c r="I715" s="1">
        <v>90</v>
      </c>
      <c r="S715" s="1">
        <v>0</v>
      </c>
      <c r="T715" s="1">
        <v>0</v>
      </c>
      <c r="U715" s="1">
        <v>0</v>
      </c>
    </row>
    <row r="716" spans="1:21" ht="12.75">
      <c r="A716" s="1" t="s">
        <v>1501</v>
      </c>
      <c r="C716" s="1">
        <v>4</v>
      </c>
      <c r="D716" s="3" t="s">
        <v>1173</v>
      </c>
      <c r="E716" s="1">
        <v>2</v>
      </c>
      <c r="H716" s="1">
        <v>10</v>
      </c>
      <c r="I716" s="1">
        <v>90</v>
      </c>
      <c r="S716" s="1">
        <v>0</v>
      </c>
      <c r="T716" s="1">
        <v>0</v>
      </c>
      <c r="U716" s="1">
        <v>0</v>
      </c>
    </row>
    <row r="717" spans="1:21" ht="12.75">
      <c r="A717" s="1" t="s">
        <v>1501</v>
      </c>
      <c r="C717" s="1">
        <v>4</v>
      </c>
      <c r="D717" s="3" t="s">
        <v>1173</v>
      </c>
      <c r="E717" s="1">
        <v>3</v>
      </c>
      <c r="F717" s="1">
        <v>10</v>
      </c>
      <c r="H717" s="1">
        <v>10</v>
      </c>
      <c r="I717" s="1">
        <v>80</v>
      </c>
      <c r="S717" s="1">
        <v>0</v>
      </c>
      <c r="T717" s="1">
        <v>0</v>
      </c>
      <c r="U717" s="1">
        <v>0</v>
      </c>
    </row>
    <row r="718" spans="1:21" ht="12.75">
      <c r="A718" s="1" t="s">
        <v>1501</v>
      </c>
      <c r="C718" s="1">
        <v>4</v>
      </c>
      <c r="D718" s="3" t="s">
        <v>1173</v>
      </c>
      <c r="E718" s="1">
        <v>4</v>
      </c>
      <c r="F718" s="1">
        <v>15</v>
      </c>
      <c r="H718" s="1">
        <v>15</v>
      </c>
      <c r="I718" s="1">
        <v>70</v>
      </c>
      <c r="S718" s="1">
        <v>0</v>
      </c>
      <c r="T718" s="1">
        <v>0</v>
      </c>
      <c r="U718" s="1">
        <v>0</v>
      </c>
    </row>
    <row r="719" spans="1:21" ht="12.75">
      <c r="A719" s="1" t="s">
        <v>1501</v>
      </c>
      <c r="C719" s="1">
        <v>4</v>
      </c>
      <c r="D719" s="3" t="s">
        <v>1173</v>
      </c>
      <c r="E719" s="1">
        <v>5</v>
      </c>
      <c r="F719" s="1">
        <v>20</v>
      </c>
      <c r="H719" s="1">
        <v>20</v>
      </c>
      <c r="I719" s="1">
        <v>60</v>
      </c>
      <c r="S719" s="1">
        <v>0</v>
      </c>
      <c r="T719" s="1">
        <v>0</v>
      </c>
      <c r="U719" s="1">
        <v>0</v>
      </c>
    </row>
    <row r="720" spans="1:21" ht="12.75">
      <c r="A720" s="1" t="s">
        <v>1501</v>
      </c>
      <c r="C720" s="1">
        <v>4</v>
      </c>
      <c r="D720" s="3" t="s">
        <v>1173</v>
      </c>
      <c r="E720" s="1">
        <v>6</v>
      </c>
      <c r="H720" s="1">
        <v>20</v>
      </c>
      <c r="I720" s="1">
        <v>80</v>
      </c>
      <c r="S720" s="1">
        <v>0</v>
      </c>
      <c r="T720" s="1">
        <v>0</v>
      </c>
      <c r="U720" s="1">
        <v>0</v>
      </c>
    </row>
    <row r="721" spans="1:21" ht="12.75">
      <c r="A721" s="1" t="s">
        <v>1501</v>
      </c>
      <c r="C721" s="1">
        <v>5</v>
      </c>
      <c r="D721" s="3" t="s">
        <v>1180</v>
      </c>
      <c r="E721" s="1">
        <v>1</v>
      </c>
      <c r="F721" s="1">
        <v>20</v>
      </c>
      <c r="G721" s="1">
        <v>80</v>
      </c>
      <c r="S721" s="1">
        <v>0</v>
      </c>
      <c r="T721" s="1">
        <v>0</v>
      </c>
      <c r="U721" s="1">
        <v>0</v>
      </c>
    </row>
    <row r="722" spans="1:21" ht="12.75">
      <c r="A722" s="1" t="s">
        <v>1501</v>
      </c>
      <c r="C722" s="1">
        <v>5</v>
      </c>
      <c r="D722" s="3" t="s">
        <v>1180</v>
      </c>
      <c r="E722" s="1">
        <v>2</v>
      </c>
      <c r="F722" s="1">
        <v>10</v>
      </c>
      <c r="G722" s="1">
        <v>90</v>
      </c>
      <c r="S722" s="1">
        <v>0</v>
      </c>
      <c r="T722" s="1">
        <v>0</v>
      </c>
      <c r="U722" s="1">
        <v>0</v>
      </c>
    </row>
    <row r="723" spans="1:21" ht="12.75">
      <c r="A723" s="1" t="s">
        <v>1501</v>
      </c>
      <c r="C723" s="1">
        <v>5</v>
      </c>
      <c r="D723" s="3" t="s">
        <v>1180</v>
      </c>
      <c r="E723" s="1">
        <v>3</v>
      </c>
      <c r="F723" s="1">
        <v>10</v>
      </c>
      <c r="G723" s="1">
        <v>90</v>
      </c>
      <c r="S723" s="1">
        <v>0</v>
      </c>
      <c r="T723" s="1">
        <v>0</v>
      </c>
      <c r="U723" s="1">
        <v>0</v>
      </c>
    </row>
    <row r="724" spans="1:21" ht="12.75">
      <c r="A724" s="1" t="s">
        <v>1501</v>
      </c>
      <c r="C724" s="1">
        <v>5</v>
      </c>
      <c r="D724" s="3" t="s">
        <v>1180</v>
      </c>
      <c r="E724" s="1">
        <v>4</v>
      </c>
      <c r="F724" s="1">
        <v>10</v>
      </c>
      <c r="G724" s="1">
        <v>90</v>
      </c>
      <c r="S724" s="1">
        <v>0</v>
      </c>
      <c r="T724" s="1">
        <v>0</v>
      </c>
      <c r="U724" s="1">
        <v>0</v>
      </c>
    </row>
    <row r="725" spans="1:21" ht="12.75">
      <c r="A725" s="1" t="s">
        <v>1501</v>
      </c>
      <c r="C725" s="1">
        <v>5</v>
      </c>
      <c r="D725" s="3" t="s">
        <v>1180</v>
      </c>
      <c r="E725" s="1">
        <v>5</v>
      </c>
      <c r="F725" s="1">
        <v>20</v>
      </c>
      <c r="G725" s="1">
        <v>80</v>
      </c>
      <c r="S725" s="1">
        <v>0</v>
      </c>
      <c r="T725" s="1">
        <v>0</v>
      </c>
      <c r="U725" s="1">
        <v>0</v>
      </c>
    </row>
    <row r="726" spans="1:21" ht="12.75">
      <c r="A726" s="1" t="s">
        <v>1501</v>
      </c>
      <c r="C726" s="1">
        <v>5</v>
      </c>
      <c r="D726" s="3" t="s">
        <v>1180</v>
      </c>
      <c r="E726" s="1">
        <v>6</v>
      </c>
      <c r="F726" s="1">
        <v>5</v>
      </c>
      <c r="G726" s="1">
        <v>95</v>
      </c>
      <c r="S726" s="1">
        <v>0</v>
      </c>
      <c r="T726" s="1">
        <v>0</v>
      </c>
      <c r="U726" s="1">
        <v>0</v>
      </c>
    </row>
    <row r="727" spans="1:25" ht="12.75">
      <c r="A727" s="1" t="s">
        <v>1390</v>
      </c>
      <c r="C727" s="1">
        <v>1</v>
      </c>
      <c r="D727" s="3" t="s">
        <v>512</v>
      </c>
      <c r="E727" s="1">
        <v>1</v>
      </c>
      <c r="F727" s="1">
        <v>95</v>
      </c>
      <c r="G727" s="1">
        <v>5</v>
      </c>
      <c r="S727" s="1">
        <v>0</v>
      </c>
      <c r="T727" s="1">
        <v>0</v>
      </c>
      <c r="U727" s="1">
        <v>0</v>
      </c>
      <c r="V727" s="1" t="s">
        <v>244</v>
      </c>
      <c r="W727" s="1">
        <f>SUM(S727:S756)/(5*6*0.5*0.5)</f>
        <v>0.13333333333333333</v>
      </c>
      <c r="X727" s="1">
        <f>SUM(T727:T756)/(5*6*0.5*0.5)</f>
        <v>0.26666666666666666</v>
      </c>
      <c r="Y727" s="1">
        <v>0</v>
      </c>
    </row>
    <row r="728" spans="1:21" ht="12.75">
      <c r="A728" s="1" t="s">
        <v>1390</v>
      </c>
      <c r="C728" s="1">
        <v>1</v>
      </c>
      <c r="D728" s="3" t="s">
        <v>512</v>
      </c>
      <c r="E728" s="1">
        <v>2</v>
      </c>
      <c r="F728" s="1">
        <v>85</v>
      </c>
      <c r="G728" s="1">
        <v>15</v>
      </c>
      <c r="S728" s="1">
        <v>0</v>
      </c>
      <c r="T728" s="1">
        <v>0</v>
      </c>
      <c r="U728" s="1">
        <v>0</v>
      </c>
    </row>
    <row r="729" spans="1:21" ht="12.75">
      <c r="A729" s="1" t="s">
        <v>1390</v>
      </c>
      <c r="C729" s="1">
        <v>1</v>
      </c>
      <c r="D729" s="3" t="s">
        <v>512</v>
      </c>
      <c r="E729" s="1">
        <v>3</v>
      </c>
      <c r="F729" s="1">
        <v>80</v>
      </c>
      <c r="G729" s="1">
        <v>20</v>
      </c>
      <c r="S729" s="1">
        <v>0</v>
      </c>
      <c r="T729" s="1">
        <v>0</v>
      </c>
      <c r="U729" s="1">
        <v>0</v>
      </c>
    </row>
    <row r="730" spans="1:21" ht="12.75">
      <c r="A730" s="1" t="s">
        <v>1390</v>
      </c>
      <c r="C730" s="1">
        <v>1</v>
      </c>
      <c r="D730" s="3" t="s">
        <v>512</v>
      </c>
      <c r="E730" s="1">
        <v>4</v>
      </c>
      <c r="F730" s="1">
        <v>85</v>
      </c>
      <c r="G730" s="1">
        <v>15</v>
      </c>
      <c r="S730" s="1">
        <v>0</v>
      </c>
      <c r="T730" s="1">
        <v>0</v>
      </c>
      <c r="U730" s="1">
        <v>0</v>
      </c>
    </row>
    <row r="731" spans="1:21" ht="12.75">
      <c r="A731" s="1" t="s">
        <v>1390</v>
      </c>
      <c r="C731" s="1">
        <v>1</v>
      </c>
      <c r="D731" s="3" t="s">
        <v>512</v>
      </c>
      <c r="E731" s="1">
        <v>5</v>
      </c>
      <c r="F731" s="1">
        <v>80</v>
      </c>
      <c r="G731" s="1">
        <v>20</v>
      </c>
      <c r="S731" s="1">
        <v>0</v>
      </c>
      <c r="T731" s="1">
        <v>0</v>
      </c>
      <c r="U731" s="1">
        <v>0</v>
      </c>
    </row>
    <row r="732" spans="1:21" ht="12.75">
      <c r="A732" s="1" t="s">
        <v>1390</v>
      </c>
      <c r="C732" s="1">
        <v>1</v>
      </c>
      <c r="D732" s="3" t="s">
        <v>512</v>
      </c>
      <c r="E732" s="1">
        <v>6</v>
      </c>
      <c r="F732" s="1">
        <v>80</v>
      </c>
      <c r="G732" s="1">
        <v>20</v>
      </c>
      <c r="S732" s="1">
        <v>0</v>
      </c>
      <c r="T732" s="1">
        <v>0</v>
      </c>
      <c r="U732" s="1">
        <v>0</v>
      </c>
    </row>
    <row r="733" spans="1:22" ht="12.75">
      <c r="A733" s="1" t="s">
        <v>1390</v>
      </c>
      <c r="C733" s="1">
        <v>2</v>
      </c>
      <c r="D733" s="3" t="s">
        <v>536</v>
      </c>
      <c r="E733" s="1">
        <v>1</v>
      </c>
      <c r="F733" s="1">
        <v>70</v>
      </c>
      <c r="G733" s="1">
        <v>20</v>
      </c>
      <c r="J733" s="1">
        <v>10</v>
      </c>
      <c r="S733" s="1">
        <v>0</v>
      </c>
      <c r="T733" s="1">
        <v>0</v>
      </c>
      <c r="U733" s="1">
        <v>0</v>
      </c>
      <c r="V733" s="1" t="s">
        <v>1398</v>
      </c>
    </row>
    <row r="734" spans="1:21" ht="12.75">
      <c r="A734" s="1" t="s">
        <v>1390</v>
      </c>
      <c r="C734" s="1">
        <v>2</v>
      </c>
      <c r="D734" s="3" t="s">
        <v>536</v>
      </c>
      <c r="E734" s="1">
        <v>2</v>
      </c>
      <c r="F734" s="1">
        <v>45</v>
      </c>
      <c r="G734" s="1">
        <v>40</v>
      </c>
      <c r="I734" s="1">
        <v>10</v>
      </c>
      <c r="J734" s="1">
        <v>5</v>
      </c>
      <c r="S734" s="1">
        <v>0</v>
      </c>
      <c r="T734" s="1">
        <v>0</v>
      </c>
      <c r="U734" s="1">
        <v>0</v>
      </c>
    </row>
    <row r="735" spans="1:21" ht="12.75">
      <c r="A735" s="1" t="s">
        <v>1390</v>
      </c>
      <c r="C735" s="1">
        <v>2</v>
      </c>
      <c r="D735" s="3" t="s">
        <v>536</v>
      </c>
      <c r="E735" s="1">
        <v>3</v>
      </c>
      <c r="F735" s="1">
        <v>25</v>
      </c>
      <c r="G735" s="1">
        <v>60</v>
      </c>
      <c r="I735" s="1">
        <v>5</v>
      </c>
      <c r="J735" s="1">
        <v>10</v>
      </c>
      <c r="S735" s="1">
        <v>0</v>
      </c>
      <c r="T735" s="1">
        <v>0</v>
      </c>
      <c r="U735" s="1">
        <v>0</v>
      </c>
    </row>
    <row r="736" spans="1:21" ht="12.75">
      <c r="A736" s="1" t="s">
        <v>1390</v>
      </c>
      <c r="C736" s="1">
        <v>2</v>
      </c>
      <c r="D736" s="3" t="s">
        <v>536</v>
      </c>
      <c r="E736" s="1">
        <v>4</v>
      </c>
      <c r="F736" s="1">
        <v>40</v>
      </c>
      <c r="G736" s="1">
        <v>20</v>
      </c>
      <c r="L736" s="1">
        <v>40</v>
      </c>
      <c r="S736" s="1">
        <v>0</v>
      </c>
      <c r="T736" s="1">
        <v>0</v>
      </c>
      <c r="U736" s="1">
        <v>0</v>
      </c>
    </row>
    <row r="737" spans="1:21" ht="12.75">
      <c r="A737" s="1" t="s">
        <v>1390</v>
      </c>
      <c r="C737" s="1">
        <v>2</v>
      </c>
      <c r="D737" s="3" t="s">
        <v>536</v>
      </c>
      <c r="E737" s="1">
        <v>5</v>
      </c>
      <c r="F737" s="1">
        <v>85</v>
      </c>
      <c r="G737" s="1">
        <v>15</v>
      </c>
      <c r="R737" s="1" t="s">
        <v>175</v>
      </c>
      <c r="S737" s="1">
        <v>0</v>
      </c>
      <c r="T737" s="1">
        <v>0</v>
      </c>
      <c r="U737" s="1">
        <v>0</v>
      </c>
    </row>
    <row r="738" spans="1:21" ht="12.75">
      <c r="A738" s="1" t="s">
        <v>1390</v>
      </c>
      <c r="C738" s="1">
        <v>2</v>
      </c>
      <c r="D738" s="3" t="s">
        <v>536</v>
      </c>
      <c r="E738" s="1">
        <v>6</v>
      </c>
      <c r="F738" s="1">
        <v>80</v>
      </c>
      <c r="G738" s="1">
        <v>10</v>
      </c>
      <c r="L738" s="1">
        <v>10</v>
      </c>
      <c r="S738" s="1">
        <v>0</v>
      </c>
      <c r="T738" s="1">
        <v>0</v>
      </c>
      <c r="U738" s="1">
        <v>0</v>
      </c>
    </row>
    <row r="739" spans="1:22" ht="12.75">
      <c r="A739" s="1" t="s">
        <v>1390</v>
      </c>
      <c r="C739" s="1">
        <v>3</v>
      </c>
      <c r="D739" s="3" t="s">
        <v>546</v>
      </c>
      <c r="E739" s="1">
        <v>1</v>
      </c>
      <c r="G739" s="1">
        <v>5</v>
      </c>
      <c r="H739" s="1">
        <v>20</v>
      </c>
      <c r="I739" s="1">
        <v>20</v>
      </c>
      <c r="J739" s="1">
        <v>55</v>
      </c>
      <c r="S739" s="1">
        <v>0</v>
      </c>
      <c r="T739" s="1">
        <v>0</v>
      </c>
      <c r="U739" s="1">
        <v>0</v>
      </c>
      <c r="V739" s="1" t="s">
        <v>1399</v>
      </c>
    </row>
    <row r="740" spans="1:21" ht="12.75">
      <c r="A740" s="1" t="s">
        <v>1390</v>
      </c>
      <c r="C740" s="1">
        <v>3</v>
      </c>
      <c r="D740" s="3" t="s">
        <v>546</v>
      </c>
      <c r="E740" s="1">
        <v>2</v>
      </c>
      <c r="H740" s="1">
        <v>20</v>
      </c>
      <c r="I740" s="1">
        <v>40</v>
      </c>
      <c r="J740" s="1">
        <v>40</v>
      </c>
      <c r="S740" s="1">
        <v>0</v>
      </c>
      <c r="T740" s="1">
        <v>0</v>
      </c>
      <c r="U740" s="1">
        <v>0</v>
      </c>
    </row>
    <row r="741" spans="1:21" ht="12.75">
      <c r="A741" s="1" t="s">
        <v>1390</v>
      </c>
      <c r="C741" s="1">
        <v>3</v>
      </c>
      <c r="D741" s="3" t="s">
        <v>546</v>
      </c>
      <c r="E741" s="1">
        <v>3</v>
      </c>
      <c r="H741" s="1">
        <v>25</v>
      </c>
      <c r="I741" s="1">
        <v>30</v>
      </c>
      <c r="J741" s="1">
        <v>45</v>
      </c>
      <c r="S741" s="1">
        <v>1</v>
      </c>
      <c r="T741" s="1">
        <v>0</v>
      </c>
      <c r="U741" s="1">
        <v>0</v>
      </c>
    </row>
    <row r="742" spans="1:21" ht="12.75">
      <c r="A742" s="1" t="s">
        <v>1390</v>
      </c>
      <c r="C742" s="1">
        <v>3</v>
      </c>
      <c r="D742" s="3" t="s">
        <v>546</v>
      </c>
      <c r="E742" s="1">
        <v>4</v>
      </c>
      <c r="I742" s="1">
        <v>20</v>
      </c>
      <c r="J742" s="1">
        <v>80</v>
      </c>
      <c r="S742" s="1">
        <v>0</v>
      </c>
      <c r="T742" s="1">
        <v>0</v>
      </c>
      <c r="U742" s="1">
        <v>0</v>
      </c>
    </row>
    <row r="743" spans="1:21" ht="12.75">
      <c r="A743" s="1" t="s">
        <v>1390</v>
      </c>
      <c r="C743" s="1">
        <v>3</v>
      </c>
      <c r="D743" s="3" t="s">
        <v>546</v>
      </c>
      <c r="E743" s="1">
        <v>5</v>
      </c>
      <c r="I743" s="1">
        <v>20</v>
      </c>
      <c r="J743" s="1">
        <v>80</v>
      </c>
      <c r="S743" s="1">
        <v>0</v>
      </c>
      <c r="T743" s="1">
        <v>0</v>
      </c>
      <c r="U743" s="1">
        <v>0</v>
      </c>
    </row>
    <row r="744" spans="1:21" ht="12.75">
      <c r="A744" s="1" t="s">
        <v>1390</v>
      </c>
      <c r="C744" s="1">
        <v>3</v>
      </c>
      <c r="D744" s="3" t="s">
        <v>546</v>
      </c>
      <c r="E744" s="1">
        <v>6</v>
      </c>
      <c r="I744" s="1">
        <v>30</v>
      </c>
      <c r="J744" s="1">
        <v>70</v>
      </c>
      <c r="S744" s="1">
        <v>0</v>
      </c>
      <c r="T744" s="1">
        <v>0</v>
      </c>
      <c r="U744" s="1">
        <v>0</v>
      </c>
    </row>
    <row r="745" spans="1:21" ht="12.75">
      <c r="A745" s="1" t="s">
        <v>1390</v>
      </c>
      <c r="C745" s="1">
        <v>4</v>
      </c>
      <c r="D745" s="3" t="s">
        <v>557</v>
      </c>
      <c r="E745" s="1">
        <v>1</v>
      </c>
      <c r="F745" s="1">
        <v>100</v>
      </c>
      <c r="S745" s="1">
        <v>0</v>
      </c>
      <c r="T745" s="1">
        <v>0</v>
      </c>
      <c r="U745" s="1">
        <v>0</v>
      </c>
    </row>
    <row r="746" spans="1:21" ht="12.75">
      <c r="A746" s="1" t="s">
        <v>1390</v>
      </c>
      <c r="C746" s="1">
        <v>4</v>
      </c>
      <c r="D746" s="3" t="s">
        <v>557</v>
      </c>
      <c r="E746" s="1">
        <v>2</v>
      </c>
      <c r="F746" s="1">
        <v>100</v>
      </c>
      <c r="S746" s="1">
        <v>0</v>
      </c>
      <c r="T746" s="1">
        <v>0</v>
      </c>
      <c r="U746" s="1">
        <v>0</v>
      </c>
    </row>
    <row r="747" spans="1:21" ht="12.75">
      <c r="A747" s="1" t="s">
        <v>1390</v>
      </c>
      <c r="C747" s="1">
        <v>4</v>
      </c>
      <c r="D747" s="3" t="s">
        <v>557</v>
      </c>
      <c r="E747" s="1">
        <v>3</v>
      </c>
      <c r="F747" s="1">
        <v>100</v>
      </c>
      <c r="S747" s="1">
        <v>0</v>
      </c>
      <c r="T747" s="1">
        <v>0</v>
      </c>
      <c r="U747" s="1">
        <v>0</v>
      </c>
    </row>
    <row r="748" spans="1:21" ht="12.75">
      <c r="A748" s="1" t="s">
        <v>1390</v>
      </c>
      <c r="C748" s="1">
        <v>4</v>
      </c>
      <c r="D748" s="3" t="s">
        <v>557</v>
      </c>
      <c r="E748" s="1">
        <v>4</v>
      </c>
      <c r="F748" s="1">
        <v>100</v>
      </c>
      <c r="S748" s="1">
        <v>0</v>
      </c>
      <c r="T748" s="1">
        <v>0</v>
      </c>
      <c r="U748" s="1">
        <v>0</v>
      </c>
    </row>
    <row r="749" spans="1:21" ht="12.75">
      <c r="A749" s="1" t="s">
        <v>1390</v>
      </c>
      <c r="C749" s="1">
        <v>4</v>
      </c>
      <c r="D749" s="3" t="s">
        <v>557</v>
      </c>
      <c r="E749" s="1">
        <v>5</v>
      </c>
      <c r="F749" s="1">
        <v>100</v>
      </c>
      <c r="S749" s="1">
        <v>0</v>
      </c>
      <c r="T749" s="1">
        <v>0</v>
      </c>
      <c r="U749" s="1">
        <v>0</v>
      </c>
    </row>
    <row r="750" spans="1:21" ht="12.75">
      <c r="A750" s="1" t="s">
        <v>1390</v>
      </c>
      <c r="C750" s="1">
        <v>4</v>
      </c>
      <c r="D750" s="3" t="s">
        <v>557</v>
      </c>
      <c r="E750" s="1">
        <v>6</v>
      </c>
      <c r="F750" s="1">
        <v>100</v>
      </c>
      <c r="S750" s="1">
        <v>0</v>
      </c>
      <c r="T750" s="1">
        <v>0</v>
      </c>
      <c r="U750" s="1">
        <v>0</v>
      </c>
    </row>
    <row r="751" spans="1:22" ht="12.75">
      <c r="A751" s="1" t="s">
        <v>1390</v>
      </c>
      <c r="C751" s="1">
        <v>5</v>
      </c>
      <c r="D751" s="3" t="s">
        <v>578</v>
      </c>
      <c r="E751" s="1">
        <v>1</v>
      </c>
      <c r="F751" s="1">
        <v>85</v>
      </c>
      <c r="G751" s="1">
        <v>10</v>
      </c>
      <c r="L751" s="1">
        <v>5</v>
      </c>
      <c r="S751" s="1">
        <v>0</v>
      </c>
      <c r="T751" s="1">
        <v>1</v>
      </c>
      <c r="U751" s="1">
        <v>0</v>
      </c>
      <c r="V751" s="1" t="s">
        <v>1400</v>
      </c>
    </row>
    <row r="752" spans="1:21" ht="12.75">
      <c r="A752" s="1" t="s">
        <v>1390</v>
      </c>
      <c r="C752" s="1">
        <v>5</v>
      </c>
      <c r="D752" s="3" t="s">
        <v>578</v>
      </c>
      <c r="E752" s="1">
        <v>2</v>
      </c>
      <c r="F752" s="1">
        <v>90</v>
      </c>
      <c r="G752" s="1">
        <v>10</v>
      </c>
      <c r="S752" s="1">
        <v>0</v>
      </c>
      <c r="T752" s="1">
        <v>1</v>
      </c>
      <c r="U752" s="1">
        <v>0</v>
      </c>
    </row>
    <row r="753" spans="1:21" ht="12.75">
      <c r="A753" s="1" t="s">
        <v>1390</v>
      </c>
      <c r="C753" s="1">
        <v>5</v>
      </c>
      <c r="D753" s="3" t="s">
        <v>578</v>
      </c>
      <c r="E753" s="1">
        <v>3</v>
      </c>
      <c r="F753" s="1">
        <v>85</v>
      </c>
      <c r="G753" s="1">
        <v>15</v>
      </c>
      <c r="S753" s="1">
        <v>0</v>
      </c>
      <c r="T753" s="1">
        <v>0</v>
      </c>
      <c r="U753" s="1">
        <v>0</v>
      </c>
    </row>
    <row r="754" spans="1:21" ht="12.75">
      <c r="A754" s="1" t="s">
        <v>1390</v>
      </c>
      <c r="C754" s="1">
        <v>5</v>
      </c>
      <c r="D754" s="3" t="s">
        <v>578</v>
      </c>
      <c r="E754" s="1">
        <v>4</v>
      </c>
      <c r="F754" s="1">
        <v>95</v>
      </c>
      <c r="G754" s="1">
        <v>5</v>
      </c>
      <c r="S754" s="1">
        <v>0</v>
      </c>
      <c r="T754" s="1">
        <v>0</v>
      </c>
      <c r="U754" s="1">
        <v>0</v>
      </c>
    </row>
    <row r="755" spans="1:21" ht="12.75">
      <c r="A755" s="1" t="s">
        <v>1390</v>
      </c>
      <c r="C755" s="1">
        <v>5</v>
      </c>
      <c r="D755" s="3" t="s">
        <v>578</v>
      </c>
      <c r="E755" s="1">
        <v>5</v>
      </c>
      <c r="F755" s="1">
        <v>90</v>
      </c>
      <c r="G755" s="1">
        <v>10</v>
      </c>
      <c r="S755" s="1">
        <v>0</v>
      </c>
      <c r="T755" s="1">
        <v>0</v>
      </c>
      <c r="U755" s="1">
        <v>0</v>
      </c>
    </row>
    <row r="756" spans="1:21" ht="12.75">
      <c r="A756" s="1" t="s">
        <v>1390</v>
      </c>
      <c r="C756" s="1">
        <v>5</v>
      </c>
      <c r="D756" s="3" t="s">
        <v>578</v>
      </c>
      <c r="E756" s="1">
        <v>6</v>
      </c>
      <c r="F756" s="1">
        <v>95</v>
      </c>
      <c r="G756" s="1">
        <v>5</v>
      </c>
      <c r="S756" s="1">
        <v>0</v>
      </c>
      <c r="T756" s="1">
        <v>0</v>
      </c>
      <c r="U756" s="1">
        <v>0</v>
      </c>
    </row>
    <row r="757" spans="1:25" ht="12.75">
      <c r="A757" s="1" t="s">
        <v>771</v>
      </c>
      <c r="C757" s="1">
        <v>1</v>
      </c>
      <c r="D757" s="3" t="s">
        <v>988</v>
      </c>
      <c r="E757" s="1">
        <v>1</v>
      </c>
      <c r="G757" s="1">
        <v>80</v>
      </c>
      <c r="L757" s="1">
        <v>20</v>
      </c>
      <c r="S757" s="1">
        <v>0</v>
      </c>
      <c r="T757" s="1">
        <v>0</v>
      </c>
      <c r="U757" s="1">
        <v>0</v>
      </c>
      <c r="V757" s="1" t="s">
        <v>993</v>
      </c>
      <c r="W757" s="1">
        <f>SUM(S757:S786)/(5*6*0.5*0.5)</f>
        <v>0</v>
      </c>
      <c r="X757" s="1">
        <f>SUM(T757:T786)/(5*6*0.5*0.5)</f>
        <v>0</v>
      </c>
      <c r="Y757" s="1">
        <v>0</v>
      </c>
    </row>
    <row r="758" spans="1:21" ht="12.75">
      <c r="A758" s="1" t="s">
        <v>771</v>
      </c>
      <c r="C758" s="1">
        <v>1</v>
      </c>
      <c r="D758" s="3" t="s">
        <v>988</v>
      </c>
      <c r="E758" s="1">
        <v>2</v>
      </c>
      <c r="G758" s="1">
        <v>90</v>
      </c>
      <c r="L758" s="1">
        <v>10</v>
      </c>
      <c r="S758" s="1">
        <v>0</v>
      </c>
      <c r="T758" s="1">
        <v>0</v>
      </c>
      <c r="U758" s="1">
        <v>0</v>
      </c>
    </row>
    <row r="759" spans="1:21" ht="12.75">
      <c r="A759" s="1" t="s">
        <v>771</v>
      </c>
      <c r="C759" s="1">
        <v>1</v>
      </c>
      <c r="D759" s="3" t="s">
        <v>988</v>
      </c>
      <c r="E759" s="1">
        <v>3</v>
      </c>
      <c r="G759" s="1">
        <v>95</v>
      </c>
      <c r="L759" s="1">
        <v>5</v>
      </c>
      <c r="S759" s="1">
        <v>0</v>
      </c>
      <c r="T759" s="1">
        <v>0</v>
      </c>
      <c r="U759" s="1">
        <v>0</v>
      </c>
    </row>
    <row r="760" spans="1:21" ht="12.75">
      <c r="A760" s="1" t="s">
        <v>771</v>
      </c>
      <c r="C760" s="1">
        <v>1</v>
      </c>
      <c r="D760" s="3" t="s">
        <v>988</v>
      </c>
      <c r="E760" s="1">
        <v>4</v>
      </c>
      <c r="F760" s="1">
        <v>5</v>
      </c>
      <c r="G760" s="1">
        <v>75</v>
      </c>
      <c r="L760" s="1">
        <v>20</v>
      </c>
      <c r="S760" s="1">
        <v>0</v>
      </c>
      <c r="T760" s="1">
        <v>0</v>
      </c>
      <c r="U760" s="1">
        <v>0</v>
      </c>
    </row>
    <row r="761" spans="1:21" ht="12.75">
      <c r="A761" s="1" t="s">
        <v>771</v>
      </c>
      <c r="C761" s="1">
        <v>1</v>
      </c>
      <c r="D761" s="3" t="s">
        <v>988</v>
      </c>
      <c r="E761" s="1">
        <v>5</v>
      </c>
      <c r="G761" s="1">
        <v>90</v>
      </c>
      <c r="L761" s="1">
        <v>10</v>
      </c>
      <c r="S761" s="1">
        <v>0</v>
      </c>
      <c r="T761" s="1">
        <v>0</v>
      </c>
      <c r="U761" s="1">
        <v>0</v>
      </c>
    </row>
    <row r="762" spans="1:21" ht="12.75">
      <c r="A762" s="1" t="s">
        <v>771</v>
      </c>
      <c r="C762" s="1">
        <v>1</v>
      </c>
      <c r="D762" s="3" t="s">
        <v>988</v>
      </c>
      <c r="E762" s="1">
        <v>6</v>
      </c>
      <c r="F762" s="1">
        <v>10</v>
      </c>
      <c r="G762" s="1">
        <v>70</v>
      </c>
      <c r="L762" s="1">
        <v>20</v>
      </c>
      <c r="S762" s="1">
        <v>0</v>
      </c>
      <c r="T762" s="1">
        <v>0</v>
      </c>
      <c r="U762" s="1">
        <v>0</v>
      </c>
    </row>
    <row r="763" spans="1:21" ht="12.75">
      <c r="A763" s="1" t="s">
        <v>771</v>
      </c>
      <c r="C763" s="1">
        <v>2</v>
      </c>
      <c r="D763" s="3" t="s">
        <v>989</v>
      </c>
      <c r="E763" s="1">
        <v>1</v>
      </c>
      <c r="H763" s="1">
        <v>20</v>
      </c>
      <c r="J763" s="1">
        <v>80</v>
      </c>
      <c r="S763" s="1">
        <v>0</v>
      </c>
      <c r="T763" s="1">
        <v>0</v>
      </c>
      <c r="U763" s="1">
        <v>0</v>
      </c>
    </row>
    <row r="764" spans="1:21" ht="12.75">
      <c r="A764" s="1" t="s">
        <v>771</v>
      </c>
      <c r="C764" s="1">
        <v>2</v>
      </c>
      <c r="D764" s="3" t="s">
        <v>989</v>
      </c>
      <c r="E764" s="1">
        <v>2</v>
      </c>
      <c r="H764" s="1">
        <v>20</v>
      </c>
      <c r="J764" s="1">
        <v>80</v>
      </c>
      <c r="S764" s="1">
        <v>0</v>
      </c>
      <c r="T764" s="1">
        <v>0</v>
      </c>
      <c r="U764" s="1">
        <v>0</v>
      </c>
    </row>
    <row r="765" spans="1:21" ht="12.75">
      <c r="A765" s="1" t="s">
        <v>771</v>
      </c>
      <c r="C765" s="1">
        <v>2</v>
      </c>
      <c r="D765" s="3" t="s">
        <v>989</v>
      </c>
      <c r="E765" s="1">
        <v>3</v>
      </c>
      <c r="H765" s="1">
        <v>20</v>
      </c>
      <c r="J765" s="1">
        <v>80</v>
      </c>
      <c r="S765" s="1">
        <v>0</v>
      </c>
      <c r="T765" s="1">
        <v>0</v>
      </c>
      <c r="U765" s="1">
        <v>0</v>
      </c>
    </row>
    <row r="766" spans="1:21" ht="12.75">
      <c r="A766" s="1" t="s">
        <v>771</v>
      </c>
      <c r="C766" s="1">
        <v>2</v>
      </c>
      <c r="D766" s="3" t="s">
        <v>989</v>
      </c>
      <c r="E766" s="1">
        <v>4</v>
      </c>
      <c r="H766" s="1">
        <v>20</v>
      </c>
      <c r="J766" s="1">
        <v>80</v>
      </c>
      <c r="S766" s="1">
        <v>0</v>
      </c>
      <c r="T766" s="1">
        <v>0</v>
      </c>
      <c r="U766" s="1">
        <v>0</v>
      </c>
    </row>
    <row r="767" spans="1:21" ht="12.75">
      <c r="A767" s="1" t="s">
        <v>771</v>
      </c>
      <c r="C767" s="1">
        <v>2</v>
      </c>
      <c r="D767" s="3" t="s">
        <v>989</v>
      </c>
      <c r="E767" s="1">
        <v>5</v>
      </c>
      <c r="H767" s="1">
        <v>20</v>
      </c>
      <c r="J767" s="1">
        <v>80</v>
      </c>
      <c r="S767" s="1">
        <v>0</v>
      </c>
      <c r="T767" s="1">
        <v>0</v>
      </c>
      <c r="U767" s="1">
        <v>0</v>
      </c>
    </row>
    <row r="768" spans="1:21" ht="12.75">
      <c r="A768" s="1" t="s">
        <v>771</v>
      </c>
      <c r="C768" s="1">
        <v>2</v>
      </c>
      <c r="D768" s="3" t="s">
        <v>989</v>
      </c>
      <c r="E768" s="1">
        <v>6</v>
      </c>
      <c r="H768" s="1">
        <v>20</v>
      </c>
      <c r="J768" s="1">
        <v>80</v>
      </c>
      <c r="S768" s="1">
        <v>0</v>
      </c>
      <c r="T768" s="1">
        <v>0</v>
      </c>
      <c r="U768" s="1">
        <v>0</v>
      </c>
    </row>
    <row r="769" spans="1:21" ht="12.75">
      <c r="A769" s="1" t="s">
        <v>771</v>
      </c>
      <c r="C769" s="1">
        <v>3</v>
      </c>
      <c r="D769" s="3" t="s">
        <v>990</v>
      </c>
      <c r="E769" s="1">
        <v>1</v>
      </c>
      <c r="H769" s="1">
        <v>100</v>
      </c>
      <c r="S769" s="1">
        <v>0</v>
      </c>
      <c r="T769" s="1">
        <v>0</v>
      </c>
      <c r="U769" s="1">
        <v>0</v>
      </c>
    </row>
    <row r="770" spans="1:21" ht="12.75">
      <c r="A770" s="1" t="s">
        <v>771</v>
      </c>
      <c r="C770" s="1">
        <v>3</v>
      </c>
      <c r="D770" s="3" t="s">
        <v>990</v>
      </c>
      <c r="E770" s="1">
        <v>2</v>
      </c>
      <c r="H770" s="1">
        <v>100</v>
      </c>
      <c r="S770" s="1">
        <v>0</v>
      </c>
      <c r="T770" s="1">
        <v>0</v>
      </c>
      <c r="U770" s="1">
        <v>0</v>
      </c>
    </row>
    <row r="771" spans="1:21" ht="12.75">
      <c r="A771" s="1" t="s">
        <v>771</v>
      </c>
      <c r="C771" s="1">
        <v>3</v>
      </c>
      <c r="D771" s="3" t="s">
        <v>990</v>
      </c>
      <c r="E771" s="1">
        <v>3</v>
      </c>
      <c r="H771" s="1">
        <v>100</v>
      </c>
      <c r="S771" s="1">
        <v>0</v>
      </c>
      <c r="T771" s="1">
        <v>0</v>
      </c>
      <c r="U771" s="1">
        <v>0</v>
      </c>
    </row>
    <row r="772" spans="1:21" ht="12.75">
      <c r="A772" s="1" t="s">
        <v>771</v>
      </c>
      <c r="C772" s="1">
        <v>3</v>
      </c>
      <c r="D772" s="3" t="s">
        <v>990</v>
      </c>
      <c r="E772" s="1">
        <v>4</v>
      </c>
      <c r="H772" s="1">
        <v>100</v>
      </c>
      <c r="S772" s="1">
        <v>0</v>
      </c>
      <c r="T772" s="1">
        <v>0</v>
      </c>
      <c r="U772" s="1">
        <v>0</v>
      </c>
    </row>
    <row r="773" spans="1:21" ht="12.75">
      <c r="A773" s="1" t="s">
        <v>771</v>
      </c>
      <c r="C773" s="1">
        <v>3</v>
      </c>
      <c r="D773" s="3" t="s">
        <v>990</v>
      </c>
      <c r="E773" s="1">
        <v>5</v>
      </c>
      <c r="H773" s="1">
        <v>100</v>
      </c>
      <c r="S773" s="1">
        <v>0</v>
      </c>
      <c r="T773" s="1">
        <v>0</v>
      </c>
      <c r="U773" s="1">
        <v>0</v>
      </c>
    </row>
    <row r="774" spans="1:21" ht="12.75">
      <c r="A774" s="1" t="s">
        <v>771</v>
      </c>
      <c r="C774" s="1">
        <v>3</v>
      </c>
      <c r="D774" s="3" t="s">
        <v>990</v>
      </c>
      <c r="E774" s="1">
        <v>6</v>
      </c>
      <c r="H774" s="1">
        <v>100</v>
      </c>
      <c r="S774" s="1">
        <v>0</v>
      </c>
      <c r="T774" s="1">
        <v>0</v>
      </c>
      <c r="U774" s="1">
        <v>0</v>
      </c>
    </row>
    <row r="775" spans="1:21" ht="12.75">
      <c r="A775" s="1" t="s">
        <v>771</v>
      </c>
      <c r="C775" s="1">
        <v>4</v>
      </c>
      <c r="D775" s="3" t="s">
        <v>991</v>
      </c>
      <c r="E775" s="1">
        <v>1</v>
      </c>
      <c r="F775" s="1">
        <v>80</v>
      </c>
      <c r="J775" s="1">
        <v>20</v>
      </c>
      <c r="S775" s="1">
        <v>0</v>
      </c>
      <c r="T775" s="1">
        <v>0</v>
      </c>
      <c r="U775" s="1">
        <v>0</v>
      </c>
    </row>
    <row r="776" spans="1:21" ht="12.75">
      <c r="A776" s="1" t="s">
        <v>771</v>
      </c>
      <c r="C776" s="1">
        <v>4</v>
      </c>
      <c r="D776" s="3" t="s">
        <v>991</v>
      </c>
      <c r="E776" s="1">
        <v>2</v>
      </c>
      <c r="F776" s="1">
        <v>80</v>
      </c>
      <c r="J776" s="1">
        <v>20</v>
      </c>
      <c r="S776" s="1">
        <v>0</v>
      </c>
      <c r="T776" s="1">
        <v>0</v>
      </c>
      <c r="U776" s="1">
        <v>0</v>
      </c>
    </row>
    <row r="777" spans="1:21" ht="12.75">
      <c r="A777" s="1" t="s">
        <v>771</v>
      </c>
      <c r="C777" s="1">
        <v>4</v>
      </c>
      <c r="D777" s="3" t="s">
        <v>991</v>
      </c>
      <c r="E777" s="1">
        <v>3</v>
      </c>
      <c r="F777" s="1">
        <v>80</v>
      </c>
      <c r="J777" s="1">
        <v>20</v>
      </c>
      <c r="S777" s="1">
        <v>0</v>
      </c>
      <c r="T777" s="1">
        <v>0</v>
      </c>
      <c r="U777" s="1">
        <v>0</v>
      </c>
    </row>
    <row r="778" spans="1:21" ht="12.75">
      <c r="A778" s="1" t="s">
        <v>771</v>
      </c>
      <c r="C778" s="1">
        <v>4</v>
      </c>
      <c r="D778" s="3" t="s">
        <v>991</v>
      </c>
      <c r="E778" s="1">
        <v>4</v>
      </c>
      <c r="F778" s="1">
        <v>80</v>
      </c>
      <c r="J778" s="1">
        <v>20</v>
      </c>
      <c r="S778" s="1">
        <v>0</v>
      </c>
      <c r="T778" s="1">
        <v>0</v>
      </c>
      <c r="U778" s="1">
        <v>0</v>
      </c>
    </row>
    <row r="779" spans="1:21" ht="12.75">
      <c r="A779" s="1" t="s">
        <v>771</v>
      </c>
      <c r="C779" s="1">
        <v>4</v>
      </c>
      <c r="D779" s="3" t="s">
        <v>991</v>
      </c>
      <c r="E779" s="1">
        <v>5</v>
      </c>
      <c r="F779" s="1">
        <v>80</v>
      </c>
      <c r="J779" s="1">
        <v>20</v>
      </c>
      <c r="S779" s="1">
        <v>0</v>
      </c>
      <c r="T779" s="1">
        <v>0</v>
      </c>
      <c r="U779" s="1">
        <v>0</v>
      </c>
    </row>
    <row r="780" spans="1:21" ht="12.75">
      <c r="A780" s="1" t="s">
        <v>771</v>
      </c>
      <c r="C780" s="1">
        <v>4</v>
      </c>
      <c r="D780" s="3" t="s">
        <v>991</v>
      </c>
      <c r="E780" s="1">
        <v>6</v>
      </c>
      <c r="F780" s="1">
        <v>80</v>
      </c>
      <c r="J780" s="1">
        <v>20</v>
      </c>
      <c r="S780" s="1">
        <v>0</v>
      </c>
      <c r="T780" s="1">
        <v>0</v>
      </c>
      <c r="U780" s="1">
        <v>0</v>
      </c>
    </row>
    <row r="781" spans="1:21" ht="12.75">
      <c r="A781" s="1" t="s">
        <v>771</v>
      </c>
      <c r="C781" s="1">
        <v>5</v>
      </c>
      <c r="D781" s="3" t="s">
        <v>992</v>
      </c>
      <c r="E781" s="1">
        <v>1</v>
      </c>
      <c r="F781" s="1">
        <v>100</v>
      </c>
      <c r="S781" s="1">
        <v>0</v>
      </c>
      <c r="T781" s="1">
        <v>0</v>
      </c>
      <c r="U781" s="1">
        <v>0</v>
      </c>
    </row>
    <row r="782" spans="1:21" ht="12.75">
      <c r="A782" s="1" t="s">
        <v>771</v>
      </c>
      <c r="C782" s="1">
        <v>5</v>
      </c>
      <c r="D782" s="3" t="s">
        <v>992</v>
      </c>
      <c r="E782" s="1">
        <v>2</v>
      </c>
      <c r="F782" s="1">
        <v>100</v>
      </c>
      <c r="S782" s="1">
        <v>0</v>
      </c>
      <c r="T782" s="1">
        <v>0</v>
      </c>
      <c r="U782" s="1">
        <v>0</v>
      </c>
    </row>
    <row r="783" spans="1:21" ht="12.75">
      <c r="A783" s="1" t="s">
        <v>771</v>
      </c>
      <c r="C783" s="1">
        <v>5</v>
      </c>
      <c r="D783" s="3" t="s">
        <v>992</v>
      </c>
      <c r="E783" s="1">
        <v>3</v>
      </c>
      <c r="F783" s="1">
        <v>100</v>
      </c>
      <c r="S783" s="1">
        <v>0</v>
      </c>
      <c r="T783" s="1">
        <v>0</v>
      </c>
      <c r="U783" s="1">
        <v>0</v>
      </c>
    </row>
    <row r="784" spans="1:21" ht="12.75">
      <c r="A784" s="1" t="s">
        <v>771</v>
      </c>
      <c r="C784" s="1">
        <v>5</v>
      </c>
      <c r="D784" s="3" t="s">
        <v>992</v>
      </c>
      <c r="E784" s="1">
        <v>4</v>
      </c>
      <c r="F784" s="1">
        <v>100</v>
      </c>
      <c r="S784" s="1">
        <v>0</v>
      </c>
      <c r="T784" s="1">
        <v>0</v>
      </c>
      <c r="U784" s="1">
        <v>0</v>
      </c>
    </row>
    <row r="785" spans="1:21" ht="12.75">
      <c r="A785" s="1" t="s">
        <v>771</v>
      </c>
      <c r="C785" s="1">
        <v>5</v>
      </c>
      <c r="D785" s="3" t="s">
        <v>992</v>
      </c>
      <c r="E785" s="1">
        <v>5</v>
      </c>
      <c r="F785" s="1">
        <v>100</v>
      </c>
      <c r="S785" s="1">
        <v>0</v>
      </c>
      <c r="T785" s="1">
        <v>0</v>
      </c>
      <c r="U785" s="1">
        <v>0</v>
      </c>
    </row>
    <row r="786" spans="1:21" ht="12.75">
      <c r="A786" s="1" t="s">
        <v>771</v>
      </c>
      <c r="C786" s="1">
        <v>5</v>
      </c>
      <c r="D786" s="3" t="s">
        <v>992</v>
      </c>
      <c r="E786" s="1">
        <v>6</v>
      </c>
      <c r="F786" s="1">
        <v>100</v>
      </c>
      <c r="S786" s="1">
        <v>0</v>
      </c>
      <c r="T786" s="1">
        <v>0</v>
      </c>
      <c r="U786" s="1">
        <v>0</v>
      </c>
    </row>
    <row r="787" spans="1:25" ht="12.75">
      <c r="A787" s="1" t="s">
        <v>784</v>
      </c>
      <c r="C787" s="1">
        <v>1</v>
      </c>
      <c r="D787" s="3" t="s">
        <v>133</v>
      </c>
      <c r="E787" s="1">
        <v>1</v>
      </c>
      <c r="F787" s="1">
        <v>90</v>
      </c>
      <c r="H787" s="1">
        <v>10</v>
      </c>
      <c r="S787" s="1">
        <v>0</v>
      </c>
      <c r="T787" s="1">
        <v>0</v>
      </c>
      <c r="U787" s="1">
        <v>0</v>
      </c>
      <c r="V787" s="1" t="s">
        <v>1358</v>
      </c>
      <c r="W787" s="1">
        <f>SUM(S787:S816)/(5*6*0.5*0.5)</f>
        <v>0</v>
      </c>
      <c r="X787" s="1">
        <f>SUM(T787:T816)/(5*6*0.5*0.5)</f>
        <v>0</v>
      </c>
      <c r="Y787" s="1">
        <v>0</v>
      </c>
    </row>
    <row r="788" spans="1:21" ht="12.75">
      <c r="A788" s="1" t="s">
        <v>784</v>
      </c>
      <c r="C788" s="1">
        <v>1</v>
      </c>
      <c r="D788" s="3" t="s">
        <v>133</v>
      </c>
      <c r="E788" s="1">
        <v>2</v>
      </c>
      <c r="F788" s="1">
        <v>85</v>
      </c>
      <c r="G788" s="1">
        <v>5</v>
      </c>
      <c r="H788" s="1">
        <v>10</v>
      </c>
      <c r="S788" s="1">
        <v>0</v>
      </c>
      <c r="T788" s="1">
        <v>0</v>
      </c>
      <c r="U788" s="1">
        <v>0</v>
      </c>
    </row>
    <row r="789" spans="1:21" ht="12.75">
      <c r="A789" s="1" t="s">
        <v>784</v>
      </c>
      <c r="C789" s="1">
        <v>1</v>
      </c>
      <c r="D789" s="3" t="s">
        <v>133</v>
      </c>
      <c r="E789" s="1">
        <v>3</v>
      </c>
      <c r="F789" s="1">
        <v>98</v>
      </c>
      <c r="G789" s="1">
        <v>2</v>
      </c>
      <c r="S789" s="1">
        <v>0</v>
      </c>
      <c r="T789" s="1">
        <v>0</v>
      </c>
      <c r="U789" s="1">
        <v>0</v>
      </c>
    </row>
    <row r="790" spans="1:21" ht="12.75">
      <c r="A790" s="1" t="s">
        <v>784</v>
      </c>
      <c r="C790" s="1">
        <v>1</v>
      </c>
      <c r="D790" s="3" t="s">
        <v>133</v>
      </c>
      <c r="E790" s="1">
        <v>4</v>
      </c>
      <c r="G790" s="1">
        <v>2</v>
      </c>
      <c r="K790" s="1">
        <v>98</v>
      </c>
      <c r="S790" s="1">
        <v>0</v>
      </c>
      <c r="T790" s="1">
        <v>0</v>
      </c>
      <c r="U790" s="1">
        <v>0</v>
      </c>
    </row>
    <row r="791" spans="1:21" ht="12.75">
      <c r="A791" s="1" t="s">
        <v>784</v>
      </c>
      <c r="C791" s="1">
        <v>1</v>
      </c>
      <c r="D791" s="3" t="s">
        <v>133</v>
      </c>
      <c r="E791" s="1">
        <v>5</v>
      </c>
      <c r="K791" s="1">
        <v>100</v>
      </c>
      <c r="S791" s="1">
        <v>0</v>
      </c>
      <c r="T791" s="1">
        <v>0</v>
      </c>
      <c r="U791" s="1">
        <v>0</v>
      </c>
    </row>
    <row r="792" spans="1:21" ht="12.75">
      <c r="A792" s="1" t="s">
        <v>784</v>
      </c>
      <c r="C792" s="1">
        <v>1</v>
      </c>
      <c r="D792" s="3" t="s">
        <v>133</v>
      </c>
      <c r="E792" s="1">
        <v>6</v>
      </c>
      <c r="K792" s="1">
        <v>100</v>
      </c>
      <c r="S792" s="1">
        <v>0</v>
      </c>
      <c r="T792" s="1">
        <v>0</v>
      </c>
      <c r="U792" s="1">
        <v>0</v>
      </c>
    </row>
    <row r="793" spans="1:21" ht="12.75">
      <c r="A793" s="1" t="s">
        <v>784</v>
      </c>
      <c r="C793" s="1">
        <v>2</v>
      </c>
      <c r="D793" s="3" t="s">
        <v>134</v>
      </c>
      <c r="E793" s="1">
        <v>1</v>
      </c>
      <c r="G793" s="1">
        <v>50</v>
      </c>
      <c r="J793" s="1">
        <v>50</v>
      </c>
      <c r="R793" s="1" t="s">
        <v>175</v>
      </c>
      <c r="S793" s="1">
        <v>0</v>
      </c>
      <c r="T793" s="1">
        <v>0</v>
      </c>
      <c r="U793" s="1">
        <v>0</v>
      </c>
    </row>
    <row r="794" spans="1:21" ht="12.75">
      <c r="A794" s="1" t="s">
        <v>784</v>
      </c>
      <c r="C794" s="1">
        <v>2</v>
      </c>
      <c r="D794" s="3" t="s">
        <v>134</v>
      </c>
      <c r="E794" s="1">
        <v>2</v>
      </c>
      <c r="G794" s="1">
        <v>40</v>
      </c>
      <c r="H794" s="1">
        <v>20</v>
      </c>
      <c r="J794" s="1">
        <v>40</v>
      </c>
      <c r="S794" s="1">
        <v>0</v>
      </c>
      <c r="T794" s="1">
        <v>0</v>
      </c>
      <c r="U794" s="1">
        <v>0</v>
      </c>
    </row>
    <row r="795" spans="1:21" ht="12.75">
      <c r="A795" s="1" t="s">
        <v>784</v>
      </c>
      <c r="C795" s="1">
        <v>2</v>
      </c>
      <c r="D795" s="3" t="s">
        <v>134</v>
      </c>
      <c r="E795" s="1">
        <v>3</v>
      </c>
      <c r="G795" s="1">
        <v>45</v>
      </c>
      <c r="H795" s="1">
        <v>10</v>
      </c>
      <c r="J795" s="1">
        <v>45</v>
      </c>
      <c r="S795" s="1">
        <v>0</v>
      </c>
      <c r="T795" s="1">
        <v>0</v>
      </c>
      <c r="U795" s="1">
        <v>0</v>
      </c>
    </row>
    <row r="796" spans="1:21" ht="12.75">
      <c r="A796" s="1" t="s">
        <v>784</v>
      </c>
      <c r="C796" s="1">
        <v>2</v>
      </c>
      <c r="D796" s="3" t="s">
        <v>134</v>
      </c>
      <c r="E796" s="1">
        <v>4</v>
      </c>
      <c r="G796" s="1">
        <v>90</v>
      </c>
      <c r="J796" s="1">
        <v>10</v>
      </c>
      <c r="S796" s="1">
        <v>0</v>
      </c>
      <c r="T796" s="1">
        <v>0</v>
      </c>
      <c r="U796" s="1">
        <v>0</v>
      </c>
    </row>
    <row r="797" spans="1:21" ht="12.75">
      <c r="A797" s="1" t="s">
        <v>784</v>
      </c>
      <c r="C797" s="1">
        <v>2</v>
      </c>
      <c r="D797" s="3" t="s">
        <v>134</v>
      </c>
      <c r="E797" s="1">
        <v>5</v>
      </c>
      <c r="G797" s="1">
        <v>90</v>
      </c>
      <c r="J797" s="1">
        <v>10</v>
      </c>
      <c r="S797" s="1">
        <v>0</v>
      </c>
      <c r="T797" s="1">
        <v>0</v>
      </c>
      <c r="U797" s="1">
        <v>0</v>
      </c>
    </row>
    <row r="798" spans="1:21" ht="12.75">
      <c r="A798" s="1" t="s">
        <v>784</v>
      </c>
      <c r="C798" s="1">
        <v>2</v>
      </c>
      <c r="D798" s="3" t="s">
        <v>134</v>
      </c>
      <c r="E798" s="1">
        <v>6</v>
      </c>
      <c r="G798" s="1">
        <v>90</v>
      </c>
      <c r="J798" s="1">
        <v>10</v>
      </c>
      <c r="S798" s="1">
        <v>0</v>
      </c>
      <c r="T798" s="1">
        <v>0</v>
      </c>
      <c r="U798" s="1">
        <v>0</v>
      </c>
    </row>
    <row r="799" spans="1:22" ht="12.75">
      <c r="A799" s="1" t="s">
        <v>784</v>
      </c>
      <c r="C799" s="1">
        <v>3</v>
      </c>
      <c r="D799" s="3" t="s">
        <v>1356</v>
      </c>
      <c r="E799" s="1">
        <v>1</v>
      </c>
      <c r="F799" s="1">
        <v>90</v>
      </c>
      <c r="M799" s="1">
        <v>10</v>
      </c>
      <c r="S799" s="1">
        <v>0</v>
      </c>
      <c r="T799" s="1">
        <v>0</v>
      </c>
      <c r="U799" s="1">
        <v>0</v>
      </c>
      <c r="V799" s="1" t="s">
        <v>1358</v>
      </c>
    </row>
    <row r="800" spans="1:21" ht="12.75">
      <c r="A800" s="1" t="s">
        <v>784</v>
      </c>
      <c r="C800" s="1">
        <v>3</v>
      </c>
      <c r="D800" s="3" t="s">
        <v>1356</v>
      </c>
      <c r="E800" s="1">
        <v>2</v>
      </c>
      <c r="F800" s="1">
        <v>50</v>
      </c>
      <c r="L800" s="1">
        <v>30</v>
      </c>
      <c r="M800" s="1">
        <v>20</v>
      </c>
      <c r="S800" s="1">
        <v>0</v>
      </c>
      <c r="T800" s="1">
        <v>0</v>
      </c>
      <c r="U800" s="1">
        <v>0</v>
      </c>
    </row>
    <row r="801" spans="1:21" ht="12.75">
      <c r="A801" s="1" t="s">
        <v>784</v>
      </c>
      <c r="C801" s="1">
        <v>3</v>
      </c>
      <c r="D801" s="3" t="s">
        <v>1356</v>
      </c>
      <c r="E801" s="1">
        <v>3</v>
      </c>
      <c r="F801" s="1">
        <v>90</v>
      </c>
      <c r="G801" s="1">
        <v>10</v>
      </c>
      <c r="S801" s="1">
        <v>0</v>
      </c>
      <c r="T801" s="1">
        <v>0</v>
      </c>
      <c r="U801" s="1">
        <v>0</v>
      </c>
    </row>
    <row r="802" spans="1:21" ht="12.75">
      <c r="A802" s="1" t="s">
        <v>784</v>
      </c>
      <c r="C802" s="1">
        <v>3</v>
      </c>
      <c r="D802" s="3" t="s">
        <v>1356</v>
      </c>
      <c r="E802" s="1">
        <v>4</v>
      </c>
      <c r="F802" s="1">
        <v>75</v>
      </c>
      <c r="G802" s="1">
        <v>25</v>
      </c>
      <c r="S802" s="1">
        <v>0</v>
      </c>
      <c r="T802" s="1">
        <v>0</v>
      </c>
      <c r="U802" s="1">
        <v>0</v>
      </c>
    </row>
    <row r="803" spans="1:21" ht="12.75">
      <c r="A803" s="1" t="s">
        <v>784</v>
      </c>
      <c r="C803" s="1">
        <v>3</v>
      </c>
      <c r="D803" s="3" t="s">
        <v>1356</v>
      </c>
      <c r="E803" s="1">
        <v>5</v>
      </c>
      <c r="F803" s="1">
        <v>15</v>
      </c>
      <c r="G803" s="1">
        <v>85</v>
      </c>
      <c r="S803" s="1">
        <v>0</v>
      </c>
      <c r="T803" s="1">
        <v>0</v>
      </c>
      <c r="U803" s="1">
        <v>0</v>
      </c>
    </row>
    <row r="804" spans="1:21" ht="12.75">
      <c r="A804" s="1" t="s">
        <v>784</v>
      </c>
      <c r="C804" s="1">
        <v>3</v>
      </c>
      <c r="D804" s="3" t="s">
        <v>1356</v>
      </c>
      <c r="E804" s="1">
        <v>6</v>
      </c>
      <c r="G804" s="1">
        <v>100</v>
      </c>
      <c r="S804" s="1">
        <v>0</v>
      </c>
      <c r="T804" s="1">
        <v>0</v>
      </c>
      <c r="U804" s="1">
        <v>0</v>
      </c>
    </row>
    <row r="805" spans="1:22" ht="12.75">
      <c r="A805" s="1" t="s">
        <v>784</v>
      </c>
      <c r="C805" s="1">
        <v>4</v>
      </c>
      <c r="D805" s="3" t="s">
        <v>247</v>
      </c>
      <c r="E805" s="1">
        <v>1</v>
      </c>
      <c r="F805" s="1">
        <v>100</v>
      </c>
      <c r="S805" s="1">
        <v>0</v>
      </c>
      <c r="T805" s="1">
        <v>0</v>
      </c>
      <c r="U805" s="1">
        <v>0</v>
      </c>
      <c r="V805" s="1" t="s">
        <v>1358</v>
      </c>
    </row>
    <row r="806" spans="1:21" ht="12.75">
      <c r="A806" s="1" t="s">
        <v>784</v>
      </c>
      <c r="C806" s="1">
        <v>4</v>
      </c>
      <c r="D806" s="3" t="s">
        <v>247</v>
      </c>
      <c r="E806" s="1">
        <v>2</v>
      </c>
      <c r="F806" s="1">
        <v>100</v>
      </c>
      <c r="S806" s="1">
        <v>0</v>
      </c>
      <c r="T806" s="1">
        <v>0</v>
      </c>
      <c r="U806" s="1">
        <v>0</v>
      </c>
    </row>
    <row r="807" spans="1:21" ht="12.75">
      <c r="A807" s="1" t="s">
        <v>784</v>
      </c>
      <c r="C807" s="1">
        <v>4</v>
      </c>
      <c r="D807" s="3" t="s">
        <v>247</v>
      </c>
      <c r="E807" s="1">
        <v>3</v>
      </c>
      <c r="F807" s="1">
        <v>95</v>
      </c>
      <c r="G807" s="1">
        <v>5</v>
      </c>
      <c r="S807" s="1">
        <v>0</v>
      </c>
      <c r="T807" s="1">
        <v>0</v>
      </c>
      <c r="U807" s="1">
        <v>0</v>
      </c>
    </row>
    <row r="808" spans="1:21" ht="12.75">
      <c r="A808" s="1" t="s">
        <v>784</v>
      </c>
      <c r="C808" s="1">
        <v>4</v>
      </c>
      <c r="D808" s="3" t="s">
        <v>247</v>
      </c>
      <c r="E808" s="1">
        <v>4</v>
      </c>
      <c r="F808" s="1">
        <v>15</v>
      </c>
      <c r="G808" s="1">
        <v>85</v>
      </c>
      <c r="S808" s="1">
        <v>0</v>
      </c>
      <c r="T808" s="1">
        <v>0</v>
      </c>
      <c r="U808" s="1">
        <v>0</v>
      </c>
    </row>
    <row r="809" spans="1:21" ht="12.75">
      <c r="A809" s="1" t="s">
        <v>784</v>
      </c>
      <c r="C809" s="1">
        <v>4</v>
      </c>
      <c r="D809" s="3" t="s">
        <v>247</v>
      </c>
      <c r="E809" s="1">
        <v>5</v>
      </c>
      <c r="F809" s="1">
        <v>100</v>
      </c>
      <c r="S809" s="1">
        <v>0</v>
      </c>
      <c r="T809" s="1">
        <v>0</v>
      </c>
      <c r="U809" s="1">
        <v>0</v>
      </c>
    </row>
    <row r="810" spans="1:21" ht="12.75">
      <c r="A810" s="1" t="s">
        <v>784</v>
      </c>
      <c r="C810" s="1">
        <v>4</v>
      </c>
      <c r="D810" s="3" t="s">
        <v>247</v>
      </c>
      <c r="E810" s="1">
        <v>6</v>
      </c>
      <c r="F810" s="1">
        <v>100</v>
      </c>
      <c r="S810" s="1">
        <v>0</v>
      </c>
      <c r="T810" s="1">
        <v>0</v>
      </c>
      <c r="U810" s="1">
        <v>0</v>
      </c>
    </row>
    <row r="811" spans="1:21" ht="12.75">
      <c r="A811" s="1" t="s">
        <v>784</v>
      </c>
      <c r="C811" s="1">
        <v>5</v>
      </c>
      <c r="D811" s="3" t="s">
        <v>240</v>
      </c>
      <c r="E811" s="1">
        <v>1</v>
      </c>
      <c r="F811" s="1">
        <v>95</v>
      </c>
      <c r="G811" s="1">
        <v>5</v>
      </c>
      <c r="S811" s="1">
        <v>0</v>
      </c>
      <c r="T811" s="1">
        <v>0</v>
      </c>
      <c r="U811" s="1">
        <v>0</v>
      </c>
    </row>
    <row r="812" spans="1:21" ht="12.75">
      <c r="A812" s="1" t="s">
        <v>784</v>
      </c>
      <c r="C812" s="1">
        <v>5</v>
      </c>
      <c r="D812" s="3" t="s">
        <v>240</v>
      </c>
      <c r="E812" s="1">
        <v>2</v>
      </c>
      <c r="F812" s="1">
        <v>85</v>
      </c>
      <c r="G812" s="1">
        <v>15</v>
      </c>
      <c r="S812" s="1">
        <v>0</v>
      </c>
      <c r="T812" s="1">
        <v>0</v>
      </c>
      <c r="U812" s="1">
        <v>0</v>
      </c>
    </row>
    <row r="813" spans="1:21" ht="12.75">
      <c r="A813" s="1" t="s">
        <v>784</v>
      </c>
      <c r="C813" s="1">
        <v>5</v>
      </c>
      <c r="D813" s="3" t="s">
        <v>240</v>
      </c>
      <c r="E813" s="1">
        <v>3</v>
      </c>
      <c r="F813" s="1">
        <v>90</v>
      </c>
      <c r="G813" s="1">
        <v>10</v>
      </c>
      <c r="S813" s="1">
        <v>0</v>
      </c>
      <c r="T813" s="1">
        <v>0</v>
      </c>
      <c r="U813" s="1">
        <v>0</v>
      </c>
    </row>
    <row r="814" spans="1:21" ht="12.75">
      <c r="A814" s="1" t="s">
        <v>784</v>
      </c>
      <c r="C814" s="1">
        <v>5</v>
      </c>
      <c r="D814" s="3" t="s">
        <v>240</v>
      </c>
      <c r="E814" s="1">
        <v>4</v>
      </c>
      <c r="F814" s="1">
        <v>70</v>
      </c>
      <c r="G814" s="1">
        <v>30</v>
      </c>
      <c r="S814" s="1">
        <v>0</v>
      </c>
      <c r="T814" s="1">
        <v>0</v>
      </c>
      <c r="U814" s="1">
        <v>0</v>
      </c>
    </row>
    <row r="815" spans="1:21" ht="12.75">
      <c r="A815" s="1" t="s">
        <v>784</v>
      </c>
      <c r="C815" s="1">
        <v>5</v>
      </c>
      <c r="D815" s="3" t="s">
        <v>240</v>
      </c>
      <c r="E815" s="1">
        <v>5</v>
      </c>
      <c r="F815" s="1">
        <v>70</v>
      </c>
      <c r="G815" s="1">
        <v>30</v>
      </c>
      <c r="S815" s="1">
        <v>0</v>
      </c>
      <c r="T815" s="1">
        <v>0</v>
      </c>
      <c r="U815" s="1">
        <v>0</v>
      </c>
    </row>
    <row r="816" spans="1:21" ht="12.75">
      <c r="A816" s="1" t="s">
        <v>784</v>
      </c>
      <c r="C816" s="1">
        <v>5</v>
      </c>
      <c r="D816" s="3" t="s">
        <v>240</v>
      </c>
      <c r="E816" s="1">
        <v>6</v>
      </c>
      <c r="F816" s="1">
        <v>70</v>
      </c>
      <c r="G816" s="1">
        <v>30</v>
      </c>
      <c r="S816" s="1">
        <v>0</v>
      </c>
      <c r="T816" s="1">
        <v>0</v>
      </c>
      <c r="U816" s="1">
        <v>0</v>
      </c>
    </row>
    <row r="817" spans="1:25" ht="12.75">
      <c r="A817" s="1" t="s">
        <v>778</v>
      </c>
      <c r="C817" s="1">
        <v>1</v>
      </c>
      <c r="D817" s="3" t="s">
        <v>1030</v>
      </c>
      <c r="E817" s="1">
        <v>1</v>
      </c>
      <c r="G817" s="1">
        <v>100</v>
      </c>
      <c r="S817" s="1">
        <v>0</v>
      </c>
      <c r="T817" s="1">
        <v>0</v>
      </c>
      <c r="U817" s="1">
        <v>0</v>
      </c>
      <c r="W817" s="1">
        <f>SUM(S817:S846)/(5*6*0.5*0.5)</f>
        <v>0</v>
      </c>
      <c r="X817" s="1">
        <f>SUM(T817:T846)/(5*6*0.5*0.5)</f>
        <v>0</v>
      </c>
      <c r="Y817" s="1">
        <v>0</v>
      </c>
    </row>
    <row r="818" spans="1:21" ht="12.75">
      <c r="A818" s="1" t="s">
        <v>778</v>
      </c>
      <c r="C818" s="1">
        <v>1</v>
      </c>
      <c r="D818" s="3" t="s">
        <v>1030</v>
      </c>
      <c r="E818" s="1">
        <v>2</v>
      </c>
      <c r="G818" s="1">
        <v>60</v>
      </c>
      <c r="P818" s="1">
        <v>40</v>
      </c>
      <c r="S818" s="1">
        <v>0</v>
      </c>
      <c r="T818" s="1">
        <v>0</v>
      </c>
      <c r="U818" s="1">
        <v>0</v>
      </c>
    </row>
    <row r="819" spans="1:21" ht="12.75">
      <c r="A819" s="1" t="s">
        <v>778</v>
      </c>
      <c r="C819" s="1">
        <v>1</v>
      </c>
      <c r="D819" s="3" t="s">
        <v>1030</v>
      </c>
      <c r="E819" s="1">
        <v>3</v>
      </c>
      <c r="G819" s="1">
        <v>50</v>
      </c>
      <c r="P819" s="1">
        <v>50</v>
      </c>
      <c r="S819" s="1">
        <v>0</v>
      </c>
      <c r="T819" s="1">
        <v>0</v>
      </c>
      <c r="U819" s="1">
        <v>0</v>
      </c>
    </row>
    <row r="820" spans="1:21" ht="12.75">
      <c r="A820" s="1" t="s">
        <v>778</v>
      </c>
      <c r="C820" s="1">
        <v>1</v>
      </c>
      <c r="D820" s="3" t="s">
        <v>1030</v>
      </c>
      <c r="E820" s="1">
        <v>4</v>
      </c>
      <c r="G820" s="1">
        <v>25</v>
      </c>
      <c r="P820" s="1">
        <v>75</v>
      </c>
      <c r="S820" s="1">
        <v>0</v>
      </c>
      <c r="T820" s="1">
        <v>0</v>
      </c>
      <c r="U820" s="1">
        <v>0</v>
      </c>
    </row>
    <row r="821" spans="1:21" ht="12.75">
      <c r="A821" s="1" t="s">
        <v>778</v>
      </c>
      <c r="C821" s="1">
        <v>1</v>
      </c>
      <c r="D821" s="3" t="s">
        <v>1030</v>
      </c>
      <c r="E821" s="1">
        <v>5</v>
      </c>
      <c r="G821" s="1">
        <v>50</v>
      </c>
      <c r="P821" s="1">
        <v>50</v>
      </c>
      <c r="S821" s="1">
        <v>0</v>
      </c>
      <c r="T821" s="1">
        <v>0</v>
      </c>
      <c r="U821" s="1">
        <v>0</v>
      </c>
    </row>
    <row r="822" spans="1:21" ht="12.75">
      <c r="A822" s="1" t="s">
        <v>778</v>
      </c>
      <c r="C822" s="1">
        <v>1</v>
      </c>
      <c r="D822" s="3" t="s">
        <v>1030</v>
      </c>
      <c r="E822" s="1">
        <v>6</v>
      </c>
      <c r="G822" s="1">
        <v>50</v>
      </c>
      <c r="P822" s="1">
        <v>50</v>
      </c>
      <c r="S822" s="1">
        <v>0</v>
      </c>
      <c r="T822" s="1">
        <v>0</v>
      </c>
      <c r="U822" s="1">
        <v>0</v>
      </c>
    </row>
    <row r="823" spans="1:21" ht="12.75">
      <c r="A823" s="1" t="s">
        <v>778</v>
      </c>
      <c r="C823" s="1">
        <v>2</v>
      </c>
      <c r="D823" s="3" t="s">
        <v>1031</v>
      </c>
      <c r="E823" s="1">
        <v>1</v>
      </c>
      <c r="G823" s="1">
        <v>30</v>
      </c>
      <c r="P823" s="1">
        <v>70</v>
      </c>
      <c r="S823" s="1">
        <v>0</v>
      </c>
      <c r="T823" s="1">
        <v>0</v>
      </c>
      <c r="U823" s="1">
        <v>0</v>
      </c>
    </row>
    <row r="824" spans="1:21" ht="12.75">
      <c r="A824" s="1" t="s">
        <v>778</v>
      </c>
      <c r="C824" s="1">
        <v>2</v>
      </c>
      <c r="D824" s="3" t="s">
        <v>1031</v>
      </c>
      <c r="E824" s="1">
        <v>2</v>
      </c>
      <c r="G824" s="1">
        <v>10</v>
      </c>
      <c r="P824" s="1">
        <v>90</v>
      </c>
      <c r="S824" s="1">
        <v>0</v>
      </c>
      <c r="T824" s="1">
        <v>0</v>
      </c>
      <c r="U824" s="1">
        <v>0</v>
      </c>
    </row>
    <row r="825" spans="1:21" ht="12.75">
      <c r="A825" s="1" t="s">
        <v>778</v>
      </c>
      <c r="C825" s="1">
        <v>2</v>
      </c>
      <c r="D825" s="3" t="s">
        <v>1031</v>
      </c>
      <c r="E825" s="1">
        <v>3</v>
      </c>
      <c r="G825" s="1">
        <v>10</v>
      </c>
      <c r="P825" s="1">
        <v>90</v>
      </c>
      <c r="S825" s="1">
        <v>0</v>
      </c>
      <c r="T825" s="1">
        <v>0</v>
      </c>
      <c r="U825" s="1">
        <v>0</v>
      </c>
    </row>
    <row r="826" spans="1:21" ht="12.75">
      <c r="A826" s="1" t="s">
        <v>778</v>
      </c>
      <c r="C826" s="1">
        <v>2</v>
      </c>
      <c r="D826" s="3" t="s">
        <v>1031</v>
      </c>
      <c r="E826" s="1">
        <v>4</v>
      </c>
      <c r="G826" s="1">
        <v>10</v>
      </c>
      <c r="P826" s="1">
        <v>90</v>
      </c>
      <c r="S826" s="1">
        <v>0</v>
      </c>
      <c r="T826" s="1">
        <v>0</v>
      </c>
      <c r="U826" s="1">
        <v>0</v>
      </c>
    </row>
    <row r="827" spans="1:21" ht="12.75">
      <c r="A827" s="1" t="s">
        <v>778</v>
      </c>
      <c r="C827" s="1">
        <v>2</v>
      </c>
      <c r="D827" s="3" t="s">
        <v>1031</v>
      </c>
      <c r="E827" s="1">
        <v>5</v>
      </c>
      <c r="G827" s="1">
        <v>20</v>
      </c>
      <c r="P827" s="1">
        <v>80</v>
      </c>
      <c r="S827" s="1">
        <v>0</v>
      </c>
      <c r="T827" s="1">
        <v>0</v>
      </c>
      <c r="U827" s="1">
        <v>0</v>
      </c>
    </row>
    <row r="828" spans="1:21" ht="12.75">
      <c r="A828" s="1" t="s">
        <v>778</v>
      </c>
      <c r="C828" s="1">
        <v>2</v>
      </c>
      <c r="D828" s="3" t="s">
        <v>1031</v>
      </c>
      <c r="E828" s="1">
        <v>6</v>
      </c>
      <c r="G828" s="1">
        <v>20</v>
      </c>
      <c r="P828" s="1">
        <v>80</v>
      </c>
      <c r="S828" s="1">
        <v>0</v>
      </c>
      <c r="T828" s="1">
        <v>0</v>
      </c>
      <c r="U828" s="1">
        <v>0</v>
      </c>
    </row>
    <row r="829" spans="1:21" ht="12.75">
      <c r="A829" s="1" t="s">
        <v>778</v>
      </c>
      <c r="C829" s="1">
        <v>3</v>
      </c>
      <c r="D829" s="3" t="s">
        <v>1009</v>
      </c>
      <c r="E829" s="1">
        <v>1</v>
      </c>
      <c r="G829" s="1">
        <v>50</v>
      </c>
      <c r="L829" s="1">
        <v>25</v>
      </c>
      <c r="P829" s="1">
        <v>25</v>
      </c>
      <c r="S829" s="1">
        <v>0</v>
      </c>
      <c r="T829" s="1">
        <v>0</v>
      </c>
      <c r="U829" s="1">
        <v>0</v>
      </c>
    </row>
    <row r="830" spans="1:21" ht="12.75">
      <c r="A830" s="1" t="s">
        <v>778</v>
      </c>
      <c r="C830" s="1">
        <v>3</v>
      </c>
      <c r="D830" s="3" t="s">
        <v>1009</v>
      </c>
      <c r="E830" s="1">
        <v>2</v>
      </c>
      <c r="G830" s="1">
        <v>60</v>
      </c>
      <c r="L830" s="1">
        <v>10</v>
      </c>
      <c r="P830" s="1">
        <v>30</v>
      </c>
      <c r="S830" s="1">
        <v>0</v>
      </c>
      <c r="T830" s="1">
        <v>0</v>
      </c>
      <c r="U830" s="1">
        <v>0</v>
      </c>
    </row>
    <row r="831" spans="1:21" ht="12.75">
      <c r="A831" s="1" t="s">
        <v>778</v>
      </c>
      <c r="C831" s="1">
        <v>3</v>
      </c>
      <c r="D831" s="3" t="s">
        <v>1009</v>
      </c>
      <c r="E831" s="1">
        <v>3</v>
      </c>
      <c r="G831" s="1">
        <v>70</v>
      </c>
      <c r="P831" s="1">
        <v>30</v>
      </c>
      <c r="S831" s="1">
        <v>0</v>
      </c>
      <c r="T831" s="1">
        <v>0</v>
      </c>
      <c r="U831" s="1">
        <v>0</v>
      </c>
    </row>
    <row r="832" spans="1:21" ht="12.75">
      <c r="A832" s="1" t="s">
        <v>778</v>
      </c>
      <c r="C832" s="1">
        <v>3</v>
      </c>
      <c r="D832" s="3" t="s">
        <v>1009</v>
      </c>
      <c r="E832" s="1">
        <v>4</v>
      </c>
      <c r="G832" s="1">
        <v>60</v>
      </c>
      <c r="P832" s="1">
        <v>40</v>
      </c>
      <c r="S832" s="1">
        <v>0</v>
      </c>
      <c r="T832" s="1">
        <v>0</v>
      </c>
      <c r="U832" s="1">
        <v>0</v>
      </c>
    </row>
    <row r="833" spans="1:21" ht="12.75">
      <c r="A833" s="1" t="s">
        <v>778</v>
      </c>
      <c r="C833" s="1">
        <v>3</v>
      </c>
      <c r="D833" s="3" t="s">
        <v>1009</v>
      </c>
      <c r="E833" s="1">
        <v>5</v>
      </c>
      <c r="G833" s="1">
        <v>70</v>
      </c>
      <c r="P833" s="1">
        <v>30</v>
      </c>
      <c r="S833" s="1">
        <v>0</v>
      </c>
      <c r="T833" s="1">
        <v>0</v>
      </c>
      <c r="U833" s="1">
        <v>0</v>
      </c>
    </row>
    <row r="834" spans="1:21" ht="12.75">
      <c r="A834" s="1" t="s">
        <v>778</v>
      </c>
      <c r="C834" s="1">
        <v>3</v>
      </c>
      <c r="D834" s="3" t="s">
        <v>1009</v>
      </c>
      <c r="E834" s="1">
        <v>6</v>
      </c>
      <c r="G834" s="1">
        <v>100</v>
      </c>
      <c r="R834" s="1" t="s">
        <v>175</v>
      </c>
      <c r="S834" s="1">
        <v>0</v>
      </c>
      <c r="T834" s="1">
        <v>0</v>
      </c>
      <c r="U834" s="1">
        <v>0</v>
      </c>
    </row>
    <row r="835" spans="1:21" ht="12.75">
      <c r="A835" s="1" t="s">
        <v>778</v>
      </c>
      <c r="C835" s="1">
        <v>4</v>
      </c>
      <c r="D835" s="3" t="s">
        <v>1032</v>
      </c>
      <c r="E835" s="1">
        <v>1</v>
      </c>
      <c r="G835" s="1">
        <v>10</v>
      </c>
      <c r="L835" s="1">
        <v>50</v>
      </c>
      <c r="P835" s="1">
        <v>40</v>
      </c>
      <c r="S835" s="1">
        <v>0</v>
      </c>
      <c r="T835" s="1">
        <v>0</v>
      </c>
      <c r="U835" s="1">
        <v>0</v>
      </c>
    </row>
    <row r="836" spans="1:21" ht="12.75">
      <c r="A836" s="1" t="s">
        <v>778</v>
      </c>
      <c r="C836" s="1">
        <v>4</v>
      </c>
      <c r="D836" s="3" t="s">
        <v>1032</v>
      </c>
      <c r="E836" s="1">
        <v>2</v>
      </c>
      <c r="G836" s="1">
        <v>60</v>
      </c>
      <c r="P836" s="1">
        <v>40</v>
      </c>
      <c r="S836" s="1">
        <v>0</v>
      </c>
      <c r="T836" s="1">
        <v>0</v>
      </c>
      <c r="U836" s="1">
        <v>0</v>
      </c>
    </row>
    <row r="837" spans="1:21" ht="12.75">
      <c r="A837" s="1" t="s">
        <v>778</v>
      </c>
      <c r="C837" s="1">
        <v>4</v>
      </c>
      <c r="D837" s="3" t="s">
        <v>1032</v>
      </c>
      <c r="E837" s="1">
        <v>3</v>
      </c>
      <c r="G837" s="1">
        <v>100</v>
      </c>
      <c r="S837" s="1">
        <v>0</v>
      </c>
      <c r="T837" s="1">
        <v>0</v>
      </c>
      <c r="U837" s="1">
        <v>0</v>
      </c>
    </row>
    <row r="838" spans="1:21" ht="12.75">
      <c r="A838" s="1" t="s">
        <v>778</v>
      </c>
      <c r="C838" s="1">
        <v>4</v>
      </c>
      <c r="D838" s="3" t="s">
        <v>1032</v>
      </c>
      <c r="E838" s="1">
        <v>4</v>
      </c>
      <c r="G838" s="1">
        <v>70</v>
      </c>
      <c r="P838" s="1">
        <v>30</v>
      </c>
      <c r="S838" s="1">
        <v>0</v>
      </c>
      <c r="T838" s="1">
        <v>0</v>
      </c>
      <c r="U838" s="1">
        <v>0</v>
      </c>
    </row>
    <row r="839" spans="1:21" ht="12.75">
      <c r="A839" s="1" t="s">
        <v>778</v>
      </c>
      <c r="C839" s="1">
        <v>4</v>
      </c>
      <c r="D839" s="3" t="s">
        <v>1032</v>
      </c>
      <c r="E839" s="1">
        <v>5</v>
      </c>
      <c r="G839" s="1">
        <v>90</v>
      </c>
      <c r="P839" s="1">
        <v>10</v>
      </c>
      <c r="S839" s="1">
        <v>0</v>
      </c>
      <c r="T839" s="1">
        <v>0</v>
      </c>
      <c r="U839" s="1">
        <v>0</v>
      </c>
    </row>
    <row r="840" spans="1:21" ht="12.75">
      <c r="A840" s="1" t="s">
        <v>778</v>
      </c>
      <c r="C840" s="1">
        <v>4</v>
      </c>
      <c r="D840" s="3" t="s">
        <v>1032</v>
      </c>
      <c r="E840" s="1">
        <v>6</v>
      </c>
      <c r="G840" s="1">
        <v>100</v>
      </c>
      <c r="S840" s="1">
        <v>0</v>
      </c>
      <c r="T840" s="1">
        <v>0</v>
      </c>
      <c r="U840" s="1">
        <v>0</v>
      </c>
    </row>
    <row r="841" spans="1:21" ht="12.75">
      <c r="A841" s="1" t="s">
        <v>778</v>
      </c>
      <c r="C841" s="1">
        <v>5</v>
      </c>
      <c r="D841" s="3" t="s">
        <v>1033</v>
      </c>
      <c r="E841" s="1">
        <v>1</v>
      </c>
      <c r="G841" s="1">
        <v>50</v>
      </c>
      <c r="P841" s="1">
        <v>50</v>
      </c>
      <c r="S841" s="1">
        <v>0</v>
      </c>
      <c r="T841" s="1">
        <v>0</v>
      </c>
      <c r="U841" s="1">
        <v>0</v>
      </c>
    </row>
    <row r="842" spans="1:21" ht="12.75">
      <c r="A842" s="1" t="s">
        <v>778</v>
      </c>
      <c r="C842" s="1">
        <v>5</v>
      </c>
      <c r="D842" s="3" t="s">
        <v>1033</v>
      </c>
      <c r="E842" s="1">
        <v>2</v>
      </c>
      <c r="G842" s="1">
        <v>80</v>
      </c>
      <c r="P842" s="1">
        <v>20</v>
      </c>
      <c r="S842" s="1">
        <v>0</v>
      </c>
      <c r="T842" s="1">
        <v>0</v>
      </c>
      <c r="U842" s="1">
        <v>0</v>
      </c>
    </row>
    <row r="843" spans="1:21" ht="12.75">
      <c r="A843" s="1" t="s">
        <v>778</v>
      </c>
      <c r="C843" s="1">
        <v>5</v>
      </c>
      <c r="D843" s="3" t="s">
        <v>1033</v>
      </c>
      <c r="E843" s="1">
        <v>3</v>
      </c>
      <c r="G843" s="1">
        <v>80</v>
      </c>
      <c r="P843" s="1">
        <v>20</v>
      </c>
      <c r="S843" s="1">
        <v>0</v>
      </c>
      <c r="T843" s="1">
        <v>0</v>
      </c>
      <c r="U843" s="1">
        <v>0</v>
      </c>
    </row>
    <row r="844" spans="1:21" ht="12.75">
      <c r="A844" s="1" t="s">
        <v>778</v>
      </c>
      <c r="C844" s="1">
        <v>5</v>
      </c>
      <c r="D844" s="3" t="s">
        <v>1033</v>
      </c>
      <c r="E844" s="1">
        <v>4</v>
      </c>
      <c r="G844" s="1">
        <v>90</v>
      </c>
      <c r="P844" s="1">
        <v>10</v>
      </c>
      <c r="S844" s="1">
        <v>0</v>
      </c>
      <c r="T844" s="1">
        <v>0</v>
      </c>
      <c r="U844" s="1">
        <v>0</v>
      </c>
    </row>
    <row r="845" spans="1:21" ht="12.75">
      <c r="A845" s="1" t="s">
        <v>778</v>
      </c>
      <c r="C845" s="1">
        <v>5</v>
      </c>
      <c r="D845" s="3" t="s">
        <v>1033</v>
      </c>
      <c r="E845" s="1">
        <v>5</v>
      </c>
      <c r="G845" s="1">
        <v>100</v>
      </c>
      <c r="S845" s="1">
        <v>0</v>
      </c>
      <c r="T845" s="1">
        <v>0</v>
      </c>
      <c r="U845" s="1">
        <v>0</v>
      </c>
    </row>
    <row r="846" spans="1:21" ht="12.75">
      <c r="A846" s="1" t="s">
        <v>778</v>
      </c>
      <c r="C846" s="1">
        <v>5</v>
      </c>
      <c r="D846" s="3" t="s">
        <v>1033</v>
      </c>
      <c r="E846" s="1">
        <v>6</v>
      </c>
      <c r="G846" s="1">
        <v>60</v>
      </c>
      <c r="P846" s="1">
        <v>40</v>
      </c>
      <c r="S846" s="1">
        <v>0</v>
      </c>
      <c r="T846" s="1">
        <v>0</v>
      </c>
      <c r="U846" s="1">
        <v>0</v>
      </c>
    </row>
    <row r="847" spans="1:25" ht="12.75">
      <c r="A847" s="1" t="s">
        <v>1446</v>
      </c>
      <c r="C847" s="1">
        <v>1</v>
      </c>
      <c r="D847" s="3" t="s">
        <v>825</v>
      </c>
      <c r="E847" s="1">
        <v>1</v>
      </c>
      <c r="F847" s="1">
        <v>20</v>
      </c>
      <c r="I847" s="1">
        <v>5</v>
      </c>
      <c r="J847" s="1">
        <v>75</v>
      </c>
      <c r="S847" s="1">
        <v>0</v>
      </c>
      <c r="T847" s="1">
        <v>0</v>
      </c>
      <c r="U847" s="1">
        <v>0</v>
      </c>
      <c r="W847" s="1">
        <f>SUM(S847:S876)/(5*6*0.5*0.5)</f>
        <v>0</v>
      </c>
      <c r="X847" s="1">
        <f>SUM(T847:T876)/(5*6*0.5*0.5)</f>
        <v>0</v>
      </c>
      <c r="Y847" s="1">
        <v>0</v>
      </c>
    </row>
    <row r="848" spans="1:21" ht="12.75">
      <c r="A848" s="1" t="s">
        <v>1446</v>
      </c>
      <c r="C848" s="1">
        <v>1</v>
      </c>
      <c r="D848" s="3" t="s">
        <v>825</v>
      </c>
      <c r="E848" s="1">
        <v>2</v>
      </c>
      <c r="F848" s="1">
        <v>50</v>
      </c>
      <c r="I848" s="1">
        <v>10</v>
      </c>
      <c r="J848" s="1">
        <v>40</v>
      </c>
      <c r="S848" s="1">
        <v>0</v>
      </c>
      <c r="T848" s="1">
        <v>0</v>
      </c>
      <c r="U848" s="1">
        <v>0</v>
      </c>
    </row>
    <row r="849" spans="1:21" ht="12.75">
      <c r="A849" s="1" t="s">
        <v>1446</v>
      </c>
      <c r="C849" s="1">
        <v>1</v>
      </c>
      <c r="D849" s="3" t="s">
        <v>825</v>
      </c>
      <c r="E849" s="1">
        <v>3</v>
      </c>
      <c r="F849" s="1">
        <v>20</v>
      </c>
      <c r="I849" s="1">
        <v>5</v>
      </c>
      <c r="J849" s="1">
        <v>75</v>
      </c>
      <c r="S849" s="1">
        <v>0</v>
      </c>
      <c r="T849" s="1">
        <v>0</v>
      </c>
      <c r="U849" s="1">
        <v>0</v>
      </c>
    </row>
    <row r="850" spans="1:21" ht="12.75">
      <c r="A850" s="1" t="s">
        <v>1446</v>
      </c>
      <c r="C850" s="1">
        <v>1</v>
      </c>
      <c r="D850" s="3" t="s">
        <v>825</v>
      </c>
      <c r="E850" s="1">
        <v>4</v>
      </c>
      <c r="H850" s="1">
        <v>20</v>
      </c>
      <c r="I850" s="1">
        <v>40</v>
      </c>
      <c r="K850" s="1">
        <v>40</v>
      </c>
      <c r="S850" s="1">
        <v>0</v>
      </c>
      <c r="T850" s="1">
        <v>0</v>
      </c>
      <c r="U850" s="1">
        <v>0</v>
      </c>
    </row>
    <row r="851" spans="1:21" ht="12.75">
      <c r="A851" s="1" t="s">
        <v>1446</v>
      </c>
      <c r="C851" s="1">
        <v>1</v>
      </c>
      <c r="D851" s="3" t="s">
        <v>825</v>
      </c>
      <c r="E851" s="1">
        <v>5</v>
      </c>
      <c r="H851" s="1">
        <v>20</v>
      </c>
      <c r="I851" s="1">
        <v>40</v>
      </c>
      <c r="K851" s="1">
        <v>40</v>
      </c>
      <c r="S851" s="1">
        <v>0</v>
      </c>
      <c r="T851" s="1">
        <v>0</v>
      </c>
      <c r="U851" s="1">
        <v>0</v>
      </c>
    </row>
    <row r="852" spans="1:21" ht="12.75">
      <c r="A852" s="1" t="s">
        <v>1446</v>
      </c>
      <c r="C852" s="1">
        <v>1</v>
      </c>
      <c r="D852" s="3" t="s">
        <v>825</v>
      </c>
      <c r="E852" s="1">
        <v>6</v>
      </c>
      <c r="H852" s="1">
        <v>20</v>
      </c>
      <c r="I852" s="1">
        <v>40</v>
      </c>
      <c r="K852" s="1">
        <v>40</v>
      </c>
      <c r="S852" s="1">
        <v>0</v>
      </c>
      <c r="T852" s="1">
        <v>0</v>
      </c>
      <c r="U852" s="1">
        <v>0</v>
      </c>
    </row>
    <row r="853" spans="1:21" ht="12.75">
      <c r="A853" s="1" t="s">
        <v>1446</v>
      </c>
      <c r="C853" s="1">
        <v>2</v>
      </c>
      <c r="D853" s="3" t="s">
        <v>859</v>
      </c>
      <c r="E853" s="1">
        <v>1</v>
      </c>
      <c r="F853" s="1">
        <v>98</v>
      </c>
      <c r="I853" s="1">
        <v>2</v>
      </c>
      <c r="S853" s="1">
        <v>0</v>
      </c>
      <c r="T853" s="1">
        <v>0</v>
      </c>
      <c r="U853" s="1">
        <v>0</v>
      </c>
    </row>
    <row r="854" spans="1:21" ht="12.75">
      <c r="A854" s="1" t="s">
        <v>1446</v>
      </c>
      <c r="C854" s="1">
        <v>2</v>
      </c>
      <c r="D854" s="3" t="s">
        <v>859</v>
      </c>
      <c r="E854" s="1">
        <v>2</v>
      </c>
      <c r="F854" s="1">
        <v>100</v>
      </c>
      <c r="S854" s="1">
        <v>0</v>
      </c>
      <c r="T854" s="1">
        <v>0</v>
      </c>
      <c r="U854" s="1">
        <v>0</v>
      </c>
    </row>
    <row r="855" spans="1:21" ht="12.75">
      <c r="A855" s="1" t="s">
        <v>1446</v>
      </c>
      <c r="C855" s="1">
        <v>2</v>
      </c>
      <c r="D855" s="3" t="s">
        <v>859</v>
      </c>
      <c r="E855" s="1">
        <v>3</v>
      </c>
      <c r="F855" s="1">
        <v>100</v>
      </c>
      <c r="S855" s="1">
        <v>0</v>
      </c>
      <c r="T855" s="1">
        <v>0</v>
      </c>
      <c r="U855" s="1">
        <v>0</v>
      </c>
    </row>
    <row r="856" spans="1:21" ht="12.75">
      <c r="A856" s="1" t="s">
        <v>1446</v>
      </c>
      <c r="C856" s="1">
        <v>2</v>
      </c>
      <c r="D856" s="3" t="s">
        <v>859</v>
      </c>
      <c r="E856" s="1">
        <v>4</v>
      </c>
      <c r="F856" s="1">
        <v>100</v>
      </c>
      <c r="S856" s="1">
        <v>0</v>
      </c>
      <c r="T856" s="1">
        <v>0</v>
      </c>
      <c r="U856" s="1">
        <v>0</v>
      </c>
    </row>
    <row r="857" spans="1:21" ht="12.75">
      <c r="A857" s="1" t="s">
        <v>1446</v>
      </c>
      <c r="C857" s="1">
        <v>2</v>
      </c>
      <c r="D857" s="3" t="s">
        <v>859</v>
      </c>
      <c r="E857" s="1">
        <v>5</v>
      </c>
      <c r="F857" s="1">
        <v>100</v>
      </c>
      <c r="S857" s="1">
        <v>0</v>
      </c>
      <c r="T857" s="1">
        <v>0</v>
      </c>
      <c r="U857" s="1">
        <v>0</v>
      </c>
    </row>
    <row r="858" spans="1:21" ht="12.75">
      <c r="A858" s="1" t="s">
        <v>1446</v>
      </c>
      <c r="C858" s="1">
        <v>2</v>
      </c>
      <c r="D858" s="3" t="s">
        <v>859</v>
      </c>
      <c r="E858" s="1">
        <v>6</v>
      </c>
      <c r="F858" s="1">
        <v>100</v>
      </c>
      <c r="S858" s="1">
        <v>0</v>
      </c>
      <c r="T858" s="1">
        <v>0</v>
      </c>
      <c r="U858" s="1">
        <v>0</v>
      </c>
    </row>
    <row r="859" spans="1:21" ht="12.75">
      <c r="A859" s="1" t="s">
        <v>1446</v>
      </c>
      <c r="C859" s="1">
        <v>3</v>
      </c>
      <c r="D859" s="3" t="s">
        <v>849</v>
      </c>
      <c r="E859" s="1">
        <v>1</v>
      </c>
      <c r="P859" s="1">
        <v>100</v>
      </c>
      <c r="R859" s="1" t="s">
        <v>175</v>
      </c>
      <c r="S859" s="1">
        <v>0</v>
      </c>
      <c r="T859" s="1">
        <v>0</v>
      </c>
      <c r="U859" s="1">
        <v>0</v>
      </c>
    </row>
    <row r="860" spans="1:21" ht="12.75">
      <c r="A860" s="1" t="s">
        <v>1446</v>
      </c>
      <c r="C860" s="1">
        <v>3</v>
      </c>
      <c r="D860" s="3" t="s">
        <v>849</v>
      </c>
      <c r="E860" s="1">
        <v>2</v>
      </c>
      <c r="P860" s="1">
        <v>100</v>
      </c>
      <c r="R860" s="1" t="s">
        <v>175</v>
      </c>
      <c r="S860" s="1">
        <v>0</v>
      </c>
      <c r="T860" s="1">
        <v>0</v>
      </c>
      <c r="U860" s="1">
        <v>0</v>
      </c>
    </row>
    <row r="861" spans="1:21" ht="12.75">
      <c r="A861" s="1" t="s">
        <v>1446</v>
      </c>
      <c r="C861" s="1">
        <v>3</v>
      </c>
      <c r="D861" s="3" t="s">
        <v>849</v>
      </c>
      <c r="E861" s="1">
        <v>3</v>
      </c>
      <c r="P861" s="1">
        <v>100</v>
      </c>
      <c r="R861" s="1" t="s">
        <v>175</v>
      </c>
      <c r="S861" s="1">
        <v>0</v>
      </c>
      <c r="T861" s="1">
        <v>0</v>
      </c>
      <c r="U861" s="1">
        <v>0</v>
      </c>
    </row>
    <row r="862" spans="1:21" ht="12.75">
      <c r="A862" s="1" t="s">
        <v>1446</v>
      </c>
      <c r="C862" s="1">
        <v>3</v>
      </c>
      <c r="D862" s="3" t="s">
        <v>849</v>
      </c>
      <c r="E862" s="1">
        <v>4</v>
      </c>
      <c r="P862" s="1">
        <v>100</v>
      </c>
      <c r="R862" s="1" t="s">
        <v>175</v>
      </c>
      <c r="S862" s="1">
        <v>0</v>
      </c>
      <c r="T862" s="1">
        <v>0</v>
      </c>
      <c r="U862" s="1">
        <v>0</v>
      </c>
    </row>
    <row r="863" spans="1:21" ht="12.75">
      <c r="A863" s="1" t="s">
        <v>1446</v>
      </c>
      <c r="C863" s="1">
        <v>3</v>
      </c>
      <c r="D863" s="3" t="s">
        <v>849</v>
      </c>
      <c r="E863" s="1">
        <v>5</v>
      </c>
      <c r="P863" s="1">
        <v>100</v>
      </c>
      <c r="R863" s="1" t="s">
        <v>175</v>
      </c>
      <c r="S863" s="1">
        <v>0</v>
      </c>
      <c r="T863" s="1">
        <v>0</v>
      </c>
      <c r="U863" s="1">
        <v>0</v>
      </c>
    </row>
    <row r="864" spans="1:21" ht="12.75">
      <c r="A864" s="1" t="s">
        <v>1446</v>
      </c>
      <c r="C864" s="1">
        <v>3</v>
      </c>
      <c r="D864" s="3" t="s">
        <v>849</v>
      </c>
      <c r="E864" s="1">
        <v>6</v>
      </c>
      <c r="P864" s="1">
        <v>100</v>
      </c>
      <c r="R864" s="1" t="s">
        <v>175</v>
      </c>
      <c r="S864" s="1">
        <v>0</v>
      </c>
      <c r="T864" s="1">
        <v>0</v>
      </c>
      <c r="U864" s="1">
        <v>0</v>
      </c>
    </row>
    <row r="865" spans="1:21" ht="12.75">
      <c r="A865" s="1" t="s">
        <v>1446</v>
      </c>
      <c r="C865" s="1">
        <v>4</v>
      </c>
      <c r="D865" s="3" t="s">
        <v>1453</v>
      </c>
      <c r="E865" s="1">
        <v>1</v>
      </c>
      <c r="F865" s="1">
        <v>90</v>
      </c>
      <c r="G865" s="1">
        <v>10</v>
      </c>
      <c r="S865" s="1">
        <v>0</v>
      </c>
      <c r="T865" s="1">
        <v>0</v>
      </c>
      <c r="U865" s="1">
        <v>0</v>
      </c>
    </row>
    <row r="866" spans="1:21" ht="12.75">
      <c r="A866" s="1" t="s">
        <v>1446</v>
      </c>
      <c r="C866" s="1">
        <v>4</v>
      </c>
      <c r="D866" s="3" t="s">
        <v>1453</v>
      </c>
      <c r="E866" s="1">
        <v>2</v>
      </c>
      <c r="F866" s="1">
        <v>100</v>
      </c>
      <c r="S866" s="1">
        <v>0</v>
      </c>
      <c r="T866" s="1">
        <v>0</v>
      </c>
      <c r="U866" s="1">
        <v>0</v>
      </c>
    </row>
    <row r="867" spans="1:21" ht="12.75">
      <c r="A867" s="1" t="s">
        <v>1446</v>
      </c>
      <c r="C867" s="1">
        <v>4</v>
      </c>
      <c r="D867" s="3" t="s">
        <v>1453</v>
      </c>
      <c r="E867" s="1">
        <v>3</v>
      </c>
      <c r="F867" s="1">
        <v>95</v>
      </c>
      <c r="G867" s="1">
        <v>3</v>
      </c>
      <c r="I867" s="1">
        <v>2</v>
      </c>
      <c r="S867" s="1">
        <v>0</v>
      </c>
      <c r="T867" s="1">
        <v>0</v>
      </c>
      <c r="U867" s="1">
        <v>0</v>
      </c>
    </row>
    <row r="868" spans="1:21" ht="12.75">
      <c r="A868" s="1" t="s">
        <v>1446</v>
      </c>
      <c r="C868" s="1">
        <v>4</v>
      </c>
      <c r="D868" s="3" t="s">
        <v>1453</v>
      </c>
      <c r="E868" s="1">
        <v>4</v>
      </c>
      <c r="F868" s="1">
        <v>95</v>
      </c>
      <c r="L868" s="1">
        <v>5</v>
      </c>
      <c r="S868" s="1">
        <v>0</v>
      </c>
      <c r="T868" s="1">
        <v>0</v>
      </c>
      <c r="U868" s="1">
        <v>0</v>
      </c>
    </row>
    <row r="869" spans="1:21" ht="12.75">
      <c r="A869" s="1" t="s">
        <v>1446</v>
      </c>
      <c r="C869" s="1">
        <v>4</v>
      </c>
      <c r="D869" s="3" t="s">
        <v>1453</v>
      </c>
      <c r="E869" s="1">
        <v>5</v>
      </c>
      <c r="F869" s="1">
        <v>100</v>
      </c>
      <c r="S869" s="1">
        <v>0</v>
      </c>
      <c r="T869" s="1">
        <v>0</v>
      </c>
      <c r="U869" s="1">
        <v>0</v>
      </c>
    </row>
    <row r="870" spans="1:21" ht="12.75">
      <c r="A870" s="1" t="s">
        <v>1446</v>
      </c>
      <c r="C870" s="1">
        <v>4</v>
      </c>
      <c r="D870" s="3" t="s">
        <v>1453</v>
      </c>
      <c r="E870" s="1">
        <v>6</v>
      </c>
      <c r="F870" s="1">
        <v>90</v>
      </c>
      <c r="G870" s="1">
        <v>5</v>
      </c>
      <c r="I870" s="1">
        <v>5</v>
      </c>
      <c r="S870" s="1">
        <v>0</v>
      </c>
      <c r="T870" s="1">
        <v>0</v>
      </c>
      <c r="U870" s="1">
        <v>0</v>
      </c>
    </row>
    <row r="871" spans="1:21" ht="12.75">
      <c r="A871" s="1" t="s">
        <v>1446</v>
      </c>
      <c r="C871" s="1">
        <v>5</v>
      </c>
      <c r="D871" s="3" t="s">
        <v>873</v>
      </c>
      <c r="E871" s="1">
        <v>1</v>
      </c>
      <c r="F871" s="1">
        <v>60</v>
      </c>
      <c r="H871" s="1">
        <v>10</v>
      </c>
      <c r="I871" s="1">
        <v>30</v>
      </c>
      <c r="S871" s="1">
        <v>0</v>
      </c>
      <c r="T871" s="1">
        <v>0</v>
      </c>
      <c r="U871" s="1">
        <v>0</v>
      </c>
    </row>
    <row r="872" spans="1:21" ht="12.75">
      <c r="A872" s="1" t="s">
        <v>1446</v>
      </c>
      <c r="C872" s="1">
        <v>5</v>
      </c>
      <c r="D872" s="3" t="s">
        <v>873</v>
      </c>
      <c r="E872" s="1">
        <v>2</v>
      </c>
      <c r="F872" s="1">
        <v>60</v>
      </c>
      <c r="H872" s="1">
        <v>10</v>
      </c>
      <c r="I872" s="1">
        <v>30</v>
      </c>
      <c r="S872" s="1">
        <v>0</v>
      </c>
      <c r="T872" s="1">
        <v>0</v>
      </c>
      <c r="U872" s="1">
        <v>0</v>
      </c>
    </row>
    <row r="873" spans="1:21" ht="12.75">
      <c r="A873" s="1" t="s">
        <v>1446</v>
      </c>
      <c r="C873" s="1">
        <v>5</v>
      </c>
      <c r="D873" s="3" t="s">
        <v>873</v>
      </c>
      <c r="E873" s="1">
        <v>3</v>
      </c>
      <c r="F873" s="1">
        <v>60</v>
      </c>
      <c r="H873" s="1">
        <v>10</v>
      </c>
      <c r="I873" s="1">
        <v>30</v>
      </c>
      <c r="S873" s="1">
        <v>0</v>
      </c>
      <c r="T873" s="1">
        <v>0</v>
      </c>
      <c r="U873" s="1">
        <v>0</v>
      </c>
    </row>
    <row r="874" spans="1:21" ht="12.75">
      <c r="A874" s="1" t="s">
        <v>1446</v>
      </c>
      <c r="C874" s="1">
        <v>5</v>
      </c>
      <c r="D874" s="3" t="s">
        <v>873</v>
      </c>
      <c r="E874" s="1">
        <v>4</v>
      </c>
      <c r="F874" s="1">
        <v>20</v>
      </c>
      <c r="I874" s="1">
        <v>50</v>
      </c>
      <c r="J874" s="1">
        <v>30</v>
      </c>
      <c r="S874" s="1">
        <v>0</v>
      </c>
      <c r="T874" s="1">
        <v>0</v>
      </c>
      <c r="U874" s="1">
        <v>0</v>
      </c>
    </row>
    <row r="875" spans="1:21" ht="12.75">
      <c r="A875" s="1" t="s">
        <v>1446</v>
      </c>
      <c r="C875" s="1">
        <v>5</v>
      </c>
      <c r="D875" s="3" t="s">
        <v>873</v>
      </c>
      <c r="E875" s="1">
        <v>5</v>
      </c>
      <c r="F875" s="1">
        <v>20</v>
      </c>
      <c r="I875" s="1">
        <v>40</v>
      </c>
      <c r="J875" s="1">
        <v>40</v>
      </c>
      <c r="S875" s="1">
        <v>0</v>
      </c>
      <c r="T875" s="1">
        <v>0</v>
      </c>
      <c r="U875" s="1">
        <v>0</v>
      </c>
    </row>
    <row r="876" spans="1:21" ht="12.75">
      <c r="A876" s="1" t="s">
        <v>1446</v>
      </c>
      <c r="C876" s="1">
        <v>5</v>
      </c>
      <c r="D876" s="3" t="s">
        <v>873</v>
      </c>
      <c r="E876" s="1">
        <v>6</v>
      </c>
      <c r="F876" s="1">
        <v>20</v>
      </c>
      <c r="I876" s="1">
        <v>50</v>
      </c>
      <c r="J876" s="1">
        <v>30</v>
      </c>
      <c r="S876" s="1">
        <v>0</v>
      </c>
      <c r="T876" s="1">
        <v>0</v>
      </c>
      <c r="U876" s="1">
        <v>0</v>
      </c>
    </row>
    <row r="877" spans="1:25" ht="12.75">
      <c r="A877" s="1" t="s">
        <v>35</v>
      </c>
      <c r="C877" s="1">
        <v>1</v>
      </c>
      <c r="D877" s="3" t="s">
        <v>152</v>
      </c>
      <c r="E877" s="1">
        <v>1</v>
      </c>
      <c r="G877" s="1">
        <v>5</v>
      </c>
      <c r="H877" s="1">
        <v>95</v>
      </c>
      <c r="S877" s="1">
        <v>0</v>
      </c>
      <c r="T877" s="1">
        <v>0</v>
      </c>
      <c r="U877" s="1">
        <v>0</v>
      </c>
      <c r="W877" s="1">
        <f>SUM(S877:S906)/(5*6*0.5*0.5)</f>
        <v>1.6</v>
      </c>
      <c r="X877" s="1">
        <f>SUM(T877:T906)/(5*6*0.5*0.5)</f>
        <v>0</v>
      </c>
      <c r="Y877" s="1">
        <v>0</v>
      </c>
    </row>
    <row r="878" spans="1:21" ht="12.75">
      <c r="A878" s="1" t="s">
        <v>35</v>
      </c>
      <c r="C878" s="1">
        <v>1</v>
      </c>
      <c r="D878" s="3" t="s">
        <v>152</v>
      </c>
      <c r="E878" s="1">
        <v>2</v>
      </c>
      <c r="G878" s="1">
        <v>5</v>
      </c>
      <c r="H878" s="1">
        <v>95</v>
      </c>
      <c r="S878" s="1">
        <v>0</v>
      </c>
      <c r="T878" s="1">
        <v>0</v>
      </c>
      <c r="U878" s="1">
        <v>0</v>
      </c>
    </row>
    <row r="879" spans="1:21" ht="12.75">
      <c r="A879" s="1" t="s">
        <v>35</v>
      </c>
      <c r="C879" s="1">
        <v>1</v>
      </c>
      <c r="D879" s="3" t="s">
        <v>152</v>
      </c>
      <c r="E879" s="1">
        <v>3</v>
      </c>
      <c r="G879" s="1">
        <v>5</v>
      </c>
      <c r="H879" s="1">
        <v>95</v>
      </c>
      <c r="S879" s="1">
        <v>1</v>
      </c>
      <c r="T879" s="1">
        <v>0</v>
      </c>
      <c r="U879" s="1">
        <v>0</v>
      </c>
    </row>
    <row r="880" spans="1:21" ht="12.75">
      <c r="A880" s="1" t="s">
        <v>35</v>
      </c>
      <c r="C880" s="1">
        <v>1</v>
      </c>
      <c r="D880" s="3" t="s">
        <v>152</v>
      </c>
      <c r="E880" s="1">
        <v>4</v>
      </c>
      <c r="G880" s="1">
        <v>5</v>
      </c>
      <c r="H880" s="1">
        <v>95</v>
      </c>
      <c r="S880" s="1">
        <v>0</v>
      </c>
      <c r="T880" s="1">
        <v>0</v>
      </c>
      <c r="U880" s="1">
        <v>0</v>
      </c>
    </row>
    <row r="881" spans="1:21" ht="12.75">
      <c r="A881" s="1" t="s">
        <v>35</v>
      </c>
      <c r="C881" s="1">
        <v>1</v>
      </c>
      <c r="D881" s="3" t="s">
        <v>152</v>
      </c>
      <c r="E881" s="1">
        <v>5</v>
      </c>
      <c r="G881" s="1">
        <v>5</v>
      </c>
      <c r="H881" s="1">
        <v>95</v>
      </c>
      <c r="S881" s="1">
        <v>2</v>
      </c>
      <c r="T881" s="1">
        <v>0</v>
      </c>
      <c r="U881" s="1">
        <v>0</v>
      </c>
    </row>
    <row r="882" spans="1:21" ht="12.75">
      <c r="A882" s="1" t="s">
        <v>35</v>
      </c>
      <c r="C882" s="1">
        <v>1</v>
      </c>
      <c r="D882" s="3" t="s">
        <v>152</v>
      </c>
      <c r="E882" s="1">
        <v>6</v>
      </c>
      <c r="G882" s="1">
        <v>5</v>
      </c>
      <c r="H882" s="1">
        <v>95</v>
      </c>
      <c r="S882" s="1">
        <v>0</v>
      </c>
      <c r="T882" s="1">
        <v>0</v>
      </c>
      <c r="U882" s="1">
        <v>0</v>
      </c>
    </row>
    <row r="883" spans="1:21" ht="12.75">
      <c r="A883" s="1" t="s">
        <v>35</v>
      </c>
      <c r="C883" s="1">
        <v>2</v>
      </c>
      <c r="D883" s="3" t="s">
        <v>153</v>
      </c>
      <c r="E883" s="1">
        <v>1</v>
      </c>
      <c r="F883" s="1">
        <v>100</v>
      </c>
      <c r="S883" s="1">
        <v>0</v>
      </c>
      <c r="T883" s="1">
        <v>0</v>
      </c>
      <c r="U883" s="1">
        <v>0</v>
      </c>
    </row>
    <row r="884" spans="1:21" ht="12.75">
      <c r="A884" s="1" t="s">
        <v>35</v>
      </c>
      <c r="C884" s="1">
        <v>2</v>
      </c>
      <c r="D884" s="3" t="s">
        <v>153</v>
      </c>
      <c r="E884" s="1">
        <v>2</v>
      </c>
      <c r="F884" s="1">
        <v>100</v>
      </c>
      <c r="S884" s="1">
        <v>0</v>
      </c>
      <c r="T884" s="1">
        <v>0</v>
      </c>
      <c r="U884" s="1">
        <v>0</v>
      </c>
    </row>
    <row r="885" spans="1:21" ht="12.75">
      <c r="A885" s="1" t="s">
        <v>35</v>
      </c>
      <c r="C885" s="1">
        <v>2</v>
      </c>
      <c r="D885" s="3" t="s">
        <v>153</v>
      </c>
      <c r="E885" s="1">
        <v>3</v>
      </c>
      <c r="F885" s="1">
        <v>100</v>
      </c>
      <c r="S885" s="1">
        <v>0</v>
      </c>
      <c r="T885" s="1">
        <v>0</v>
      </c>
      <c r="U885" s="1">
        <v>0</v>
      </c>
    </row>
    <row r="886" spans="1:21" ht="12.75">
      <c r="A886" s="1" t="s">
        <v>35</v>
      </c>
      <c r="C886" s="1">
        <v>2</v>
      </c>
      <c r="D886" s="3" t="s">
        <v>153</v>
      </c>
      <c r="E886" s="1">
        <v>4</v>
      </c>
      <c r="G886" s="1">
        <v>100</v>
      </c>
      <c r="S886" s="1">
        <v>2</v>
      </c>
      <c r="T886" s="1">
        <v>0</v>
      </c>
      <c r="U886" s="1">
        <v>0</v>
      </c>
    </row>
    <row r="887" spans="1:21" ht="12.75">
      <c r="A887" s="1" t="s">
        <v>35</v>
      </c>
      <c r="C887" s="1">
        <v>2</v>
      </c>
      <c r="D887" s="3" t="s">
        <v>153</v>
      </c>
      <c r="E887" s="1">
        <v>5</v>
      </c>
      <c r="G887" s="1">
        <v>100</v>
      </c>
      <c r="S887" s="1">
        <v>1</v>
      </c>
      <c r="T887" s="1">
        <v>0</v>
      </c>
      <c r="U887" s="1">
        <v>0</v>
      </c>
    </row>
    <row r="888" spans="1:21" ht="12.75">
      <c r="A888" s="1" t="s">
        <v>35</v>
      </c>
      <c r="C888" s="1">
        <v>2</v>
      </c>
      <c r="D888" s="3" t="s">
        <v>153</v>
      </c>
      <c r="E888" s="1">
        <v>6</v>
      </c>
      <c r="G888" s="1">
        <v>100</v>
      </c>
      <c r="S888" s="1">
        <v>1</v>
      </c>
      <c r="T888" s="1">
        <v>0</v>
      </c>
      <c r="U888" s="1">
        <v>0</v>
      </c>
    </row>
    <row r="889" spans="1:21" ht="12.75">
      <c r="A889" s="1" t="s">
        <v>35</v>
      </c>
      <c r="C889" s="1">
        <v>3</v>
      </c>
      <c r="D889" s="3" t="s">
        <v>154</v>
      </c>
      <c r="E889" s="1">
        <v>1</v>
      </c>
      <c r="G889" s="1">
        <v>100</v>
      </c>
      <c r="S889" s="1">
        <v>0</v>
      </c>
      <c r="T889" s="1">
        <v>0</v>
      </c>
      <c r="U889" s="1">
        <v>0</v>
      </c>
    </row>
    <row r="890" spans="1:21" ht="12.75">
      <c r="A890" s="1" t="s">
        <v>35</v>
      </c>
      <c r="C890" s="1">
        <v>3</v>
      </c>
      <c r="D890" s="3" t="s">
        <v>154</v>
      </c>
      <c r="E890" s="1">
        <v>2</v>
      </c>
      <c r="G890" s="1">
        <v>100</v>
      </c>
      <c r="S890" s="1">
        <v>0</v>
      </c>
      <c r="T890" s="1">
        <v>0</v>
      </c>
      <c r="U890" s="1">
        <v>0</v>
      </c>
    </row>
    <row r="891" spans="1:21" ht="12.75">
      <c r="A891" s="1" t="s">
        <v>35</v>
      </c>
      <c r="C891" s="1">
        <v>3</v>
      </c>
      <c r="D891" s="3" t="s">
        <v>154</v>
      </c>
      <c r="E891" s="1">
        <v>3</v>
      </c>
      <c r="G891" s="1">
        <v>100</v>
      </c>
      <c r="S891" s="1">
        <v>0</v>
      </c>
      <c r="T891" s="1">
        <v>0</v>
      </c>
      <c r="U891" s="1">
        <v>0</v>
      </c>
    </row>
    <row r="892" spans="1:21" ht="12.75">
      <c r="A892" s="1" t="s">
        <v>35</v>
      </c>
      <c r="C892" s="1">
        <v>3</v>
      </c>
      <c r="D892" s="3" t="s">
        <v>154</v>
      </c>
      <c r="E892" s="1">
        <v>4</v>
      </c>
      <c r="G892" s="1">
        <v>100</v>
      </c>
      <c r="S892" s="1">
        <v>0</v>
      </c>
      <c r="T892" s="1">
        <v>0</v>
      </c>
      <c r="U892" s="1">
        <v>0</v>
      </c>
    </row>
    <row r="893" spans="1:21" ht="12.75">
      <c r="A893" s="1" t="s">
        <v>35</v>
      </c>
      <c r="C893" s="1">
        <v>3</v>
      </c>
      <c r="D893" s="3" t="s">
        <v>154</v>
      </c>
      <c r="E893" s="1">
        <v>5</v>
      </c>
      <c r="G893" s="1">
        <v>100</v>
      </c>
      <c r="S893" s="1">
        <v>0</v>
      </c>
      <c r="T893" s="1">
        <v>0</v>
      </c>
      <c r="U893" s="1">
        <v>0</v>
      </c>
    </row>
    <row r="894" spans="1:21" ht="12.75">
      <c r="A894" s="1" t="s">
        <v>35</v>
      </c>
      <c r="C894" s="1">
        <v>3</v>
      </c>
      <c r="D894" s="3" t="s">
        <v>154</v>
      </c>
      <c r="E894" s="1">
        <v>6</v>
      </c>
      <c r="G894" s="1">
        <v>100</v>
      </c>
      <c r="S894" s="1">
        <v>0</v>
      </c>
      <c r="T894" s="1">
        <v>0</v>
      </c>
      <c r="U894" s="1">
        <v>0</v>
      </c>
    </row>
    <row r="895" spans="1:21" ht="12.75">
      <c r="A895" s="1" t="s">
        <v>35</v>
      </c>
      <c r="C895" s="1">
        <v>4</v>
      </c>
      <c r="D895" s="3" t="s">
        <v>155</v>
      </c>
      <c r="E895" s="1">
        <v>1</v>
      </c>
      <c r="F895" s="1">
        <v>14</v>
      </c>
      <c r="G895" s="1">
        <v>1</v>
      </c>
      <c r="H895" s="1">
        <v>85</v>
      </c>
      <c r="S895" s="1">
        <v>0</v>
      </c>
      <c r="T895" s="1">
        <v>0</v>
      </c>
      <c r="U895" s="1">
        <v>0</v>
      </c>
    </row>
    <row r="896" spans="1:21" ht="12.75">
      <c r="A896" s="1" t="s">
        <v>35</v>
      </c>
      <c r="C896" s="1">
        <v>4</v>
      </c>
      <c r="D896" s="3" t="s">
        <v>155</v>
      </c>
      <c r="E896" s="1">
        <v>2</v>
      </c>
      <c r="F896" s="1">
        <v>14</v>
      </c>
      <c r="G896" s="1">
        <v>1</v>
      </c>
      <c r="H896" s="1">
        <v>85</v>
      </c>
      <c r="S896" s="1">
        <v>0</v>
      </c>
      <c r="T896" s="1">
        <v>0</v>
      </c>
      <c r="U896" s="1">
        <v>0</v>
      </c>
    </row>
    <row r="897" spans="1:21" ht="12.75">
      <c r="A897" s="1" t="s">
        <v>35</v>
      </c>
      <c r="C897" s="1">
        <v>4</v>
      </c>
      <c r="D897" s="3" t="s">
        <v>155</v>
      </c>
      <c r="E897" s="1">
        <v>3</v>
      </c>
      <c r="F897" s="1">
        <v>14</v>
      </c>
      <c r="G897" s="1">
        <v>1</v>
      </c>
      <c r="H897" s="1">
        <v>85</v>
      </c>
      <c r="S897" s="1">
        <v>0</v>
      </c>
      <c r="T897" s="1">
        <v>0</v>
      </c>
      <c r="U897" s="1">
        <v>0</v>
      </c>
    </row>
    <row r="898" spans="1:21" ht="12.75">
      <c r="A898" s="1" t="s">
        <v>35</v>
      </c>
      <c r="C898" s="1">
        <v>4</v>
      </c>
      <c r="D898" s="3" t="s">
        <v>155</v>
      </c>
      <c r="E898" s="1">
        <v>4</v>
      </c>
      <c r="H898" s="1">
        <v>100</v>
      </c>
      <c r="S898" s="1">
        <v>0</v>
      </c>
      <c r="T898" s="1">
        <v>0</v>
      </c>
      <c r="U898" s="1">
        <v>0</v>
      </c>
    </row>
    <row r="899" spans="1:21" ht="12.75">
      <c r="A899" s="1" t="s">
        <v>35</v>
      </c>
      <c r="C899" s="1">
        <v>4</v>
      </c>
      <c r="D899" s="3" t="s">
        <v>155</v>
      </c>
      <c r="E899" s="1">
        <v>5</v>
      </c>
      <c r="H899" s="1">
        <v>100</v>
      </c>
      <c r="S899" s="1">
        <v>1</v>
      </c>
      <c r="T899" s="1">
        <v>0</v>
      </c>
      <c r="U899" s="1">
        <v>0</v>
      </c>
    </row>
    <row r="900" spans="1:21" ht="12.75">
      <c r="A900" s="1" t="s">
        <v>35</v>
      </c>
      <c r="C900" s="1">
        <v>4</v>
      </c>
      <c r="D900" s="3" t="s">
        <v>155</v>
      </c>
      <c r="E900" s="1">
        <v>6</v>
      </c>
      <c r="H900" s="1">
        <v>100</v>
      </c>
      <c r="S900" s="1">
        <v>0</v>
      </c>
      <c r="T900" s="1">
        <v>0</v>
      </c>
      <c r="U900" s="1">
        <v>0</v>
      </c>
    </row>
    <row r="901" spans="1:21" ht="12.75">
      <c r="A901" s="1" t="s">
        <v>35</v>
      </c>
      <c r="C901" s="1">
        <v>5</v>
      </c>
      <c r="D901" s="3" t="s">
        <v>156</v>
      </c>
      <c r="E901" s="1">
        <v>1</v>
      </c>
      <c r="F901" s="1">
        <v>60</v>
      </c>
      <c r="G901" s="1">
        <v>40</v>
      </c>
      <c r="S901" s="1">
        <v>2</v>
      </c>
      <c r="T901" s="1">
        <v>0</v>
      </c>
      <c r="U901" s="1">
        <v>0</v>
      </c>
    </row>
    <row r="902" spans="1:21" ht="12.75">
      <c r="A902" s="1" t="s">
        <v>35</v>
      </c>
      <c r="C902" s="1">
        <v>5</v>
      </c>
      <c r="D902" s="3" t="s">
        <v>156</v>
      </c>
      <c r="E902" s="1">
        <v>2</v>
      </c>
      <c r="F902" s="1">
        <v>60</v>
      </c>
      <c r="G902" s="1">
        <v>40</v>
      </c>
      <c r="S902" s="1">
        <v>1</v>
      </c>
      <c r="T902" s="1">
        <v>0</v>
      </c>
      <c r="U902" s="1">
        <v>0</v>
      </c>
    </row>
    <row r="903" spans="1:21" ht="12.75">
      <c r="A903" s="1" t="s">
        <v>35</v>
      </c>
      <c r="C903" s="1">
        <v>5</v>
      </c>
      <c r="D903" s="3" t="s">
        <v>156</v>
      </c>
      <c r="E903" s="1">
        <v>3</v>
      </c>
      <c r="F903" s="1">
        <v>60</v>
      </c>
      <c r="G903" s="1">
        <v>40</v>
      </c>
      <c r="S903" s="1">
        <v>0</v>
      </c>
      <c r="T903" s="1">
        <v>0</v>
      </c>
      <c r="U903" s="1">
        <v>0</v>
      </c>
    </row>
    <row r="904" spans="1:21" ht="12.75">
      <c r="A904" s="1" t="s">
        <v>35</v>
      </c>
      <c r="C904" s="1">
        <v>5</v>
      </c>
      <c r="D904" s="3" t="s">
        <v>156</v>
      </c>
      <c r="E904" s="1">
        <v>4</v>
      </c>
      <c r="F904" s="1">
        <v>60</v>
      </c>
      <c r="G904" s="1">
        <v>40</v>
      </c>
      <c r="S904" s="1">
        <v>0</v>
      </c>
      <c r="T904" s="1">
        <v>0</v>
      </c>
      <c r="U904" s="1">
        <v>0</v>
      </c>
    </row>
    <row r="905" spans="1:21" ht="12.75">
      <c r="A905" s="1" t="s">
        <v>35</v>
      </c>
      <c r="C905" s="1">
        <v>5</v>
      </c>
      <c r="D905" s="3" t="s">
        <v>156</v>
      </c>
      <c r="E905" s="1">
        <v>5</v>
      </c>
      <c r="F905" s="1">
        <v>60</v>
      </c>
      <c r="G905" s="1">
        <v>40</v>
      </c>
      <c r="S905" s="1">
        <v>1</v>
      </c>
      <c r="T905" s="1">
        <v>0</v>
      </c>
      <c r="U905" s="1">
        <v>0</v>
      </c>
    </row>
    <row r="906" spans="1:21" ht="12.75">
      <c r="A906" s="1" t="s">
        <v>35</v>
      </c>
      <c r="C906" s="1">
        <v>5</v>
      </c>
      <c r="D906" s="3" t="s">
        <v>156</v>
      </c>
      <c r="E906" s="1">
        <v>6</v>
      </c>
      <c r="F906" s="1">
        <v>60</v>
      </c>
      <c r="G906" s="1">
        <v>40</v>
      </c>
      <c r="S906" s="1">
        <v>0</v>
      </c>
      <c r="T906" s="1">
        <v>0</v>
      </c>
      <c r="U906" s="1">
        <v>0</v>
      </c>
    </row>
    <row r="907" spans="1:25" ht="12.75">
      <c r="A907" s="1" t="s">
        <v>528</v>
      </c>
      <c r="C907" s="1">
        <v>1</v>
      </c>
      <c r="D907" s="3" t="s">
        <v>562</v>
      </c>
      <c r="E907" s="1">
        <v>1</v>
      </c>
      <c r="P907" s="1">
        <v>100</v>
      </c>
      <c r="R907" s="1" t="s">
        <v>175</v>
      </c>
      <c r="S907" s="1">
        <v>0</v>
      </c>
      <c r="T907" s="1">
        <v>0</v>
      </c>
      <c r="U907" s="1">
        <v>0</v>
      </c>
      <c r="V907" s="1" t="s">
        <v>561</v>
      </c>
      <c r="W907" s="1">
        <f>SUM(S907:S936)/(5*6*0.5*0.5)</f>
        <v>0</v>
      </c>
      <c r="X907" s="1">
        <f>SUM(T907:T936)/(5*6*0.5*0.5)</f>
        <v>0</v>
      </c>
      <c r="Y907" s="1">
        <v>0</v>
      </c>
    </row>
    <row r="908" spans="1:21" ht="12.75">
      <c r="A908" s="1" t="s">
        <v>528</v>
      </c>
      <c r="C908" s="1">
        <v>1</v>
      </c>
      <c r="D908" s="3" t="s">
        <v>562</v>
      </c>
      <c r="E908" s="1">
        <v>2</v>
      </c>
      <c r="P908" s="1">
        <v>100</v>
      </c>
      <c r="R908" s="1" t="s">
        <v>175</v>
      </c>
      <c r="S908" s="1">
        <v>0</v>
      </c>
      <c r="T908" s="1">
        <v>0</v>
      </c>
      <c r="U908" s="1">
        <v>0</v>
      </c>
    </row>
    <row r="909" spans="1:21" ht="12.75">
      <c r="A909" s="1" t="s">
        <v>528</v>
      </c>
      <c r="C909" s="1">
        <v>1</v>
      </c>
      <c r="D909" s="3" t="s">
        <v>562</v>
      </c>
      <c r="E909" s="1">
        <v>3</v>
      </c>
      <c r="P909" s="1">
        <v>100</v>
      </c>
      <c r="R909" s="1" t="s">
        <v>175</v>
      </c>
      <c r="S909" s="1">
        <v>0</v>
      </c>
      <c r="T909" s="1">
        <v>0</v>
      </c>
      <c r="U909" s="1">
        <v>0</v>
      </c>
    </row>
    <row r="910" spans="1:21" ht="12.75">
      <c r="A910" s="1" t="s">
        <v>528</v>
      </c>
      <c r="C910" s="1">
        <v>1</v>
      </c>
      <c r="D910" s="3" t="s">
        <v>562</v>
      </c>
      <c r="E910" s="1">
        <v>4</v>
      </c>
      <c r="P910" s="1">
        <v>100</v>
      </c>
      <c r="R910" s="1" t="s">
        <v>175</v>
      </c>
      <c r="S910" s="1">
        <v>0</v>
      </c>
      <c r="T910" s="1">
        <v>0</v>
      </c>
      <c r="U910" s="1">
        <v>0</v>
      </c>
    </row>
    <row r="911" spans="1:21" ht="12.75">
      <c r="A911" s="1" t="s">
        <v>528</v>
      </c>
      <c r="C911" s="1">
        <v>1</v>
      </c>
      <c r="D911" s="3" t="s">
        <v>562</v>
      </c>
      <c r="E911" s="1">
        <v>5</v>
      </c>
      <c r="P911" s="1">
        <v>100</v>
      </c>
      <c r="R911" s="1" t="s">
        <v>175</v>
      </c>
      <c r="S911" s="1">
        <v>0</v>
      </c>
      <c r="T911" s="1">
        <v>0</v>
      </c>
      <c r="U911" s="1">
        <v>0</v>
      </c>
    </row>
    <row r="912" spans="1:21" ht="12.75">
      <c r="A912" s="1" t="s">
        <v>528</v>
      </c>
      <c r="C912" s="1">
        <v>1</v>
      </c>
      <c r="D912" s="3" t="s">
        <v>562</v>
      </c>
      <c r="E912" s="1">
        <v>6</v>
      </c>
      <c r="P912" s="1">
        <v>100</v>
      </c>
      <c r="R912" s="1" t="s">
        <v>175</v>
      </c>
      <c r="S912" s="1">
        <v>0</v>
      </c>
      <c r="T912" s="1">
        <v>0</v>
      </c>
      <c r="U912" s="1">
        <v>0</v>
      </c>
    </row>
    <row r="913" spans="1:23" ht="12.75">
      <c r="A913" s="1" t="s">
        <v>528</v>
      </c>
      <c r="C913" s="1">
        <v>2</v>
      </c>
      <c r="D913" s="3" t="s">
        <v>563</v>
      </c>
      <c r="E913" s="1">
        <v>1</v>
      </c>
      <c r="P913" s="1">
        <v>100</v>
      </c>
      <c r="R913" s="1" t="s">
        <v>175</v>
      </c>
      <c r="S913" s="1">
        <v>0</v>
      </c>
      <c r="T913" s="1">
        <v>0</v>
      </c>
      <c r="U913" s="1">
        <v>0</v>
      </c>
      <c r="V913" s="1" t="s">
        <v>244</v>
      </c>
      <c r="W913" s="1" t="s">
        <v>564</v>
      </c>
    </row>
    <row r="914" spans="1:21" ht="12.75">
      <c r="A914" s="1" t="s">
        <v>528</v>
      </c>
      <c r="C914" s="1">
        <v>2</v>
      </c>
      <c r="D914" s="3" t="s">
        <v>563</v>
      </c>
      <c r="E914" s="1">
        <v>2</v>
      </c>
      <c r="P914" s="1">
        <v>100</v>
      </c>
      <c r="R914" s="1" t="s">
        <v>175</v>
      </c>
      <c r="S914" s="1">
        <v>0</v>
      </c>
      <c r="T914" s="1">
        <v>0</v>
      </c>
      <c r="U914" s="1">
        <v>0</v>
      </c>
    </row>
    <row r="915" spans="1:21" ht="12.75">
      <c r="A915" s="1" t="s">
        <v>528</v>
      </c>
      <c r="C915" s="1">
        <v>2</v>
      </c>
      <c r="D915" s="3" t="s">
        <v>563</v>
      </c>
      <c r="E915" s="1">
        <v>3</v>
      </c>
      <c r="P915" s="1">
        <v>100</v>
      </c>
      <c r="R915" s="1" t="s">
        <v>175</v>
      </c>
      <c r="S915" s="1">
        <v>0</v>
      </c>
      <c r="T915" s="1">
        <v>0</v>
      </c>
      <c r="U915" s="1">
        <v>0</v>
      </c>
    </row>
    <row r="916" spans="1:21" ht="12.75">
      <c r="A916" s="1" t="s">
        <v>528</v>
      </c>
      <c r="C916" s="1">
        <v>2</v>
      </c>
      <c r="D916" s="3" t="s">
        <v>563</v>
      </c>
      <c r="E916" s="1">
        <v>4</v>
      </c>
      <c r="P916" s="1">
        <v>100</v>
      </c>
      <c r="R916" s="1" t="s">
        <v>175</v>
      </c>
      <c r="S916" s="1">
        <v>0</v>
      </c>
      <c r="T916" s="1">
        <v>0</v>
      </c>
      <c r="U916" s="1">
        <v>0</v>
      </c>
    </row>
    <row r="917" spans="1:21" ht="12.75">
      <c r="A917" s="1" t="s">
        <v>528</v>
      </c>
      <c r="C917" s="1">
        <v>2</v>
      </c>
      <c r="D917" s="3" t="s">
        <v>563</v>
      </c>
      <c r="E917" s="1">
        <v>5</v>
      </c>
      <c r="P917" s="1">
        <v>100</v>
      </c>
      <c r="R917" s="1" t="s">
        <v>175</v>
      </c>
      <c r="S917" s="1">
        <v>0</v>
      </c>
      <c r="T917" s="1">
        <v>0</v>
      </c>
      <c r="U917" s="1">
        <v>0</v>
      </c>
    </row>
    <row r="918" spans="1:21" ht="12.75">
      <c r="A918" s="1" t="s">
        <v>528</v>
      </c>
      <c r="C918" s="1">
        <v>2</v>
      </c>
      <c r="D918" s="3" t="s">
        <v>563</v>
      </c>
      <c r="E918" s="1">
        <v>6</v>
      </c>
      <c r="P918" s="1">
        <v>100</v>
      </c>
      <c r="R918" s="1" t="s">
        <v>175</v>
      </c>
      <c r="S918" s="1">
        <v>0</v>
      </c>
      <c r="T918" s="1">
        <v>0</v>
      </c>
      <c r="U918" s="1">
        <v>0</v>
      </c>
    </row>
    <row r="919" spans="1:21" ht="12.75">
      <c r="A919" s="1" t="s">
        <v>528</v>
      </c>
      <c r="C919" s="1">
        <v>2</v>
      </c>
      <c r="D919" s="3" t="s">
        <v>563</v>
      </c>
      <c r="E919" s="1">
        <v>7</v>
      </c>
      <c r="P919" s="1">
        <v>100</v>
      </c>
      <c r="R919" s="1" t="s">
        <v>175</v>
      </c>
      <c r="S919" s="1">
        <v>0</v>
      </c>
      <c r="T919" s="1">
        <v>0</v>
      </c>
      <c r="U919" s="1">
        <v>0</v>
      </c>
    </row>
    <row r="920" spans="1:21" ht="12.75">
      <c r="A920" s="1" t="s">
        <v>528</v>
      </c>
      <c r="C920" s="1">
        <v>2</v>
      </c>
      <c r="D920" s="3" t="s">
        <v>563</v>
      </c>
      <c r="E920" s="1">
        <v>8</v>
      </c>
      <c r="P920" s="1">
        <v>100</v>
      </c>
      <c r="R920" s="1" t="s">
        <v>175</v>
      </c>
      <c r="S920" s="1">
        <v>0</v>
      </c>
      <c r="T920" s="1">
        <v>0</v>
      </c>
      <c r="U920" s="1">
        <v>0</v>
      </c>
    </row>
    <row r="921" spans="1:21" ht="12.75">
      <c r="A921" s="1" t="s">
        <v>528</v>
      </c>
      <c r="C921" s="1">
        <v>2</v>
      </c>
      <c r="D921" s="3" t="s">
        <v>563</v>
      </c>
      <c r="E921" s="1">
        <v>9</v>
      </c>
      <c r="P921" s="1">
        <v>100</v>
      </c>
      <c r="R921" s="1" t="s">
        <v>175</v>
      </c>
      <c r="S921" s="1">
        <v>0</v>
      </c>
      <c r="T921" s="1">
        <v>0</v>
      </c>
      <c r="U921" s="1">
        <v>0</v>
      </c>
    </row>
    <row r="922" spans="1:21" ht="12.75">
      <c r="A922" s="1" t="s">
        <v>528</v>
      </c>
      <c r="C922" s="1">
        <v>2</v>
      </c>
      <c r="D922" s="3" t="s">
        <v>563</v>
      </c>
      <c r="E922" s="1">
        <v>10</v>
      </c>
      <c r="P922" s="1">
        <v>100</v>
      </c>
      <c r="R922" s="1" t="s">
        <v>175</v>
      </c>
      <c r="S922" s="1">
        <v>0</v>
      </c>
      <c r="T922" s="1">
        <v>0</v>
      </c>
      <c r="U922" s="1">
        <v>0</v>
      </c>
    </row>
    <row r="923" spans="1:23" ht="12.75">
      <c r="A923" s="1" t="s">
        <v>528</v>
      </c>
      <c r="C923" s="1">
        <v>3</v>
      </c>
      <c r="D923" s="3" t="s">
        <v>565</v>
      </c>
      <c r="E923" s="1">
        <v>1</v>
      </c>
      <c r="P923" s="1">
        <v>100</v>
      </c>
      <c r="R923" s="1" t="s">
        <v>175</v>
      </c>
      <c r="S923" s="1">
        <v>0</v>
      </c>
      <c r="T923" s="1">
        <v>0</v>
      </c>
      <c r="U923" s="1">
        <v>0</v>
      </c>
      <c r="V923" s="1" t="s">
        <v>566</v>
      </c>
      <c r="W923" s="1" t="s">
        <v>564</v>
      </c>
    </row>
    <row r="924" spans="1:21" ht="12.75">
      <c r="A924" s="1" t="s">
        <v>528</v>
      </c>
      <c r="C924" s="1">
        <v>3</v>
      </c>
      <c r="D924" s="3" t="s">
        <v>565</v>
      </c>
      <c r="E924" s="1">
        <v>2</v>
      </c>
      <c r="P924" s="1">
        <v>100</v>
      </c>
      <c r="R924" s="1" t="s">
        <v>175</v>
      </c>
      <c r="S924" s="1">
        <v>0</v>
      </c>
      <c r="T924" s="1">
        <v>0</v>
      </c>
      <c r="U924" s="1">
        <v>0</v>
      </c>
    </row>
    <row r="925" spans="1:21" ht="12.75">
      <c r="A925" s="1" t="s">
        <v>528</v>
      </c>
      <c r="C925" s="1">
        <v>3</v>
      </c>
      <c r="D925" s="3" t="s">
        <v>565</v>
      </c>
      <c r="E925" s="1">
        <v>3</v>
      </c>
      <c r="P925" s="1">
        <v>100</v>
      </c>
      <c r="R925" s="1" t="s">
        <v>175</v>
      </c>
      <c r="S925" s="1">
        <v>0</v>
      </c>
      <c r="T925" s="1">
        <v>0</v>
      </c>
      <c r="U925" s="1">
        <v>0</v>
      </c>
    </row>
    <row r="926" spans="1:21" ht="12.75">
      <c r="A926" s="1" t="s">
        <v>528</v>
      </c>
      <c r="C926" s="1">
        <v>3</v>
      </c>
      <c r="D926" s="3" t="s">
        <v>565</v>
      </c>
      <c r="E926" s="1">
        <v>4</v>
      </c>
      <c r="P926" s="1">
        <v>100</v>
      </c>
      <c r="R926" s="1" t="s">
        <v>175</v>
      </c>
      <c r="S926" s="1">
        <v>0</v>
      </c>
      <c r="T926" s="1">
        <v>0</v>
      </c>
      <c r="U926" s="1">
        <v>0</v>
      </c>
    </row>
    <row r="927" spans="1:21" ht="12.75">
      <c r="A927" s="1" t="s">
        <v>528</v>
      </c>
      <c r="C927" s="1">
        <v>3</v>
      </c>
      <c r="D927" s="3" t="s">
        <v>565</v>
      </c>
      <c r="E927" s="1">
        <v>5</v>
      </c>
      <c r="P927" s="1">
        <v>100</v>
      </c>
      <c r="R927" s="1" t="s">
        <v>175</v>
      </c>
      <c r="S927" s="1">
        <v>0</v>
      </c>
      <c r="T927" s="1">
        <v>0</v>
      </c>
      <c r="U927" s="1">
        <v>0</v>
      </c>
    </row>
    <row r="928" spans="1:21" ht="12.75">
      <c r="A928" s="1" t="s">
        <v>528</v>
      </c>
      <c r="C928" s="1">
        <v>3</v>
      </c>
      <c r="D928" s="3" t="s">
        <v>565</v>
      </c>
      <c r="E928" s="1">
        <v>6</v>
      </c>
      <c r="P928" s="1">
        <v>100</v>
      </c>
      <c r="R928" s="1" t="s">
        <v>175</v>
      </c>
      <c r="S928" s="1">
        <v>0</v>
      </c>
      <c r="T928" s="1">
        <v>0</v>
      </c>
      <c r="U928" s="1">
        <v>0</v>
      </c>
    </row>
    <row r="929" spans="1:21" ht="12.75">
      <c r="A929" s="1" t="s">
        <v>528</v>
      </c>
      <c r="C929" s="1">
        <v>3</v>
      </c>
      <c r="D929" s="3" t="s">
        <v>565</v>
      </c>
      <c r="E929" s="1">
        <v>7</v>
      </c>
      <c r="P929" s="1">
        <v>100</v>
      </c>
      <c r="R929" s="1" t="s">
        <v>175</v>
      </c>
      <c r="S929" s="1">
        <v>0</v>
      </c>
      <c r="T929" s="1">
        <v>0</v>
      </c>
      <c r="U929" s="1">
        <v>0</v>
      </c>
    </row>
    <row r="930" spans="1:21" ht="12.75">
      <c r="A930" s="1" t="s">
        <v>528</v>
      </c>
      <c r="C930" s="1">
        <v>3</v>
      </c>
      <c r="D930" s="3" t="s">
        <v>565</v>
      </c>
      <c r="E930" s="1">
        <v>8</v>
      </c>
      <c r="P930" s="1">
        <v>100</v>
      </c>
      <c r="R930" s="1" t="s">
        <v>175</v>
      </c>
      <c r="S930" s="1">
        <v>0</v>
      </c>
      <c r="T930" s="1">
        <v>0</v>
      </c>
      <c r="U930" s="1">
        <v>0</v>
      </c>
    </row>
    <row r="931" spans="1:21" ht="12.75">
      <c r="A931" s="1" t="s">
        <v>528</v>
      </c>
      <c r="C931" s="1">
        <v>3</v>
      </c>
      <c r="D931" s="3" t="s">
        <v>565</v>
      </c>
      <c r="E931" s="1">
        <v>9</v>
      </c>
      <c r="P931" s="1">
        <v>100</v>
      </c>
      <c r="R931" s="1" t="s">
        <v>175</v>
      </c>
      <c r="S931" s="1">
        <v>0</v>
      </c>
      <c r="T931" s="1">
        <v>0</v>
      </c>
      <c r="U931" s="1">
        <v>0</v>
      </c>
    </row>
    <row r="932" spans="1:21" ht="12.75">
      <c r="A932" s="1" t="s">
        <v>528</v>
      </c>
      <c r="C932" s="1">
        <v>3</v>
      </c>
      <c r="D932" s="3" t="s">
        <v>565</v>
      </c>
      <c r="E932" s="1">
        <v>10</v>
      </c>
      <c r="P932" s="1">
        <v>100</v>
      </c>
      <c r="R932" s="1" t="s">
        <v>175</v>
      </c>
      <c r="S932" s="1">
        <v>0</v>
      </c>
      <c r="T932" s="1">
        <v>0</v>
      </c>
      <c r="U932" s="1">
        <v>0</v>
      </c>
    </row>
    <row r="933" spans="1:22" ht="12.75">
      <c r="A933" s="1" t="s">
        <v>528</v>
      </c>
      <c r="C933" s="1">
        <v>4</v>
      </c>
      <c r="D933" s="3" t="s">
        <v>567</v>
      </c>
      <c r="E933" s="1">
        <v>1</v>
      </c>
      <c r="P933" s="1">
        <v>100</v>
      </c>
      <c r="R933" s="1" t="s">
        <v>175</v>
      </c>
      <c r="S933" s="1">
        <v>0</v>
      </c>
      <c r="T933" s="1">
        <v>0</v>
      </c>
      <c r="U933" s="1">
        <v>0</v>
      </c>
      <c r="V933" s="1" t="s">
        <v>244</v>
      </c>
    </row>
    <row r="934" spans="1:21" ht="12.75">
      <c r="A934" s="1" t="s">
        <v>528</v>
      </c>
      <c r="C934" s="1">
        <v>4</v>
      </c>
      <c r="D934" s="3" t="s">
        <v>567</v>
      </c>
      <c r="E934" s="1">
        <v>2</v>
      </c>
      <c r="P934" s="1">
        <v>100</v>
      </c>
      <c r="R934" s="1" t="s">
        <v>175</v>
      </c>
      <c r="S934" s="1">
        <v>0</v>
      </c>
      <c r="T934" s="1">
        <v>0</v>
      </c>
      <c r="U934" s="1">
        <v>0</v>
      </c>
    </row>
    <row r="935" spans="1:21" ht="12.75">
      <c r="A935" s="1" t="s">
        <v>528</v>
      </c>
      <c r="C935" s="1">
        <v>4</v>
      </c>
      <c r="D935" s="3" t="s">
        <v>567</v>
      </c>
      <c r="E935" s="1">
        <v>3</v>
      </c>
      <c r="P935" s="1">
        <v>100</v>
      </c>
      <c r="R935" s="1" t="s">
        <v>175</v>
      </c>
      <c r="S935" s="1">
        <v>0</v>
      </c>
      <c r="T935" s="1">
        <v>0</v>
      </c>
      <c r="U935" s="1">
        <v>0</v>
      </c>
    </row>
    <row r="936" spans="1:21" ht="12.75">
      <c r="A936" s="1" t="s">
        <v>528</v>
      </c>
      <c r="C936" s="1">
        <v>4</v>
      </c>
      <c r="D936" s="3" t="s">
        <v>567</v>
      </c>
      <c r="E936" s="1">
        <v>4</v>
      </c>
      <c r="P936" s="1">
        <v>100</v>
      </c>
      <c r="R936" s="1" t="s">
        <v>175</v>
      </c>
      <c r="S936" s="1">
        <v>0</v>
      </c>
      <c r="T936" s="1">
        <v>0</v>
      </c>
      <c r="U936" s="1">
        <v>0</v>
      </c>
    </row>
    <row r="937" spans="1:21" ht="12.75">
      <c r="A937" s="1" t="s">
        <v>528</v>
      </c>
      <c r="C937" s="1">
        <v>4</v>
      </c>
      <c r="D937" s="3" t="s">
        <v>567</v>
      </c>
      <c r="E937" s="1">
        <v>5</v>
      </c>
      <c r="P937" s="1">
        <v>100</v>
      </c>
      <c r="R937" s="1" t="s">
        <v>175</v>
      </c>
      <c r="S937" s="1">
        <v>0</v>
      </c>
      <c r="T937" s="1">
        <v>0</v>
      </c>
      <c r="U937" s="1">
        <v>0</v>
      </c>
    </row>
    <row r="938" spans="1:21" ht="12.75">
      <c r="A938" s="1" t="s">
        <v>528</v>
      </c>
      <c r="C938" s="1">
        <v>4</v>
      </c>
      <c r="D938" s="3" t="s">
        <v>567</v>
      </c>
      <c r="E938" s="1">
        <v>6</v>
      </c>
      <c r="P938" s="1">
        <v>100</v>
      </c>
      <c r="R938" s="1" t="s">
        <v>175</v>
      </c>
      <c r="S938" s="1">
        <v>0</v>
      </c>
      <c r="T938" s="1">
        <v>0</v>
      </c>
      <c r="U938" s="1">
        <v>0</v>
      </c>
    </row>
    <row r="939" spans="1:22" ht="12.75">
      <c r="A939" s="1" t="s">
        <v>528</v>
      </c>
      <c r="C939" s="1">
        <v>5</v>
      </c>
      <c r="D939" s="3" t="s">
        <v>568</v>
      </c>
      <c r="E939" s="1">
        <v>1</v>
      </c>
      <c r="P939" s="1">
        <v>100</v>
      </c>
      <c r="R939" s="1" t="s">
        <v>175</v>
      </c>
      <c r="S939" s="1">
        <v>0</v>
      </c>
      <c r="T939" s="1">
        <v>0</v>
      </c>
      <c r="U939" s="1">
        <v>0</v>
      </c>
      <c r="V939" s="1" t="s">
        <v>244</v>
      </c>
    </row>
    <row r="940" spans="1:21" ht="12.75">
      <c r="A940" s="1" t="s">
        <v>528</v>
      </c>
      <c r="C940" s="1">
        <v>5</v>
      </c>
      <c r="D940" s="3" t="s">
        <v>568</v>
      </c>
      <c r="E940" s="1">
        <v>2</v>
      </c>
      <c r="P940" s="1">
        <v>100</v>
      </c>
      <c r="R940" s="1" t="s">
        <v>175</v>
      </c>
      <c r="S940" s="1">
        <v>0</v>
      </c>
      <c r="T940" s="1">
        <v>0</v>
      </c>
      <c r="U940" s="1">
        <v>0</v>
      </c>
    </row>
    <row r="941" spans="1:21" ht="12.75">
      <c r="A941" s="1" t="s">
        <v>528</v>
      </c>
      <c r="C941" s="1">
        <v>5</v>
      </c>
      <c r="D941" s="3" t="s">
        <v>568</v>
      </c>
      <c r="E941" s="1">
        <v>3</v>
      </c>
      <c r="P941" s="1">
        <v>100</v>
      </c>
      <c r="R941" s="1" t="s">
        <v>175</v>
      </c>
      <c r="S941" s="1">
        <v>0</v>
      </c>
      <c r="T941" s="1">
        <v>0</v>
      </c>
      <c r="U941" s="1">
        <v>0</v>
      </c>
    </row>
    <row r="942" spans="1:21" ht="12.75">
      <c r="A942" s="1" t="s">
        <v>528</v>
      </c>
      <c r="C942" s="1">
        <v>5</v>
      </c>
      <c r="D942" s="3" t="s">
        <v>568</v>
      </c>
      <c r="E942" s="1">
        <v>4</v>
      </c>
      <c r="P942" s="1">
        <v>100</v>
      </c>
      <c r="R942" s="1" t="s">
        <v>175</v>
      </c>
      <c r="S942" s="1">
        <v>0</v>
      </c>
      <c r="T942" s="1">
        <v>0</v>
      </c>
      <c r="U942" s="1">
        <v>0</v>
      </c>
    </row>
    <row r="943" spans="1:21" ht="12.75">
      <c r="A943" s="1" t="s">
        <v>528</v>
      </c>
      <c r="C943" s="1">
        <v>5</v>
      </c>
      <c r="D943" s="3" t="s">
        <v>568</v>
      </c>
      <c r="E943" s="1">
        <v>5</v>
      </c>
      <c r="P943" s="1">
        <v>100</v>
      </c>
      <c r="R943" s="1" t="s">
        <v>175</v>
      </c>
      <c r="S943" s="1">
        <v>0</v>
      </c>
      <c r="T943" s="1">
        <v>0</v>
      </c>
      <c r="U943" s="1">
        <v>0</v>
      </c>
    </row>
    <row r="944" spans="1:21" ht="12.75">
      <c r="A944" s="1" t="s">
        <v>528</v>
      </c>
      <c r="C944" s="1">
        <v>5</v>
      </c>
      <c r="D944" s="3" t="s">
        <v>568</v>
      </c>
      <c r="E944" s="1">
        <v>6</v>
      </c>
      <c r="P944" s="1">
        <v>100</v>
      </c>
      <c r="R944" s="1" t="s">
        <v>175</v>
      </c>
      <c r="S944" s="1">
        <v>0</v>
      </c>
      <c r="T944" s="1">
        <v>0</v>
      </c>
      <c r="U944" s="1">
        <v>0</v>
      </c>
    </row>
    <row r="945" spans="1:25" ht="12.75">
      <c r="A945" s="1" t="s">
        <v>776</v>
      </c>
      <c r="C945" s="1">
        <v>1</v>
      </c>
      <c r="D945" s="3" t="s">
        <v>1267</v>
      </c>
      <c r="E945" s="1">
        <v>1</v>
      </c>
      <c r="F945" s="1">
        <v>40</v>
      </c>
      <c r="G945" s="1">
        <v>10</v>
      </c>
      <c r="H945" s="1">
        <v>50</v>
      </c>
      <c r="S945" s="1">
        <v>1</v>
      </c>
      <c r="T945" s="1">
        <v>0</v>
      </c>
      <c r="U945" s="1">
        <v>0</v>
      </c>
      <c r="W945" s="1">
        <f>SUM(S945:S974)/(5*6*0.5*0.5)</f>
        <v>0.9333333333333333</v>
      </c>
      <c r="X945" s="1">
        <f>SUM(T945:T974)/(5*6*0.5*0.5)</f>
        <v>0</v>
      </c>
      <c r="Y945" s="1">
        <v>0</v>
      </c>
    </row>
    <row r="946" spans="1:21" ht="12.75">
      <c r="A946" s="1" t="s">
        <v>776</v>
      </c>
      <c r="C946" s="1">
        <v>1</v>
      </c>
      <c r="D946" s="3" t="s">
        <v>1267</v>
      </c>
      <c r="E946" s="1">
        <v>2</v>
      </c>
      <c r="F946" s="1">
        <v>60</v>
      </c>
      <c r="G946" s="1">
        <v>30</v>
      </c>
      <c r="H946" s="1">
        <v>10</v>
      </c>
      <c r="S946" s="1">
        <v>0</v>
      </c>
      <c r="T946" s="1">
        <v>0</v>
      </c>
      <c r="U946" s="1">
        <v>0</v>
      </c>
    </row>
    <row r="947" spans="1:21" ht="12.75">
      <c r="A947" s="1" t="s">
        <v>776</v>
      </c>
      <c r="C947" s="1">
        <v>1</v>
      </c>
      <c r="D947" s="3" t="s">
        <v>1267</v>
      </c>
      <c r="E947" s="1">
        <v>3</v>
      </c>
      <c r="F947" s="1">
        <v>15</v>
      </c>
      <c r="G947" s="1">
        <v>25</v>
      </c>
      <c r="H947" s="1">
        <v>60</v>
      </c>
      <c r="S947" s="1">
        <v>1</v>
      </c>
      <c r="T947" s="1">
        <v>0</v>
      </c>
      <c r="U947" s="1">
        <v>0</v>
      </c>
    </row>
    <row r="948" spans="1:21" ht="12.75">
      <c r="A948" s="1" t="s">
        <v>776</v>
      </c>
      <c r="C948" s="1">
        <v>1</v>
      </c>
      <c r="D948" s="3" t="s">
        <v>1267</v>
      </c>
      <c r="E948" s="1">
        <v>4</v>
      </c>
      <c r="F948" s="1">
        <v>40</v>
      </c>
      <c r="H948" s="1">
        <v>30</v>
      </c>
      <c r="S948" s="1">
        <v>0</v>
      </c>
      <c r="T948" s="1">
        <v>0</v>
      </c>
      <c r="U948" s="1">
        <v>0</v>
      </c>
    </row>
    <row r="949" spans="1:21" ht="12.75">
      <c r="A949" s="1" t="s">
        <v>776</v>
      </c>
      <c r="C949" s="1">
        <v>1</v>
      </c>
      <c r="D949" s="3" t="s">
        <v>1267</v>
      </c>
      <c r="E949" s="1">
        <v>5</v>
      </c>
      <c r="F949" s="1">
        <v>30</v>
      </c>
      <c r="G949" s="1">
        <v>10</v>
      </c>
      <c r="H949" s="1">
        <v>60</v>
      </c>
      <c r="S949" s="1">
        <v>1</v>
      </c>
      <c r="T949" s="1">
        <v>0</v>
      </c>
      <c r="U949" s="1">
        <v>0</v>
      </c>
    </row>
    <row r="950" spans="1:21" ht="12.75">
      <c r="A950" s="1" t="s">
        <v>776</v>
      </c>
      <c r="C950" s="1">
        <v>1</v>
      </c>
      <c r="D950" s="3" t="s">
        <v>1267</v>
      </c>
      <c r="E950" s="1">
        <v>6</v>
      </c>
      <c r="F950" s="1">
        <v>30</v>
      </c>
      <c r="G950" s="1">
        <v>45</v>
      </c>
      <c r="H950" s="1">
        <v>25</v>
      </c>
      <c r="S950" s="1">
        <v>0</v>
      </c>
      <c r="T950" s="1">
        <v>0</v>
      </c>
      <c r="U950" s="1">
        <v>0</v>
      </c>
    </row>
    <row r="951" spans="1:22" ht="12.75">
      <c r="A951" s="1" t="s">
        <v>776</v>
      </c>
      <c r="C951" s="1">
        <v>2</v>
      </c>
      <c r="D951" s="3" t="s">
        <v>1268</v>
      </c>
      <c r="E951" s="1">
        <v>1</v>
      </c>
      <c r="F951" s="1">
        <v>40</v>
      </c>
      <c r="I951" s="1">
        <v>60</v>
      </c>
      <c r="S951" s="1">
        <v>0</v>
      </c>
      <c r="T951" s="1">
        <v>0</v>
      </c>
      <c r="U951" s="1">
        <v>0</v>
      </c>
      <c r="V951" s="1" t="s">
        <v>993</v>
      </c>
    </row>
    <row r="952" spans="1:21" ht="12.75">
      <c r="A952" s="1" t="s">
        <v>776</v>
      </c>
      <c r="C952" s="1">
        <v>2</v>
      </c>
      <c r="D952" s="3" t="s">
        <v>1268</v>
      </c>
      <c r="E952" s="1">
        <v>2</v>
      </c>
      <c r="F952" s="1">
        <v>60</v>
      </c>
      <c r="G952" s="1">
        <v>5</v>
      </c>
      <c r="I952" s="1">
        <v>35</v>
      </c>
      <c r="S952" s="1">
        <v>0</v>
      </c>
      <c r="T952" s="1">
        <v>0</v>
      </c>
      <c r="U952" s="1">
        <v>0</v>
      </c>
    </row>
    <row r="953" spans="1:21" ht="12.75">
      <c r="A953" s="1" t="s">
        <v>776</v>
      </c>
      <c r="C953" s="1">
        <v>2</v>
      </c>
      <c r="D953" s="3" t="s">
        <v>1268</v>
      </c>
      <c r="E953" s="1">
        <v>3</v>
      </c>
      <c r="F953" s="1">
        <v>30</v>
      </c>
      <c r="G953" s="1">
        <v>10</v>
      </c>
      <c r="I953" s="1">
        <v>60</v>
      </c>
      <c r="S953" s="1">
        <v>0</v>
      </c>
      <c r="T953" s="1">
        <v>0</v>
      </c>
      <c r="U953" s="1">
        <v>0</v>
      </c>
    </row>
    <row r="954" spans="1:21" ht="12.75">
      <c r="A954" s="1" t="s">
        <v>776</v>
      </c>
      <c r="C954" s="1">
        <v>2</v>
      </c>
      <c r="D954" s="3" t="s">
        <v>1268</v>
      </c>
      <c r="E954" s="1">
        <v>4</v>
      </c>
      <c r="F954" s="1">
        <v>30</v>
      </c>
      <c r="G954" s="1">
        <v>10</v>
      </c>
      <c r="I954" s="1">
        <v>30</v>
      </c>
      <c r="J954" s="1">
        <v>30</v>
      </c>
      <c r="S954" s="1">
        <v>0</v>
      </c>
      <c r="T954" s="1">
        <v>0</v>
      </c>
      <c r="U954" s="1">
        <v>0</v>
      </c>
    </row>
    <row r="955" spans="1:21" ht="12.75">
      <c r="A955" s="1" t="s">
        <v>776</v>
      </c>
      <c r="C955" s="1">
        <v>2</v>
      </c>
      <c r="D955" s="3" t="s">
        <v>1268</v>
      </c>
      <c r="E955" s="1">
        <v>5</v>
      </c>
      <c r="F955" s="1">
        <v>15</v>
      </c>
      <c r="G955" s="1">
        <v>15</v>
      </c>
      <c r="I955" s="1">
        <v>70</v>
      </c>
      <c r="S955" s="1">
        <v>0</v>
      </c>
      <c r="T955" s="1">
        <v>0</v>
      </c>
      <c r="U955" s="1">
        <v>0</v>
      </c>
    </row>
    <row r="956" spans="1:21" ht="12.75">
      <c r="A956" s="1" t="s">
        <v>776</v>
      </c>
      <c r="C956" s="1">
        <v>2</v>
      </c>
      <c r="D956" s="3" t="s">
        <v>1268</v>
      </c>
      <c r="E956" s="1">
        <v>6</v>
      </c>
      <c r="F956" s="1">
        <v>60</v>
      </c>
      <c r="G956" s="1">
        <v>15</v>
      </c>
      <c r="I956" s="1">
        <v>25</v>
      </c>
      <c r="S956" s="1">
        <v>0</v>
      </c>
      <c r="T956" s="1">
        <v>0</v>
      </c>
      <c r="U956" s="1">
        <v>0</v>
      </c>
    </row>
    <row r="957" spans="1:22" ht="12.75">
      <c r="A957" s="1" t="s">
        <v>776</v>
      </c>
      <c r="C957" s="1">
        <v>3</v>
      </c>
      <c r="D957" s="3" t="s">
        <v>1236</v>
      </c>
      <c r="E957" s="1">
        <v>1</v>
      </c>
      <c r="F957" s="1">
        <v>50</v>
      </c>
      <c r="I957" s="1">
        <v>50</v>
      </c>
      <c r="S957" s="1">
        <v>0</v>
      </c>
      <c r="T957" s="1">
        <v>0</v>
      </c>
      <c r="U957" s="1">
        <v>0</v>
      </c>
      <c r="V957" s="1" t="s">
        <v>1271</v>
      </c>
    </row>
    <row r="958" spans="1:21" ht="12.75">
      <c r="A958" s="1" t="s">
        <v>776</v>
      </c>
      <c r="C958" s="1">
        <v>3</v>
      </c>
      <c r="D958" s="3" t="s">
        <v>1236</v>
      </c>
      <c r="E958" s="1">
        <v>2</v>
      </c>
      <c r="F958" s="1">
        <v>50</v>
      </c>
      <c r="I958" s="1">
        <v>50</v>
      </c>
      <c r="S958" s="1">
        <v>0</v>
      </c>
      <c r="T958" s="1">
        <v>0</v>
      </c>
      <c r="U958" s="1">
        <v>0</v>
      </c>
    </row>
    <row r="959" spans="1:21" ht="12.75">
      <c r="A959" s="1" t="s">
        <v>776</v>
      </c>
      <c r="C959" s="1">
        <v>3</v>
      </c>
      <c r="D959" s="3" t="s">
        <v>1236</v>
      </c>
      <c r="E959" s="1">
        <v>3</v>
      </c>
      <c r="F959" s="1">
        <v>50</v>
      </c>
      <c r="I959" s="1">
        <v>50</v>
      </c>
      <c r="S959" s="1">
        <v>0</v>
      </c>
      <c r="T959" s="1">
        <v>0</v>
      </c>
      <c r="U959" s="1">
        <v>0</v>
      </c>
    </row>
    <row r="960" spans="1:21" ht="12.75">
      <c r="A960" s="1" t="s">
        <v>776</v>
      </c>
      <c r="C960" s="1">
        <v>3</v>
      </c>
      <c r="D960" s="3" t="s">
        <v>1236</v>
      </c>
      <c r="E960" s="1">
        <v>4</v>
      </c>
      <c r="F960" s="1">
        <v>70</v>
      </c>
      <c r="I960" s="1">
        <v>30</v>
      </c>
      <c r="S960" s="1">
        <v>0</v>
      </c>
      <c r="T960" s="1">
        <v>0</v>
      </c>
      <c r="U960" s="1">
        <v>0</v>
      </c>
    </row>
    <row r="961" spans="1:21" ht="12.75">
      <c r="A961" s="1" t="s">
        <v>776</v>
      </c>
      <c r="C961" s="1">
        <v>3</v>
      </c>
      <c r="D961" s="3" t="s">
        <v>1236</v>
      </c>
      <c r="E961" s="1">
        <v>5</v>
      </c>
      <c r="F961" s="1">
        <v>50</v>
      </c>
      <c r="I961" s="1">
        <v>20</v>
      </c>
      <c r="J961" s="1">
        <v>30</v>
      </c>
      <c r="S961" s="1">
        <v>0</v>
      </c>
      <c r="T961" s="1">
        <v>0</v>
      </c>
      <c r="U961" s="1">
        <v>0</v>
      </c>
    </row>
    <row r="962" spans="1:21" ht="12.75">
      <c r="A962" s="1" t="s">
        <v>776</v>
      </c>
      <c r="C962" s="1">
        <v>3</v>
      </c>
      <c r="D962" s="3" t="s">
        <v>1236</v>
      </c>
      <c r="E962" s="1">
        <v>6</v>
      </c>
      <c r="F962" s="1">
        <v>40</v>
      </c>
      <c r="I962" s="1">
        <v>30</v>
      </c>
      <c r="J962" s="1">
        <v>30</v>
      </c>
      <c r="S962" s="1">
        <v>0</v>
      </c>
      <c r="T962" s="1">
        <v>0</v>
      </c>
      <c r="U962" s="1">
        <v>0</v>
      </c>
    </row>
    <row r="963" spans="1:21" ht="12.75">
      <c r="A963" s="1" t="s">
        <v>776</v>
      </c>
      <c r="C963" s="1">
        <v>4</v>
      </c>
      <c r="D963" s="3" t="s">
        <v>1269</v>
      </c>
      <c r="E963" s="1">
        <v>1</v>
      </c>
      <c r="G963" s="1">
        <v>100</v>
      </c>
      <c r="S963" s="1">
        <v>0</v>
      </c>
      <c r="T963" s="1">
        <v>0</v>
      </c>
      <c r="U963" s="1">
        <v>0</v>
      </c>
    </row>
    <row r="964" spans="1:21" ht="12.75">
      <c r="A964" s="1" t="s">
        <v>776</v>
      </c>
      <c r="C964" s="1">
        <v>4</v>
      </c>
      <c r="D964" s="3" t="s">
        <v>1269</v>
      </c>
      <c r="E964" s="1">
        <v>2</v>
      </c>
      <c r="F964" s="1">
        <v>75</v>
      </c>
      <c r="N964" s="1">
        <v>25</v>
      </c>
      <c r="S964" s="1">
        <v>2</v>
      </c>
      <c r="T964" s="1">
        <v>0</v>
      </c>
      <c r="U964" s="1">
        <v>0</v>
      </c>
    </row>
    <row r="965" spans="1:21" ht="12.75">
      <c r="A965" s="1" t="s">
        <v>776</v>
      </c>
      <c r="C965" s="1">
        <v>4</v>
      </c>
      <c r="D965" s="3" t="s">
        <v>1269</v>
      </c>
      <c r="E965" s="1">
        <v>3</v>
      </c>
      <c r="F965" s="1">
        <v>5</v>
      </c>
      <c r="G965" s="1">
        <v>5</v>
      </c>
      <c r="N965" s="1">
        <v>90</v>
      </c>
      <c r="S965" s="1">
        <v>0</v>
      </c>
      <c r="T965" s="1">
        <v>0</v>
      </c>
      <c r="U965" s="1">
        <v>0</v>
      </c>
    </row>
    <row r="966" spans="1:21" ht="12.75">
      <c r="A966" s="1" t="s">
        <v>776</v>
      </c>
      <c r="C966" s="1">
        <v>4</v>
      </c>
      <c r="D966" s="3" t="s">
        <v>1269</v>
      </c>
      <c r="E966" s="1">
        <v>4</v>
      </c>
      <c r="F966" s="1">
        <v>60</v>
      </c>
      <c r="G966" s="1">
        <v>40</v>
      </c>
      <c r="S966" s="1">
        <v>0</v>
      </c>
      <c r="T966" s="1">
        <v>0</v>
      </c>
      <c r="U966" s="1">
        <v>0</v>
      </c>
    </row>
    <row r="967" spans="1:21" ht="12.75">
      <c r="A967" s="1" t="s">
        <v>776</v>
      </c>
      <c r="C967" s="1">
        <v>4</v>
      </c>
      <c r="D967" s="3" t="s">
        <v>1269</v>
      </c>
      <c r="E967" s="1">
        <v>5</v>
      </c>
      <c r="F967" s="1">
        <v>30</v>
      </c>
      <c r="G967" s="1">
        <v>70</v>
      </c>
      <c r="S967" s="1">
        <v>0</v>
      </c>
      <c r="T967" s="1">
        <v>0</v>
      </c>
      <c r="U967" s="1">
        <v>0</v>
      </c>
    </row>
    <row r="968" spans="1:21" ht="12.75">
      <c r="A968" s="1" t="s">
        <v>776</v>
      </c>
      <c r="C968" s="1">
        <v>4</v>
      </c>
      <c r="D968" s="3" t="s">
        <v>1269</v>
      </c>
      <c r="E968" s="1">
        <v>6</v>
      </c>
      <c r="F968" s="1">
        <v>10</v>
      </c>
      <c r="G968" s="1">
        <v>80</v>
      </c>
      <c r="L968" s="1">
        <v>10</v>
      </c>
      <c r="S968" s="1">
        <v>2</v>
      </c>
      <c r="T968" s="1">
        <v>0</v>
      </c>
      <c r="U968" s="1">
        <v>0</v>
      </c>
    </row>
    <row r="969" spans="1:22" ht="12.75">
      <c r="A969" s="1" t="s">
        <v>776</v>
      </c>
      <c r="C969" s="1">
        <v>5</v>
      </c>
      <c r="D969" s="3" t="s">
        <v>1270</v>
      </c>
      <c r="E969" s="1">
        <v>1</v>
      </c>
      <c r="F969" s="1">
        <v>75</v>
      </c>
      <c r="G969" s="1">
        <v>25</v>
      </c>
      <c r="S969" s="1">
        <v>0</v>
      </c>
      <c r="T969" s="1">
        <v>0</v>
      </c>
      <c r="U969" s="1">
        <v>0</v>
      </c>
      <c r="V969" s="1" t="s">
        <v>244</v>
      </c>
    </row>
    <row r="970" spans="1:21" ht="12.75">
      <c r="A970" s="1" t="s">
        <v>776</v>
      </c>
      <c r="C970" s="1">
        <v>5</v>
      </c>
      <c r="D970" s="3" t="s">
        <v>1270</v>
      </c>
      <c r="E970" s="1">
        <v>2</v>
      </c>
      <c r="F970" s="1">
        <v>66</v>
      </c>
      <c r="G970" s="1">
        <v>33</v>
      </c>
      <c r="S970" s="1">
        <v>0</v>
      </c>
      <c r="T970" s="1">
        <v>0</v>
      </c>
      <c r="U970" s="1">
        <v>0</v>
      </c>
    </row>
    <row r="971" spans="1:21" ht="12.75">
      <c r="A971" s="1" t="s">
        <v>776</v>
      </c>
      <c r="C971" s="1">
        <v>5</v>
      </c>
      <c r="D971" s="3" t="s">
        <v>1270</v>
      </c>
      <c r="E971" s="1">
        <v>3</v>
      </c>
      <c r="F971" s="1">
        <v>85</v>
      </c>
      <c r="G971" s="1">
        <v>15</v>
      </c>
      <c r="S971" s="1">
        <v>0</v>
      </c>
      <c r="T971" s="1">
        <v>0</v>
      </c>
      <c r="U971" s="1">
        <v>0</v>
      </c>
    </row>
    <row r="972" spans="1:21" ht="12.75">
      <c r="A972" s="1" t="s">
        <v>776</v>
      </c>
      <c r="C972" s="1">
        <v>5</v>
      </c>
      <c r="D972" s="3" t="s">
        <v>1270</v>
      </c>
      <c r="E972" s="1">
        <v>4</v>
      </c>
      <c r="F972" s="1">
        <v>85</v>
      </c>
      <c r="G972" s="1">
        <v>15</v>
      </c>
      <c r="S972" s="1">
        <v>0</v>
      </c>
      <c r="T972" s="1">
        <v>0</v>
      </c>
      <c r="U972" s="1">
        <v>0</v>
      </c>
    </row>
    <row r="973" spans="1:21" ht="12.75">
      <c r="A973" s="1" t="s">
        <v>776</v>
      </c>
      <c r="C973" s="1">
        <v>5</v>
      </c>
      <c r="D973" s="3" t="s">
        <v>1270</v>
      </c>
      <c r="E973" s="1">
        <v>5</v>
      </c>
      <c r="F973" s="1">
        <v>80</v>
      </c>
      <c r="G973" s="1">
        <v>20</v>
      </c>
      <c r="S973" s="1">
        <v>0</v>
      </c>
      <c r="T973" s="1">
        <v>0</v>
      </c>
      <c r="U973" s="1">
        <v>0</v>
      </c>
    </row>
    <row r="974" spans="1:21" ht="12.75">
      <c r="A974" s="1" t="s">
        <v>776</v>
      </c>
      <c r="C974" s="1">
        <v>5</v>
      </c>
      <c r="D974" s="3" t="s">
        <v>1270</v>
      </c>
      <c r="E974" s="1">
        <v>6</v>
      </c>
      <c r="F974" s="1">
        <v>90</v>
      </c>
      <c r="G974" s="1">
        <v>10</v>
      </c>
      <c r="S974" s="1">
        <v>0</v>
      </c>
      <c r="T974" s="1">
        <v>0</v>
      </c>
      <c r="U974" s="1">
        <v>0</v>
      </c>
    </row>
    <row r="975" spans="1:25" ht="12.75">
      <c r="A975" s="1" t="s">
        <v>461</v>
      </c>
      <c r="C975" s="1">
        <v>1</v>
      </c>
      <c r="D975" s="3" t="s">
        <v>517</v>
      </c>
      <c r="E975" s="1">
        <v>1</v>
      </c>
      <c r="G975" s="1">
        <v>100</v>
      </c>
      <c r="S975" s="1">
        <v>0</v>
      </c>
      <c r="T975" s="1">
        <v>0</v>
      </c>
      <c r="U975" s="1">
        <v>0</v>
      </c>
      <c r="W975" s="1">
        <f>SUM(S975:S1004)/(5*6*0.5*0.5)</f>
        <v>0</v>
      </c>
      <c r="X975" s="1">
        <f>SUM(T975:T1004)/(5*6*0.5*0.5)</f>
        <v>81.2</v>
      </c>
      <c r="Y975" s="1">
        <v>0</v>
      </c>
    </row>
    <row r="976" spans="1:21" ht="12.75">
      <c r="A976" s="1" t="s">
        <v>461</v>
      </c>
      <c r="C976" s="1">
        <v>1</v>
      </c>
      <c r="D976" s="3" t="s">
        <v>517</v>
      </c>
      <c r="E976" s="1">
        <v>2</v>
      </c>
      <c r="G976" s="1">
        <v>100</v>
      </c>
      <c r="S976" s="1">
        <v>0</v>
      </c>
      <c r="T976" s="1">
        <v>3</v>
      </c>
      <c r="U976" s="1">
        <v>0</v>
      </c>
    </row>
    <row r="977" spans="1:21" ht="12.75">
      <c r="A977" s="1" t="s">
        <v>461</v>
      </c>
      <c r="C977" s="1">
        <v>1</v>
      </c>
      <c r="D977" s="3" t="s">
        <v>517</v>
      </c>
      <c r="E977" s="1">
        <v>3</v>
      </c>
      <c r="G977" s="1">
        <v>100</v>
      </c>
      <c r="S977" s="1">
        <v>0</v>
      </c>
      <c r="T977" s="1">
        <v>15</v>
      </c>
      <c r="U977" s="1">
        <v>0</v>
      </c>
    </row>
    <row r="978" spans="1:21" ht="12.75">
      <c r="A978" s="1" t="s">
        <v>461</v>
      </c>
      <c r="C978" s="1">
        <v>1</v>
      </c>
      <c r="D978" s="3" t="s">
        <v>517</v>
      </c>
      <c r="E978" s="1">
        <v>4</v>
      </c>
      <c r="G978" s="1">
        <v>100</v>
      </c>
      <c r="S978" s="1">
        <v>0</v>
      </c>
      <c r="T978" s="1">
        <v>12</v>
      </c>
      <c r="U978" s="1">
        <v>0</v>
      </c>
    </row>
    <row r="979" spans="1:21" ht="12.75">
      <c r="A979" s="1" t="s">
        <v>461</v>
      </c>
      <c r="C979" s="1">
        <v>1</v>
      </c>
      <c r="D979" s="3" t="s">
        <v>517</v>
      </c>
      <c r="E979" s="1">
        <v>5</v>
      </c>
      <c r="G979" s="1">
        <v>100</v>
      </c>
      <c r="S979" s="1">
        <v>0</v>
      </c>
      <c r="T979" s="1">
        <v>9</v>
      </c>
      <c r="U979" s="1">
        <v>0</v>
      </c>
    </row>
    <row r="980" spans="1:21" ht="12.75">
      <c r="A980" s="1" t="s">
        <v>461</v>
      </c>
      <c r="C980" s="1">
        <v>1</v>
      </c>
      <c r="D980" s="3" t="s">
        <v>517</v>
      </c>
      <c r="E980" s="1">
        <v>6</v>
      </c>
      <c r="G980" s="1">
        <v>100</v>
      </c>
      <c r="S980" s="1">
        <v>0</v>
      </c>
      <c r="T980" s="1">
        <v>11</v>
      </c>
      <c r="U980" s="1">
        <v>0</v>
      </c>
    </row>
    <row r="981" spans="1:22" ht="12.75">
      <c r="A981" s="1" t="s">
        <v>461</v>
      </c>
      <c r="C981" s="1">
        <v>2</v>
      </c>
      <c r="D981" s="3" t="s">
        <v>518</v>
      </c>
      <c r="E981" s="1">
        <v>1</v>
      </c>
      <c r="G981" s="1">
        <v>50</v>
      </c>
      <c r="I981" s="1">
        <v>50</v>
      </c>
      <c r="S981" s="1">
        <v>0</v>
      </c>
      <c r="T981" s="1">
        <v>48</v>
      </c>
      <c r="U981" s="1">
        <v>0</v>
      </c>
      <c r="V981" s="1" t="s">
        <v>519</v>
      </c>
    </row>
    <row r="982" spans="1:21" ht="12.75">
      <c r="A982" s="1" t="s">
        <v>461</v>
      </c>
      <c r="C982" s="1">
        <v>2</v>
      </c>
      <c r="D982" s="3" t="s">
        <v>518</v>
      </c>
      <c r="E982" s="1">
        <v>2</v>
      </c>
      <c r="G982" s="1">
        <v>60</v>
      </c>
      <c r="I982" s="1">
        <v>40</v>
      </c>
      <c r="S982" s="1">
        <v>0</v>
      </c>
      <c r="T982" s="1">
        <v>36</v>
      </c>
      <c r="U982" s="1">
        <v>0</v>
      </c>
    </row>
    <row r="983" spans="1:21" ht="12.75">
      <c r="A983" s="1" t="s">
        <v>461</v>
      </c>
      <c r="C983" s="1">
        <v>2</v>
      </c>
      <c r="D983" s="3" t="s">
        <v>518</v>
      </c>
      <c r="E983" s="1">
        <v>3</v>
      </c>
      <c r="G983" s="1">
        <v>40</v>
      </c>
      <c r="I983" s="1">
        <v>60</v>
      </c>
      <c r="S983" s="1">
        <v>0</v>
      </c>
      <c r="T983" s="1">
        <v>39</v>
      </c>
      <c r="U983" s="1">
        <v>0</v>
      </c>
    </row>
    <row r="984" spans="1:21" ht="12.75">
      <c r="A984" s="1" t="s">
        <v>461</v>
      </c>
      <c r="C984" s="1">
        <v>2</v>
      </c>
      <c r="D984" s="3" t="s">
        <v>518</v>
      </c>
      <c r="E984" s="1">
        <v>4</v>
      </c>
      <c r="G984" s="1">
        <v>33</v>
      </c>
      <c r="I984" s="1">
        <v>66</v>
      </c>
      <c r="S984" s="1">
        <v>0</v>
      </c>
      <c r="T984" s="1">
        <v>32</v>
      </c>
      <c r="U984" s="1">
        <v>0</v>
      </c>
    </row>
    <row r="985" spans="1:21" ht="12.75">
      <c r="A985" s="1" t="s">
        <v>461</v>
      </c>
      <c r="C985" s="1">
        <v>2</v>
      </c>
      <c r="D985" s="3" t="s">
        <v>518</v>
      </c>
      <c r="E985" s="1">
        <v>5</v>
      </c>
      <c r="G985" s="1">
        <v>33</v>
      </c>
      <c r="I985" s="1">
        <v>66</v>
      </c>
      <c r="S985" s="1">
        <v>0</v>
      </c>
      <c r="T985" s="1">
        <v>34</v>
      </c>
      <c r="U985" s="1">
        <v>0</v>
      </c>
    </row>
    <row r="986" spans="1:21" ht="12.75">
      <c r="A986" s="1" t="s">
        <v>461</v>
      </c>
      <c r="C986" s="1">
        <v>2</v>
      </c>
      <c r="D986" s="3" t="s">
        <v>518</v>
      </c>
      <c r="E986" s="1">
        <v>6</v>
      </c>
      <c r="G986" s="1">
        <v>33</v>
      </c>
      <c r="I986" s="1">
        <v>66</v>
      </c>
      <c r="S986" s="1">
        <v>0</v>
      </c>
      <c r="T986" s="1">
        <v>29</v>
      </c>
      <c r="U986" s="1">
        <v>0</v>
      </c>
    </row>
    <row r="987" spans="1:21" ht="12.75">
      <c r="A987" s="1" t="s">
        <v>461</v>
      </c>
      <c r="C987" s="1">
        <v>3</v>
      </c>
      <c r="D987" s="3" t="s">
        <v>520</v>
      </c>
      <c r="E987" s="1">
        <v>1</v>
      </c>
      <c r="G987" s="1">
        <v>100</v>
      </c>
      <c r="S987" s="1">
        <v>0</v>
      </c>
      <c r="T987" s="1">
        <v>8</v>
      </c>
      <c r="U987" s="1">
        <v>0</v>
      </c>
    </row>
    <row r="988" spans="1:21" ht="12.75">
      <c r="A988" s="1" t="s">
        <v>461</v>
      </c>
      <c r="C988" s="1">
        <v>3</v>
      </c>
      <c r="D988" s="3" t="s">
        <v>520</v>
      </c>
      <c r="E988" s="1">
        <v>2</v>
      </c>
      <c r="G988" s="1">
        <v>60</v>
      </c>
      <c r="I988" s="1">
        <v>30</v>
      </c>
      <c r="L988" s="1">
        <v>10</v>
      </c>
      <c r="S988" s="1">
        <v>0</v>
      </c>
      <c r="T988" s="1">
        <v>2</v>
      </c>
      <c r="U988" s="1">
        <v>0</v>
      </c>
    </row>
    <row r="989" spans="1:21" ht="12.75">
      <c r="A989" s="1" t="s">
        <v>461</v>
      </c>
      <c r="C989" s="1">
        <v>3</v>
      </c>
      <c r="D989" s="3" t="s">
        <v>520</v>
      </c>
      <c r="E989" s="1">
        <v>3</v>
      </c>
      <c r="G989" s="1">
        <v>60</v>
      </c>
      <c r="I989" s="1">
        <v>30</v>
      </c>
      <c r="L989" s="1">
        <v>10</v>
      </c>
      <c r="S989" s="1">
        <v>0</v>
      </c>
      <c r="T989" s="1">
        <v>2</v>
      </c>
      <c r="U989" s="1">
        <v>0</v>
      </c>
    </row>
    <row r="990" spans="1:22" ht="12.75">
      <c r="A990" s="1" t="s">
        <v>461</v>
      </c>
      <c r="C990" s="1">
        <v>3</v>
      </c>
      <c r="D990" s="3" t="s">
        <v>520</v>
      </c>
      <c r="E990" s="1">
        <v>4</v>
      </c>
      <c r="F990" s="1">
        <v>90</v>
      </c>
      <c r="L990" s="1">
        <v>10</v>
      </c>
      <c r="O990" s="1">
        <v>1</v>
      </c>
      <c r="S990" s="1">
        <v>0</v>
      </c>
      <c r="T990" s="1">
        <v>7</v>
      </c>
      <c r="U990" s="1">
        <v>0</v>
      </c>
      <c r="V990" s="1" t="s">
        <v>521</v>
      </c>
    </row>
    <row r="991" spans="1:21" ht="12.75">
      <c r="A991" s="1" t="s">
        <v>461</v>
      </c>
      <c r="C991" s="1">
        <v>3</v>
      </c>
      <c r="D991" s="3" t="s">
        <v>520</v>
      </c>
      <c r="E991" s="1">
        <v>5</v>
      </c>
      <c r="F991" s="1">
        <v>90</v>
      </c>
      <c r="L991" s="1">
        <v>10</v>
      </c>
      <c r="O991" s="1">
        <v>1</v>
      </c>
      <c r="S991" s="1">
        <v>0</v>
      </c>
      <c r="T991" s="1">
        <v>15</v>
      </c>
      <c r="U991" s="1">
        <v>0</v>
      </c>
    </row>
    <row r="992" spans="1:21" ht="12.75">
      <c r="A992" s="1" t="s">
        <v>461</v>
      </c>
      <c r="C992" s="1">
        <v>3</v>
      </c>
      <c r="D992" s="3" t="s">
        <v>520</v>
      </c>
      <c r="E992" s="1">
        <v>6</v>
      </c>
      <c r="F992" s="1">
        <v>90</v>
      </c>
      <c r="L992" s="1">
        <v>10</v>
      </c>
      <c r="O992" s="1">
        <v>1</v>
      </c>
      <c r="S992" s="1">
        <v>0</v>
      </c>
      <c r="T992" s="1">
        <v>9</v>
      </c>
      <c r="U992" s="1">
        <v>0</v>
      </c>
    </row>
    <row r="993" spans="1:21" ht="12.75">
      <c r="A993" s="1" t="s">
        <v>461</v>
      </c>
      <c r="C993" s="1">
        <v>4</v>
      </c>
      <c r="D993" s="3" t="s">
        <v>522</v>
      </c>
      <c r="E993" s="1">
        <v>1</v>
      </c>
      <c r="F993" s="1">
        <v>15</v>
      </c>
      <c r="G993" s="1">
        <v>40</v>
      </c>
      <c r="H993" s="1">
        <v>45</v>
      </c>
      <c r="S993" s="1">
        <v>0</v>
      </c>
      <c r="T993" s="1">
        <v>26</v>
      </c>
      <c r="U993" s="1">
        <v>0</v>
      </c>
    </row>
    <row r="994" spans="1:21" ht="12.75">
      <c r="A994" s="1" t="s">
        <v>461</v>
      </c>
      <c r="C994" s="1">
        <v>4</v>
      </c>
      <c r="D994" s="3" t="s">
        <v>522</v>
      </c>
      <c r="E994" s="1">
        <v>2</v>
      </c>
      <c r="F994" s="1">
        <v>15</v>
      </c>
      <c r="G994" s="1">
        <v>40</v>
      </c>
      <c r="H994" s="1">
        <v>45</v>
      </c>
      <c r="S994" s="1">
        <v>0</v>
      </c>
      <c r="T994" s="1">
        <v>28</v>
      </c>
      <c r="U994" s="1">
        <v>0</v>
      </c>
    </row>
    <row r="995" spans="1:21" ht="12.75">
      <c r="A995" s="1" t="s">
        <v>461</v>
      </c>
      <c r="C995" s="1">
        <v>4</v>
      </c>
      <c r="D995" s="3" t="s">
        <v>522</v>
      </c>
      <c r="E995" s="1">
        <v>3</v>
      </c>
      <c r="F995" s="1">
        <v>15</v>
      </c>
      <c r="G995" s="1">
        <v>40</v>
      </c>
      <c r="H995" s="1">
        <v>45</v>
      </c>
      <c r="S995" s="1">
        <v>0</v>
      </c>
      <c r="T995" s="1">
        <v>25</v>
      </c>
      <c r="U995" s="1">
        <v>0</v>
      </c>
    </row>
    <row r="996" spans="1:21" ht="12.75">
      <c r="A996" s="1" t="s">
        <v>461</v>
      </c>
      <c r="C996" s="1">
        <v>4</v>
      </c>
      <c r="D996" s="3" t="s">
        <v>522</v>
      </c>
      <c r="E996" s="1">
        <v>4</v>
      </c>
      <c r="F996" s="1">
        <v>80</v>
      </c>
      <c r="G996" s="1">
        <v>15</v>
      </c>
      <c r="H996" s="1">
        <v>5</v>
      </c>
      <c r="S996" s="1">
        <v>0</v>
      </c>
      <c r="T996" s="1">
        <v>32</v>
      </c>
      <c r="U996" s="1">
        <v>0</v>
      </c>
    </row>
    <row r="997" spans="1:21" ht="12.75">
      <c r="A997" s="1" t="s">
        <v>461</v>
      </c>
      <c r="C997" s="1">
        <v>4</v>
      </c>
      <c r="D997" s="3" t="s">
        <v>522</v>
      </c>
      <c r="E997" s="1">
        <v>5</v>
      </c>
      <c r="F997" s="1">
        <v>80</v>
      </c>
      <c r="G997" s="1">
        <v>15</v>
      </c>
      <c r="H997" s="1">
        <v>5</v>
      </c>
      <c r="S997" s="1">
        <v>0</v>
      </c>
      <c r="T997" s="1">
        <v>47</v>
      </c>
      <c r="U997" s="1">
        <v>0</v>
      </c>
    </row>
    <row r="998" spans="1:21" ht="12.75">
      <c r="A998" s="1" t="s">
        <v>461</v>
      </c>
      <c r="C998" s="1">
        <v>4</v>
      </c>
      <c r="D998" s="3" t="s">
        <v>522</v>
      </c>
      <c r="E998" s="1">
        <v>6</v>
      </c>
      <c r="F998" s="1">
        <v>80</v>
      </c>
      <c r="G998" s="1">
        <v>15</v>
      </c>
      <c r="H998" s="1">
        <v>5</v>
      </c>
      <c r="S998" s="1">
        <v>0</v>
      </c>
      <c r="T998" s="1">
        <v>49</v>
      </c>
      <c r="U998" s="1">
        <v>0</v>
      </c>
    </row>
    <row r="999" spans="1:21" ht="12.75">
      <c r="A999" s="1" t="s">
        <v>461</v>
      </c>
      <c r="C999" s="1">
        <v>5</v>
      </c>
      <c r="D999" s="3" t="s">
        <v>523</v>
      </c>
      <c r="E999" s="1">
        <v>1</v>
      </c>
      <c r="F999" s="1">
        <v>75</v>
      </c>
      <c r="G999" s="1">
        <v>25</v>
      </c>
      <c r="S999" s="1">
        <v>0</v>
      </c>
      <c r="T999" s="1">
        <v>6</v>
      </c>
      <c r="U999" s="1">
        <v>0</v>
      </c>
    </row>
    <row r="1000" spans="1:21" ht="12.75">
      <c r="A1000" s="1" t="s">
        <v>461</v>
      </c>
      <c r="C1000" s="1">
        <v>5</v>
      </c>
      <c r="D1000" s="3" t="s">
        <v>523</v>
      </c>
      <c r="E1000" s="1">
        <v>2</v>
      </c>
      <c r="F1000" s="1">
        <v>75</v>
      </c>
      <c r="G1000" s="1">
        <v>25</v>
      </c>
      <c r="S1000" s="1">
        <v>0</v>
      </c>
      <c r="T1000" s="1">
        <v>5</v>
      </c>
      <c r="U1000" s="1">
        <v>0</v>
      </c>
    </row>
    <row r="1001" spans="1:21" ht="12.75">
      <c r="A1001" s="1" t="s">
        <v>461</v>
      </c>
      <c r="C1001" s="1">
        <v>5</v>
      </c>
      <c r="D1001" s="3" t="s">
        <v>523</v>
      </c>
      <c r="E1001" s="1">
        <v>3</v>
      </c>
      <c r="F1001" s="1">
        <v>75</v>
      </c>
      <c r="G1001" s="1">
        <v>25</v>
      </c>
      <c r="S1001" s="1">
        <v>0</v>
      </c>
      <c r="T1001" s="1">
        <v>13</v>
      </c>
      <c r="U1001" s="1">
        <v>0</v>
      </c>
    </row>
    <row r="1002" spans="1:21" ht="12.75">
      <c r="A1002" s="1" t="s">
        <v>461</v>
      </c>
      <c r="C1002" s="1">
        <v>5</v>
      </c>
      <c r="D1002" s="3" t="s">
        <v>523</v>
      </c>
      <c r="E1002" s="1">
        <v>4</v>
      </c>
      <c r="F1002" s="1">
        <v>85</v>
      </c>
      <c r="G1002" s="1">
        <v>15</v>
      </c>
      <c r="S1002" s="1">
        <v>0</v>
      </c>
      <c r="T1002" s="1">
        <v>24</v>
      </c>
      <c r="U1002" s="1">
        <v>0</v>
      </c>
    </row>
    <row r="1003" spans="1:21" ht="12.75">
      <c r="A1003" s="1" t="s">
        <v>461</v>
      </c>
      <c r="C1003" s="1">
        <v>5</v>
      </c>
      <c r="D1003" s="3" t="s">
        <v>523</v>
      </c>
      <c r="E1003" s="1">
        <v>5</v>
      </c>
      <c r="F1003" s="1">
        <v>85</v>
      </c>
      <c r="G1003" s="1">
        <v>15</v>
      </c>
      <c r="S1003" s="1">
        <v>0</v>
      </c>
      <c r="T1003" s="1">
        <v>16</v>
      </c>
      <c r="U1003" s="1">
        <v>0</v>
      </c>
    </row>
    <row r="1004" spans="1:21" ht="12.75">
      <c r="A1004" s="1" t="s">
        <v>461</v>
      </c>
      <c r="C1004" s="1">
        <v>5</v>
      </c>
      <c r="D1004" s="3" t="s">
        <v>523</v>
      </c>
      <c r="E1004" s="1">
        <v>6</v>
      </c>
      <c r="F1004" s="1">
        <v>85</v>
      </c>
      <c r="G1004" s="1">
        <v>15</v>
      </c>
      <c r="S1004" s="1">
        <v>0</v>
      </c>
      <c r="T1004" s="1">
        <v>27</v>
      </c>
      <c r="U1004" s="1">
        <v>0</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C176"/>
  <sheetViews>
    <sheetView zoomScalePageLayoutView="0" workbookViewId="0" topLeftCell="A1">
      <pane xSplit="1" ySplit="1" topLeftCell="D2" activePane="bottomRight" state="frozen"/>
      <selection pane="topLeft" activeCell="A1" sqref="A1"/>
      <selection pane="topRight" activeCell="B1" sqref="B1"/>
      <selection pane="bottomLeft" activeCell="A2" sqref="A2"/>
      <selection pane="bottomRight" activeCell="J2" sqref="J2"/>
    </sheetView>
  </sheetViews>
  <sheetFormatPr defaultColWidth="9.140625" defaultRowHeight="15"/>
  <cols>
    <col min="1" max="1" width="13.28125" style="1" bestFit="1" customWidth="1"/>
    <col min="2" max="2" width="6.57421875" style="1" bestFit="1" customWidth="1"/>
    <col min="3" max="3" width="10.421875" style="1" customWidth="1"/>
    <col min="4" max="4" width="9.140625" style="3" customWidth="1"/>
    <col min="5" max="5" width="9.421875" style="2" bestFit="1" customWidth="1"/>
    <col min="6" max="6" width="7.421875" style="4" bestFit="1" customWidth="1"/>
    <col min="7" max="7" width="10.8515625" style="1" bestFit="1" customWidth="1"/>
    <col min="8" max="8" width="10.8515625" style="1" customWidth="1"/>
    <col min="9" max="9" width="11.57421875" style="1" bestFit="1" customWidth="1"/>
    <col min="10" max="10" width="12.140625" style="6" bestFit="1" customWidth="1"/>
    <col min="11" max="11" width="20.421875" style="1" bestFit="1" customWidth="1"/>
    <col min="12" max="12" width="9.140625" style="3" customWidth="1"/>
    <col min="13" max="13" width="14.7109375" style="1" customWidth="1"/>
    <col min="14" max="14" width="16.00390625" style="1" customWidth="1"/>
    <col min="15" max="15" width="13.8515625" style="1" bestFit="1" customWidth="1"/>
    <col min="16" max="16" width="17.7109375" style="1" bestFit="1" customWidth="1"/>
    <col min="17" max="17" width="19.140625" style="1" bestFit="1" customWidth="1"/>
    <col min="18" max="18" width="15.28125" style="1" bestFit="1" customWidth="1"/>
    <col min="19" max="19" width="16.7109375" style="1" bestFit="1" customWidth="1"/>
    <col min="20" max="20" width="13.7109375" style="1" bestFit="1" customWidth="1"/>
    <col min="21" max="21" width="15.140625" style="1" bestFit="1" customWidth="1"/>
    <col min="22" max="22" width="19.28125" style="1" bestFit="1" customWidth="1"/>
    <col min="23" max="23" width="12.00390625" style="1" bestFit="1" customWidth="1"/>
    <col min="24" max="24" width="8.8515625" style="1" bestFit="1" customWidth="1"/>
    <col min="25" max="25" width="9.7109375" style="1" bestFit="1" customWidth="1"/>
    <col min="26" max="26" width="29.140625" style="1" bestFit="1" customWidth="1"/>
    <col min="27" max="27" width="27.7109375" style="1" bestFit="1" customWidth="1"/>
    <col min="28" max="28" width="28.421875" style="1" bestFit="1" customWidth="1"/>
    <col min="29" max="16384" width="9.140625" style="1" customWidth="1"/>
  </cols>
  <sheetData>
    <row r="1" spans="1:28" ht="12.75">
      <c r="A1" s="1" t="s">
        <v>7</v>
      </c>
      <c r="B1" s="1" t="s">
        <v>9</v>
      </c>
      <c r="C1" s="1" t="s">
        <v>51</v>
      </c>
      <c r="D1" s="3" t="s">
        <v>39</v>
      </c>
      <c r="E1" s="2" t="s">
        <v>53</v>
      </c>
      <c r="F1" s="4" t="s">
        <v>54</v>
      </c>
      <c r="G1" s="1" t="s">
        <v>55</v>
      </c>
      <c r="H1" s="1" t="s">
        <v>52</v>
      </c>
      <c r="I1" s="1" t="s">
        <v>1552</v>
      </c>
      <c r="J1" s="6" t="s">
        <v>1521</v>
      </c>
      <c r="K1" s="1" t="s">
        <v>45</v>
      </c>
      <c r="L1" s="3" t="s">
        <v>40</v>
      </c>
      <c r="M1" s="1" t="s">
        <v>56</v>
      </c>
      <c r="N1" s="1" t="s">
        <v>57</v>
      </c>
      <c r="O1" s="1" t="s">
        <v>165</v>
      </c>
      <c r="P1" s="1" t="s">
        <v>58</v>
      </c>
      <c r="Q1" s="1" t="s">
        <v>59</v>
      </c>
      <c r="R1" s="1" t="s">
        <v>60</v>
      </c>
      <c r="S1" s="1" t="s">
        <v>61</v>
      </c>
      <c r="T1" s="1" t="s">
        <v>764</v>
      </c>
      <c r="U1" s="1" t="s">
        <v>765</v>
      </c>
      <c r="V1" s="1" t="s">
        <v>932</v>
      </c>
      <c r="W1" s="1" t="s">
        <v>248</v>
      </c>
      <c r="X1" s="1" t="s">
        <v>249</v>
      </c>
      <c r="Y1" s="1" t="s">
        <v>250</v>
      </c>
      <c r="Z1" s="1" t="s">
        <v>1524</v>
      </c>
      <c r="AA1" s="1" t="s">
        <v>1525</v>
      </c>
      <c r="AB1" s="1" t="s">
        <v>1526</v>
      </c>
    </row>
    <row r="2" spans="1:28" ht="12.75">
      <c r="A2" s="1" t="s">
        <v>783</v>
      </c>
      <c r="C2" s="1">
        <v>1</v>
      </c>
      <c r="D2" s="3" t="s">
        <v>1343</v>
      </c>
      <c r="E2" s="2">
        <v>40380</v>
      </c>
      <c r="F2" s="4">
        <v>0.39444444444444443</v>
      </c>
      <c r="G2" s="2">
        <v>40381</v>
      </c>
      <c r="H2" s="5">
        <v>0.545138888888889</v>
      </c>
      <c r="I2" s="4">
        <f aca="true" t="shared" si="0" ref="I2:I46">SUM(H2,(24-F2))</f>
        <v>24.150694444444444</v>
      </c>
      <c r="J2" s="6">
        <f>27+37/60</f>
        <v>27.616666666666667</v>
      </c>
      <c r="K2" s="1" t="s">
        <v>861</v>
      </c>
      <c r="L2" s="3" t="s">
        <v>706</v>
      </c>
      <c r="W2" s="1">
        <v>0</v>
      </c>
      <c r="X2" s="1">
        <v>1</v>
      </c>
      <c r="Y2" s="1">
        <v>0</v>
      </c>
      <c r="Z2" s="1">
        <f>X2/(SUM(J2:J6)*6)*24</f>
        <v>0.029853716787740077</v>
      </c>
      <c r="AA2" s="1">
        <f>Y2/(SUM(J2:J6)*6)*24</f>
        <v>0</v>
      </c>
      <c r="AB2" s="1">
        <f>(X2-Y2)/(SUM(J2:J6)*6)*24</f>
        <v>0.029853716787740077</v>
      </c>
    </row>
    <row r="3" spans="1:23" ht="12.75">
      <c r="A3" s="1" t="s">
        <v>783</v>
      </c>
      <c r="C3" s="1">
        <v>2</v>
      </c>
      <c r="D3" s="3" t="s">
        <v>1345</v>
      </c>
      <c r="E3" s="2">
        <v>40380</v>
      </c>
      <c r="F3" s="4">
        <v>0.40138888888888885</v>
      </c>
      <c r="G3" s="2">
        <v>40381</v>
      </c>
      <c r="H3" s="5">
        <v>0.59375</v>
      </c>
      <c r="I3" s="4">
        <f t="shared" si="0"/>
        <v>24.19236111111111</v>
      </c>
      <c r="J3" s="6">
        <v>28.62</v>
      </c>
      <c r="K3" s="1" t="s">
        <v>997</v>
      </c>
      <c r="L3" s="3" t="s">
        <v>706</v>
      </c>
      <c r="W3" s="1">
        <v>0</v>
      </c>
    </row>
    <row r="4" spans="1:23" ht="12.75">
      <c r="A4" s="1" t="s">
        <v>783</v>
      </c>
      <c r="C4" s="1">
        <v>3</v>
      </c>
      <c r="D4" s="3" t="s">
        <v>1346</v>
      </c>
      <c r="E4" s="2">
        <v>40380</v>
      </c>
      <c r="F4" s="4">
        <v>0.4076388888888889</v>
      </c>
      <c r="G4" s="2">
        <v>40381</v>
      </c>
      <c r="H4" s="5">
        <v>0.6180555555555556</v>
      </c>
      <c r="I4" s="4">
        <f t="shared" si="0"/>
        <v>24.210416666666667</v>
      </c>
      <c r="J4" s="6">
        <f>29+3/60</f>
        <v>29.05</v>
      </c>
      <c r="K4" s="1" t="s">
        <v>524</v>
      </c>
      <c r="L4" s="3" t="s">
        <v>706</v>
      </c>
      <c r="Q4" s="1">
        <v>1</v>
      </c>
      <c r="W4" s="1">
        <v>1</v>
      </c>
    </row>
    <row r="5" spans="1:23" ht="12.75">
      <c r="A5" s="1" t="s">
        <v>783</v>
      </c>
      <c r="C5" s="1">
        <v>4</v>
      </c>
      <c r="D5" s="3" t="s">
        <v>1347</v>
      </c>
      <c r="E5" s="2">
        <v>40380</v>
      </c>
      <c r="F5" s="4">
        <v>0.43194444444444446</v>
      </c>
      <c r="G5" s="2">
        <v>40381</v>
      </c>
      <c r="H5" s="5">
        <v>0.43402777777777773</v>
      </c>
      <c r="I5" s="4">
        <f t="shared" si="0"/>
        <v>24.002083333333335</v>
      </c>
      <c r="J5" s="6">
        <v>24.05</v>
      </c>
      <c r="K5" s="1" t="s">
        <v>1035</v>
      </c>
      <c r="L5" s="3" t="s">
        <v>706</v>
      </c>
      <c r="W5" s="1">
        <v>0</v>
      </c>
    </row>
    <row r="6" spans="1:23" ht="12.75">
      <c r="A6" s="1" t="s">
        <v>783</v>
      </c>
      <c r="C6" s="1">
        <v>5</v>
      </c>
      <c r="D6" s="3" t="s">
        <v>1348</v>
      </c>
      <c r="E6" s="2">
        <v>40380</v>
      </c>
      <c r="F6" s="4">
        <v>0.4395833333333334</v>
      </c>
      <c r="G6" s="2">
        <v>40381</v>
      </c>
      <c r="H6" s="5">
        <v>0.4666666666666666</v>
      </c>
      <c r="I6" s="4">
        <f t="shared" si="0"/>
        <v>24.02708333333333</v>
      </c>
      <c r="J6" s="6">
        <f>24+39/60</f>
        <v>24.65</v>
      </c>
      <c r="K6" s="1" t="s">
        <v>1035</v>
      </c>
      <c r="L6" s="3" t="s">
        <v>706</v>
      </c>
      <c r="W6" s="1">
        <v>0</v>
      </c>
    </row>
    <row r="7" spans="1:29" ht="12.75">
      <c r="A7" s="1" t="s">
        <v>1491</v>
      </c>
      <c r="C7" s="1">
        <v>1</v>
      </c>
      <c r="D7" s="3" t="s">
        <v>1073</v>
      </c>
      <c r="E7" s="2">
        <v>40407</v>
      </c>
      <c r="F7" s="4">
        <v>0.5305555555555556</v>
      </c>
      <c r="G7" s="2">
        <v>40408</v>
      </c>
      <c r="H7" s="5">
        <v>0.4527777777777778</v>
      </c>
      <c r="I7" s="4">
        <f t="shared" si="0"/>
        <v>23.922222222222224</v>
      </c>
      <c r="J7" s="6">
        <f>22+8/60</f>
        <v>22.133333333333333</v>
      </c>
      <c r="K7" s="1" t="s">
        <v>163</v>
      </c>
      <c r="L7" s="3" t="s">
        <v>705</v>
      </c>
      <c r="W7" s="1">
        <v>0</v>
      </c>
      <c r="X7" s="1">
        <v>0</v>
      </c>
      <c r="Y7" s="1">
        <v>0</v>
      </c>
      <c r="Z7" s="1">
        <f>X7/(SUM(J7:J11)*6)*24</f>
        <v>0</v>
      </c>
      <c r="AA7" s="1">
        <f>Y7/(SUM(J7:J11)*6)*24</f>
        <v>0</v>
      </c>
      <c r="AB7" s="1">
        <f>(X7-Y7)/(SUM(J7:J11)*6)*24</f>
        <v>0</v>
      </c>
      <c r="AC7" s="1" t="s">
        <v>1499</v>
      </c>
    </row>
    <row r="8" spans="1:23" ht="12.75">
      <c r="A8" s="1" t="s">
        <v>1491</v>
      </c>
      <c r="C8" s="1">
        <v>2</v>
      </c>
      <c r="D8" s="3" t="s">
        <v>1082</v>
      </c>
      <c r="E8" s="2">
        <v>40407</v>
      </c>
      <c r="F8" s="4">
        <v>0.5680555555555555</v>
      </c>
      <c r="G8" s="2">
        <v>40408</v>
      </c>
      <c r="H8" s="5">
        <v>0.45625</v>
      </c>
      <c r="I8" s="4">
        <f t="shared" si="0"/>
        <v>23.888194444444444</v>
      </c>
      <c r="J8" s="6">
        <f>21+19/60</f>
        <v>21.316666666666666</v>
      </c>
      <c r="K8" s="1" t="s">
        <v>1495</v>
      </c>
      <c r="L8" s="3" t="s">
        <v>705</v>
      </c>
      <c r="W8" s="1">
        <v>0</v>
      </c>
    </row>
    <row r="9" spans="1:29" ht="12.75">
      <c r="A9" s="1" t="s">
        <v>1491</v>
      </c>
      <c r="C9" s="1">
        <v>3</v>
      </c>
      <c r="D9" s="3" t="s">
        <v>1157</v>
      </c>
      <c r="E9" s="2">
        <v>40407</v>
      </c>
      <c r="F9" s="4">
        <v>0.5958333333333333</v>
      </c>
      <c r="G9" s="2">
        <v>40408</v>
      </c>
      <c r="H9" s="5">
        <v>0.4611111111111111</v>
      </c>
      <c r="I9" s="4">
        <f t="shared" si="0"/>
        <v>23.865277777777777</v>
      </c>
      <c r="J9" s="6">
        <f>20+46/60</f>
        <v>20.766666666666666</v>
      </c>
      <c r="K9" s="1" t="s">
        <v>1496</v>
      </c>
      <c r="L9" s="3" t="s">
        <v>705</v>
      </c>
      <c r="W9" s="1">
        <v>0</v>
      </c>
      <c r="AC9" s="1" t="s">
        <v>1500</v>
      </c>
    </row>
    <row r="10" spans="1:23" ht="12.75">
      <c r="A10" s="1" t="s">
        <v>1491</v>
      </c>
      <c r="C10" s="1">
        <v>4</v>
      </c>
      <c r="D10" s="3" t="s">
        <v>1108</v>
      </c>
      <c r="E10" s="2">
        <v>40407</v>
      </c>
      <c r="F10" s="4">
        <v>0.6152777777777778</v>
      </c>
      <c r="G10" s="2">
        <v>40408</v>
      </c>
      <c r="H10" s="5">
        <v>0.46458333333333335</v>
      </c>
      <c r="I10" s="4">
        <f t="shared" si="0"/>
        <v>23.849305555555556</v>
      </c>
      <c r="J10" s="6">
        <f>20+23/60</f>
        <v>20.383333333333333</v>
      </c>
      <c r="K10" s="1" t="s">
        <v>1497</v>
      </c>
      <c r="L10" s="3" t="s">
        <v>705</v>
      </c>
      <c r="W10" s="1">
        <v>0</v>
      </c>
    </row>
    <row r="11" spans="1:23" ht="12.75">
      <c r="A11" s="1" t="s">
        <v>1491</v>
      </c>
      <c r="C11" s="1">
        <v>5</v>
      </c>
      <c r="D11" s="3" t="s">
        <v>1118</v>
      </c>
      <c r="E11" s="2">
        <v>40407</v>
      </c>
      <c r="F11" s="4">
        <v>0.6347222222222222</v>
      </c>
      <c r="G11" s="2">
        <v>40408</v>
      </c>
      <c r="H11" s="5">
        <v>0.4875</v>
      </c>
      <c r="I11" s="4">
        <f t="shared" si="0"/>
        <v>23.852777777777778</v>
      </c>
      <c r="J11" s="6">
        <f>20+28/60</f>
        <v>20.466666666666665</v>
      </c>
      <c r="K11" s="1" t="s">
        <v>1498</v>
      </c>
      <c r="L11" s="3" t="s">
        <v>705</v>
      </c>
      <c r="W11" s="1">
        <v>0</v>
      </c>
    </row>
    <row r="12" spans="1:28" ht="12.75">
      <c r="A12" s="1" t="s">
        <v>330</v>
      </c>
      <c r="C12" s="1">
        <v>1</v>
      </c>
      <c r="D12" s="3" t="s">
        <v>388</v>
      </c>
      <c r="E12" s="2">
        <v>40346</v>
      </c>
      <c r="F12" s="4">
        <v>0.548611111111111</v>
      </c>
      <c r="G12" s="2">
        <v>40347</v>
      </c>
      <c r="H12" s="5">
        <v>0.3819444444444444</v>
      </c>
      <c r="I12" s="4">
        <f t="shared" si="0"/>
        <v>23.833333333333332</v>
      </c>
      <c r="J12" s="6">
        <v>20</v>
      </c>
      <c r="K12" s="1" t="s">
        <v>393</v>
      </c>
      <c r="L12" s="3">
        <v>1.25</v>
      </c>
      <c r="W12" s="1">
        <f>SUM(O12:S12)</f>
        <v>0</v>
      </c>
      <c r="X12" s="1">
        <v>0</v>
      </c>
      <c r="Y12" s="1">
        <v>0</v>
      </c>
      <c r="Z12" s="1">
        <f>X12/(SUM(J12:J16)*6)*24</f>
        <v>0</v>
      </c>
      <c r="AA12" s="1">
        <f>Y12/(SUM(J12:J16)*6)*24</f>
        <v>0</v>
      </c>
      <c r="AB12" s="1">
        <f>(X12-Y12)/(SUM(J12:J16)*6)*24</f>
        <v>0</v>
      </c>
    </row>
    <row r="13" spans="1:23" ht="12.75">
      <c r="A13" s="1" t="s">
        <v>330</v>
      </c>
      <c r="C13" s="1">
        <v>2</v>
      </c>
      <c r="D13" s="3" t="s">
        <v>389</v>
      </c>
      <c r="E13" s="2">
        <v>40346</v>
      </c>
      <c r="F13" s="4">
        <v>0.5659722222222222</v>
      </c>
      <c r="G13" s="2">
        <v>40347</v>
      </c>
      <c r="H13" s="5">
        <v>0.3923611111111111</v>
      </c>
      <c r="I13" s="4">
        <f t="shared" si="0"/>
        <v>23.82638888888889</v>
      </c>
      <c r="J13" s="6">
        <f>19+50/60</f>
        <v>19.833333333333332</v>
      </c>
      <c r="K13" s="1" t="s">
        <v>160</v>
      </c>
      <c r="L13" s="3">
        <v>1.25</v>
      </c>
      <c r="W13" s="1">
        <f>SUM(O13:S13)</f>
        <v>0</v>
      </c>
    </row>
    <row r="14" spans="1:23" ht="12.75">
      <c r="A14" s="1" t="s">
        <v>330</v>
      </c>
      <c r="C14" s="1">
        <v>3</v>
      </c>
      <c r="D14" s="3" t="s">
        <v>390</v>
      </c>
      <c r="E14" s="2">
        <v>40346</v>
      </c>
      <c r="F14" s="4">
        <v>0.5833333333333334</v>
      </c>
      <c r="G14" s="2">
        <v>40347</v>
      </c>
      <c r="H14" s="5">
        <v>0.4076388888888889</v>
      </c>
      <c r="I14" s="4">
        <f t="shared" si="0"/>
        <v>23.824305555555558</v>
      </c>
      <c r="J14" s="6">
        <f>19+47/60</f>
        <v>19.783333333333335</v>
      </c>
      <c r="K14" s="1" t="s">
        <v>394</v>
      </c>
      <c r="L14" s="3">
        <v>1.25</v>
      </c>
      <c r="W14" s="1">
        <f>SUM(O14:S14)</f>
        <v>0</v>
      </c>
    </row>
    <row r="15" spans="1:23" ht="12.75">
      <c r="A15" s="1" t="s">
        <v>330</v>
      </c>
      <c r="C15" s="1">
        <v>4</v>
      </c>
      <c r="D15" s="3" t="s">
        <v>391</v>
      </c>
      <c r="E15" s="2">
        <v>40346</v>
      </c>
      <c r="F15" s="4">
        <v>0.6145833333333334</v>
      </c>
      <c r="G15" s="2">
        <v>40347</v>
      </c>
      <c r="H15" s="5">
        <v>0.41875</v>
      </c>
      <c r="I15" s="4">
        <f t="shared" si="0"/>
        <v>23.804166666666667</v>
      </c>
      <c r="J15" s="6">
        <f>19+18/60</f>
        <v>19.3</v>
      </c>
      <c r="K15" s="1" t="s">
        <v>160</v>
      </c>
      <c r="L15" s="3">
        <v>1.25</v>
      </c>
      <c r="W15" s="1">
        <f>SUM(O15:S15)</f>
        <v>0</v>
      </c>
    </row>
    <row r="16" spans="1:23" ht="12.75">
      <c r="A16" s="1" t="s">
        <v>330</v>
      </c>
      <c r="C16" s="1">
        <v>5</v>
      </c>
      <c r="D16" s="3" t="s">
        <v>392</v>
      </c>
      <c r="E16" s="2">
        <v>40346</v>
      </c>
      <c r="F16" s="4">
        <v>0.6354166666666666</v>
      </c>
      <c r="G16" s="2">
        <v>40347</v>
      </c>
      <c r="H16" s="5">
        <v>0.4395833333333334</v>
      </c>
      <c r="I16" s="4">
        <f t="shared" si="0"/>
        <v>23.804166666666667</v>
      </c>
      <c r="J16" s="6">
        <v>19.3</v>
      </c>
      <c r="K16" s="1" t="s">
        <v>160</v>
      </c>
      <c r="L16" s="3">
        <v>1.25</v>
      </c>
      <c r="W16" s="1">
        <f>SUM(O16:S16)</f>
        <v>0</v>
      </c>
    </row>
    <row r="17" spans="1:28" ht="12.75">
      <c r="A17" s="1" t="s">
        <v>1436</v>
      </c>
      <c r="C17" s="1">
        <v>1</v>
      </c>
      <c r="D17" s="3" t="s">
        <v>718</v>
      </c>
      <c r="E17" s="2">
        <v>40395</v>
      </c>
      <c r="F17" s="4">
        <v>0.74375</v>
      </c>
      <c r="G17" s="2">
        <v>40396</v>
      </c>
      <c r="H17" s="5">
        <v>0.4527777777777778</v>
      </c>
      <c r="I17" s="4">
        <f t="shared" si="0"/>
        <v>23.70902777777778</v>
      </c>
      <c r="J17" s="6">
        <f>17+1/60</f>
        <v>17.016666666666666</v>
      </c>
      <c r="K17" s="1" t="s">
        <v>1444</v>
      </c>
      <c r="L17" s="3" t="s">
        <v>706</v>
      </c>
      <c r="M17" s="1">
        <v>1</v>
      </c>
      <c r="N17" s="1">
        <v>2</v>
      </c>
      <c r="O17" s="1">
        <f>SUM(M17:N17)</f>
        <v>3</v>
      </c>
      <c r="W17" s="1">
        <f>SUM(O17:V17)</f>
        <v>3</v>
      </c>
      <c r="X17" s="1">
        <f>SUM(W17:W21)</f>
        <v>248</v>
      </c>
      <c r="Y17" s="1">
        <f>SUM(O17:O21)</f>
        <v>248</v>
      </c>
      <c r="Z17" s="1">
        <f>X17/(SUM(J17:J21)*6)*24</f>
        <v>11.148155085221951</v>
      </c>
      <c r="AA17" s="1">
        <f>Y17/(SUM(J17:J21)*6)*24</f>
        <v>11.148155085221951</v>
      </c>
      <c r="AB17" s="1">
        <f>(X17-Y17)/(SUM(J17:J21)*6)*24</f>
        <v>0</v>
      </c>
    </row>
    <row r="18" spans="1:23" ht="12.75">
      <c r="A18" s="1" t="s">
        <v>1436</v>
      </c>
      <c r="C18" s="1">
        <v>2</v>
      </c>
      <c r="D18" s="3" t="s">
        <v>719</v>
      </c>
      <c r="E18" s="2">
        <v>40395</v>
      </c>
      <c r="F18" s="4">
        <v>0.75</v>
      </c>
      <c r="G18" s="2">
        <v>40396</v>
      </c>
      <c r="H18" s="5">
        <v>0.41250000000000003</v>
      </c>
      <c r="I18" s="4">
        <f t="shared" si="0"/>
        <v>23.6625</v>
      </c>
      <c r="J18" s="6">
        <f>15+54/60</f>
        <v>15.9</v>
      </c>
      <c r="K18" s="1" t="s">
        <v>1444</v>
      </c>
      <c r="L18" s="3" t="s">
        <v>706</v>
      </c>
      <c r="M18" s="1">
        <v>71</v>
      </c>
      <c r="N18" s="1">
        <v>4</v>
      </c>
      <c r="O18" s="1">
        <f>SUM(M18:N18)</f>
        <v>75</v>
      </c>
      <c r="W18" s="1">
        <f>SUM(O18:V18)</f>
        <v>75</v>
      </c>
    </row>
    <row r="19" spans="1:23" ht="12.75">
      <c r="A19" s="1" t="s">
        <v>1436</v>
      </c>
      <c r="C19" s="1">
        <v>3</v>
      </c>
      <c r="D19" s="3" t="s">
        <v>720</v>
      </c>
      <c r="E19" s="2">
        <v>40395</v>
      </c>
      <c r="F19" s="4">
        <v>0.7611111111111111</v>
      </c>
      <c r="G19" s="2">
        <v>40396</v>
      </c>
      <c r="H19" s="5">
        <v>0.5784722222222222</v>
      </c>
      <c r="I19" s="4">
        <f t="shared" si="0"/>
        <v>23.817361111111108</v>
      </c>
      <c r="J19" s="6">
        <f>19+37/60</f>
        <v>19.616666666666667</v>
      </c>
      <c r="K19" s="1" t="s">
        <v>1445</v>
      </c>
      <c r="L19" s="3" t="s">
        <v>706</v>
      </c>
      <c r="M19" s="1">
        <v>51</v>
      </c>
      <c r="N19" s="1">
        <v>13</v>
      </c>
      <c r="O19" s="1">
        <f>SUM(M19:N19)</f>
        <v>64</v>
      </c>
      <c r="W19" s="1">
        <f>SUM(O19:V19)</f>
        <v>64</v>
      </c>
    </row>
    <row r="20" spans="1:23" ht="12.75">
      <c r="A20" s="1" t="s">
        <v>1436</v>
      </c>
      <c r="C20" s="1">
        <v>4</v>
      </c>
      <c r="D20" s="3" t="s">
        <v>721</v>
      </c>
      <c r="E20" s="2">
        <v>40395</v>
      </c>
      <c r="F20" s="4">
        <v>0.7673611111111112</v>
      </c>
      <c r="G20" s="2">
        <v>40396</v>
      </c>
      <c r="H20" s="5">
        <v>0.545138888888889</v>
      </c>
      <c r="I20" s="4">
        <f t="shared" si="0"/>
        <v>23.77777777777778</v>
      </c>
      <c r="J20" s="6">
        <f>18+40/60</f>
        <v>18.666666666666668</v>
      </c>
      <c r="K20" s="1" t="s">
        <v>163</v>
      </c>
      <c r="L20" s="3" t="s">
        <v>706</v>
      </c>
      <c r="M20" s="1">
        <v>49</v>
      </c>
      <c r="N20" s="1">
        <v>13</v>
      </c>
      <c r="O20" s="1">
        <f>SUM(M20:N20)</f>
        <v>62</v>
      </c>
      <c r="W20" s="1">
        <f>SUM(O20:V20)</f>
        <v>62</v>
      </c>
    </row>
    <row r="21" spans="1:23" ht="12.75">
      <c r="A21" s="1" t="s">
        <v>1436</v>
      </c>
      <c r="C21" s="1">
        <v>5</v>
      </c>
      <c r="D21" s="3" t="s">
        <v>722</v>
      </c>
      <c r="E21" s="2">
        <v>40395</v>
      </c>
      <c r="F21" s="4">
        <v>0.7729166666666667</v>
      </c>
      <c r="G21" s="2">
        <v>40396</v>
      </c>
      <c r="H21" s="5">
        <v>0.513888888888889</v>
      </c>
      <c r="I21" s="4">
        <f t="shared" si="0"/>
        <v>23.740972222222222</v>
      </c>
      <c r="J21" s="6">
        <f>17+47/60</f>
        <v>17.783333333333335</v>
      </c>
      <c r="K21" s="1" t="s">
        <v>1445</v>
      </c>
      <c r="L21" s="3" t="s">
        <v>706</v>
      </c>
      <c r="M21" s="1">
        <v>24</v>
      </c>
      <c r="N21" s="1">
        <v>20</v>
      </c>
      <c r="O21" s="1">
        <f>SUM(M21:N21)</f>
        <v>44</v>
      </c>
      <c r="W21" s="1">
        <f>SUM(O21:V21)</f>
        <v>44</v>
      </c>
    </row>
    <row r="22" spans="1:28" ht="12.75">
      <c r="A22" s="1" t="s">
        <v>570</v>
      </c>
      <c r="C22" s="1">
        <v>1</v>
      </c>
      <c r="D22" s="3" t="s">
        <v>625</v>
      </c>
      <c r="E22" s="2">
        <v>40353</v>
      </c>
      <c r="F22" s="4">
        <v>0.49583333333333335</v>
      </c>
      <c r="G22" s="2">
        <v>40354</v>
      </c>
      <c r="H22" s="5">
        <v>0.4375</v>
      </c>
      <c r="I22" s="4">
        <f t="shared" si="0"/>
        <v>23.941666666666666</v>
      </c>
      <c r="J22" s="6">
        <f>22+36/60</f>
        <v>22.6</v>
      </c>
      <c r="K22" s="1" t="s">
        <v>632</v>
      </c>
      <c r="L22" s="3">
        <v>1</v>
      </c>
      <c r="W22" s="1">
        <f>SUM(O22:S22)</f>
        <v>0</v>
      </c>
      <c r="X22" s="1">
        <v>0</v>
      </c>
      <c r="Y22" s="1">
        <v>0</v>
      </c>
      <c r="Z22" s="1">
        <f>X22/(SUM(J22:J26)*6)*24</f>
        <v>0</v>
      </c>
      <c r="AA22" s="1">
        <f>Y22/(SUM(J22:J26)*6)*24</f>
        <v>0</v>
      </c>
      <c r="AB22" s="1">
        <f>(X22-Y22)/(SUM(J22:J26)*6)*24</f>
        <v>0</v>
      </c>
    </row>
    <row r="23" spans="1:23" ht="12.75">
      <c r="A23" s="1" t="s">
        <v>570</v>
      </c>
      <c r="C23" s="1">
        <v>2</v>
      </c>
      <c r="D23" s="3" t="s">
        <v>626</v>
      </c>
      <c r="E23" s="2">
        <v>40353</v>
      </c>
      <c r="F23" s="4">
        <v>0.5055555555555555</v>
      </c>
      <c r="G23" s="2">
        <v>40354</v>
      </c>
      <c r="H23" s="5">
        <v>0.46388888888888885</v>
      </c>
      <c r="I23" s="4">
        <f t="shared" si="0"/>
        <v>23.958333333333332</v>
      </c>
      <c r="J23" s="6">
        <f>23</f>
        <v>23</v>
      </c>
      <c r="K23" s="1" t="s">
        <v>633</v>
      </c>
      <c r="L23" s="3">
        <v>1</v>
      </c>
      <c r="W23" s="1">
        <f>SUM(O23:S23)</f>
        <v>0</v>
      </c>
    </row>
    <row r="24" spans="1:23" ht="12.75">
      <c r="A24" s="1" t="s">
        <v>570</v>
      </c>
      <c r="C24" s="1">
        <v>3</v>
      </c>
      <c r="D24" s="3" t="s">
        <v>627</v>
      </c>
      <c r="E24" s="2">
        <v>40353</v>
      </c>
      <c r="F24" s="4">
        <v>0.5125000000000001</v>
      </c>
      <c r="G24" s="2">
        <v>40354</v>
      </c>
      <c r="H24" s="5">
        <v>0.49652777777777773</v>
      </c>
      <c r="I24" s="4">
        <f t="shared" si="0"/>
        <v>23.98402777777778</v>
      </c>
      <c r="J24" s="6">
        <f>23+37/60</f>
        <v>23.616666666666667</v>
      </c>
      <c r="K24" s="1" t="s">
        <v>634</v>
      </c>
      <c r="L24" s="3">
        <v>1</v>
      </c>
      <c r="W24" s="1">
        <f>SUM(O24:S24)</f>
        <v>0</v>
      </c>
    </row>
    <row r="25" spans="1:23" ht="12.75">
      <c r="A25" s="1" t="s">
        <v>570</v>
      </c>
      <c r="C25" s="1">
        <v>4</v>
      </c>
      <c r="D25" s="3" t="s">
        <v>628</v>
      </c>
      <c r="E25" s="2">
        <v>40353</v>
      </c>
      <c r="F25" s="4">
        <v>0.5222222222222223</v>
      </c>
      <c r="G25" s="2">
        <v>40354</v>
      </c>
      <c r="H25" s="5">
        <v>0.5381944444444444</v>
      </c>
      <c r="I25" s="4">
        <f t="shared" si="0"/>
        <v>24.01597222222222</v>
      </c>
      <c r="J25" s="6">
        <f>24+23/60</f>
        <v>24.383333333333333</v>
      </c>
      <c r="K25" s="1" t="s">
        <v>635</v>
      </c>
      <c r="L25" s="3">
        <v>1</v>
      </c>
      <c r="W25" s="1">
        <f>SUM(O25:S25)</f>
        <v>0</v>
      </c>
    </row>
    <row r="26" spans="1:23" ht="12.75">
      <c r="A26" s="1" t="s">
        <v>570</v>
      </c>
      <c r="C26" s="1">
        <v>5</v>
      </c>
      <c r="D26" s="3" t="s">
        <v>629</v>
      </c>
      <c r="E26" s="2">
        <v>40353</v>
      </c>
      <c r="F26" s="4">
        <v>0.5305555555555556</v>
      </c>
      <c r="G26" s="2">
        <v>40354</v>
      </c>
      <c r="H26" s="5">
        <v>0.5756944444444444</v>
      </c>
      <c r="I26" s="4">
        <f t="shared" si="0"/>
        <v>24.04513888888889</v>
      </c>
      <c r="J26" s="6">
        <f>25+5/60</f>
        <v>25.083333333333332</v>
      </c>
      <c r="K26" s="1" t="s">
        <v>632</v>
      </c>
      <c r="L26" s="3">
        <v>1</v>
      </c>
      <c r="W26" s="1">
        <f>SUM(O26:S26)</f>
        <v>0</v>
      </c>
    </row>
    <row r="27" spans="1:28" ht="12.75">
      <c r="A27" s="1" t="s">
        <v>1330</v>
      </c>
      <c r="C27" s="1">
        <v>1</v>
      </c>
      <c r="D27" s="3" t="s">
        <v>431</v>
      </c>
      <c r="E27" s="2">
        <v>40388</v>
      </c>
      <c r="F27" s="4">
        <v>0.65625</v>
      </c>
      <c r="G27" s="2">
        <v>40389</v>
      </c>
      <c r="H27" s="5">
        <v>0.39999999999999997</v>
      </c>
      <c r="I27" s="4">
        <f t="shared" si="0"/>
        <v>23.74375</v>
      </c>
      <c r="J27" s="6">
        <f>17+51/60</f>
        <v>17.85</v>
      </c>
      <c r="K27" s="1" t="s">
        <v>997</v>
      </c>
      <c r="L27" s="3" t="s">
        <v>246</v>
      </c>
      <c r="P27" s="1">
        <v>69</v>
      </c>
      <c r="Q27" s="1">
        <v>4</v>
      </c>
      <c r="W27" s="1">
        <f>SUM(P27:T27)</f>
        <v>73</v>
      </c>
      <c r="X27" s="1">
        <f>SUM(W27:W31)</f>
        <v>345</v>
      </c>
      <c r="Y27" s="1">
        <v>0</v>
      </c>
      <c r="Z27" s="1">
        <f>X27/(SUM(J27:J31)*6)*24</f>
        <v>13.806903451725862</v>
      </c>
      <c r="AA27" s="1">
        <f>Y27/(SUM(J27:J31)*6)*24</f>
        <v>0</v>
      </c>
      <c r="AB27" s="1">
        <f>(X27-Y27)/(SUM(J27:J31)*6)*24</f>
        <v>13.806903451725862</v>
      </c>
    </row>
    <row r="28" spans="1:23" ht="12.75">
      <c r="A28" s="1" t="s">
        <v>1330</v>
      </c>
      <c r="C28" s="1">
        <v>2</v>
      </c>
      <c r="D28" s="3" t="s">
        <v>432</v>
      </c>
      <c r="E28" s="2">
        <v>40388</v>
      </c>
      <c r="F28" s="4">
        <v>0.6618055555555555</v>
      </c>
      <c r="G28" s="2">
        <v>40389</v>
      </c>
      <c r="H28" s="5">
        <v>0.4375</v>
      </c>
      <c r="I28" s="4">
        <f t="shared" si="0"/>
        <v>23.775694444444444</v>
      </c>
      <c r="J28" s="6">
        <f>18+37/60</f>
        <v>18.616666666666667</v>
      </c>
      <c r="K28" s="1" t="s">
        <v>1387</v>
      </c>
      <c r="L28" s="3" t="s">
        <v>246</v>
      </c>
      <c r="P28" s="1">
        <v>52</v>
      </c>
      <c r="Q28" s="1">
        <v>5</v>
      </c>
      <c r="T28" s="1">
        <v>1</v>
      </c>
      <c r="W28" s="1">
        <f>SUM(P28:T28)</f>
        <v>58</v>
      </c>
    </row>
    <row r="29" spans="1:29" ht="12.75">
      <c r="A29" s="1" t="s">
        <v>1330</v>
      </c>
      <c r="C29" s="1">
        <v>3</v>
      </c>
      <c r="D29" s="3" t="s">
        <v>433</v>
      </c>
      <c r="E29" s="2">
        <v>40388</v>
      </c>
      <c r="F29" s="4">
        <v>0.6652777777777777</v>
      </c>
      <c r="G29" s="2">
        <v>40389</v>
      </c>
      <c r="H29" s="5">
        <v>0.48055555555555557</v>
      </c>
      <c r="I29" s="4">
        <f t="shared" si="0"/>
        <v>23.815277777777776</v>
      </c>
      <c r="J29" s="6">
        <f>19+34/60</f>
        <v>19.566666666666666</v>
      </c>
      <c r="K29" s="1" t="s">
        <v>1388</v>
      </c>
      <c r="L29" s="3" t="s">
        <v>246</v>
      </c>
      <c r="P29" s="1">
        <v>47</v>
      </c>
      <c r="Q29" s="1">
        <v>17</v>
      </c>
      <c r="W29" s="1">
        <f>SUM(P29:T29)</f>
        <v>64</v>
      </c>
      <c r="AC29" s="1" t="s">
        <v>1389</v>
      </c>
    </row>
    <row r="30" spans="1:23" ht="12.75">
      <c r="A30" s="1" t="s">
        <v>1330</v>
      </c>
      <c r="C30" s="1">
        <v>4</v>
      </c>
      <c r="D30" s="3" t="s">
        <v>434</v>
      </c>
      <c r="E30" s="2">
        <v>40388</v>
      </c>
      <c r="F30" s="4">
        <v>0.6687500000000001</v>
      </c>
      <c r="G30" s="2">
        <v>40389</v>
      </c>
      <c r="H30" s="5">
        <v>0.5729166666666666</v>
      </c>
      <c r="I30" s="4">
        <f t="shared" si="0"/>
        <v>23.90416666666667</v>
      </c>
      <c r="J30" s="6">
        <f>21+42/60</f>
        <v>21.7</v>
      </c>
      <c r="K30" s="1" t="s">
        <v>1359</v>
      </c>
      <c r="L30" s="3" t="s">
        <v>246</v>
      </c>
      <c r="P30" s="1">
        <v>48</v>
      </c>
      <c r="Q30" s="1">
        <v>4</v>
      </c>
      <c r="W30" s="1">
        <f>SUM(P30:T30)</f>
        <v>52</v>
      </c>
    </row>
    <row r="31" spans="1:23" ht="12.75">
      <c r="A31" s="1" t="s">
        <v>1330</v>
      </c>
      <c r="C31" s="1">
        <v>5</v>
      </c>
      <c r="D31" s="3" t="s">
        <v>435</v>
      </c>
      <c r="E31" s="2">
        <v>40388</v>
      </c>
      <c r="F31" s="4">
        <v>0.6736111111111112</v>
      </c>
      <c r="G31" s="2">
        <v>40389</v>
      </c>
      <c r="H31" s="5">
        <v>0.5993055555555555</v>
      </c>
      <c r="I31" s="4">
        <f t="shared" si="0"/>
        <v>23.925694444444446</v>
      </c>
      <c r="J31" s="6">
        <f>22+13/60</f>
        <v>22.216666666666665</v>
      </c>
      <c r="K31" s="1" t="s">
        <v>1387</v>
      </c>
      <c r="L31" s="3" t="s">
        <v>246</v>
      </c>
      <c r="P31" s="1">
        <v>50</v>
      </c>
      <c r="Q31" s="1">
        <v>48</v>
      </c>
      <c r="W31" s="1">
        <f>SUM(P31:T31)</f>
        <v>98</v>
      </c>
    </row>
    <row r="32" spans="1:28" ht="12.75">
      <c r="A32" s="1" t="s">
        <v>1466</v>
      </c>
      <c r="C32" s="1">
        <v>1</v>
      </c>
      <c r="D32" s="3" t="s">
        <v>956</v>
      </c>
      <c r="E32" s="2">
        <v>40402</v>
      </c>
      <c r="F32" s="4">
        <v>0.5951388888888889</v>
      </c>
      <c r="G32" s="2">
        <v>40403</v>
      </c>
      <c r="H32" s="5">
        <v>0.4861111111111111</v>
      </c>
      <c r="I32" s="4">
        <f t="shared" si="0"/>
        <v>23.89097222222222</v>
      </c>
      <c r="J32" s="6">
        <f>21+23/60</f>
        <v>21.383333333333333</v>
      </c>
      <c r="K32" s="1" t="s">
        <v>1477</v>
      </c>
      <c r="L32" s="3" t="s">
        <v>246</v>
      </c>
      <c r="W32" s="1">
        <f>SUM(O32:V32)</f>
        <v>0</v>
      </c>
      <c r="X32" s="1">
        <v>0</v>
      </c>
      <c r="Y32" s="1">
        <v>0</v>
      </c>
      <c r="Z32" s="1">
        <f>X32/(SUM(J32:J36)*6)*24</f>
        <v>0</v>
      </c>
      <c r="AA32" s="1">
        <f>Y32/(SUM(J32:J36)*6)*24</f>
        <v>0</v>
      </c>
      <c r="AB32" s="1">
        <f>(X32-Y32)/(SUM(J32:J36)*6)*24</f>
        <v>0</v>
      </c>
    </row>
    <row r="33" spans="1:23" ht="12.75">
      <c r="A33" s="1" t="s">
        <v>1466</v>
      </c>
      <c r="C33" s="1">
        <v>2</v>
      </c>
      <c r="D33" s="3" t="s">
        <v>966</v>
      </c>
      <c r="E33" s="2">
        <v>40402</v>
      </c>
      <c r="F33" s="4">
        <v>0.611111111111111</v>
      </c>
      <c r="G33" s="2">
        <v>40403</v>
      </c>
      <c r="H33" s="5">
        <v>0.4777777777777778</v>
      </c>
      <c r="I33" s="4">
        <f t="shared" si="0"/>
        <v>23.866666666666667</v>
      </c>
      <c r="J33" s="6">
        <f>20+48/60</f>
        <v>20.8</v>
      </c>
      <c r="K33" s="1" t="s">
        <v>1478</v>
      </c>
      <c r="L33" s="3" t="s">
        <v>246</v>
      </c>
      <c r="W33" s="1">
        <f>SUM(O33:V33)</f>
        <v>0</v>
      </c>
    </row>
    <row r="34" spans="1:23" ht="12.75">
      <c r="A34" s="1" t="s">
        <v>1466</v>
      </c>
      <c r="C34" s="1">
        <v>3</v>
      </c>
      <c r="D34" s="3" t="s">
        <v>998</v>
      </c>
      <c r="E34" s="2">
        <v>40402</v>
      </c>
      <c r="F34" s="4">
        <v>0.6090277777777778</v>
      </c>
      <c r="G34" s="2">
        <v>40403</v>
      </c>
      <c r="H34" s="5">
        <v>0.47222222222222227</v>
      </c>
      <c r="I34" s="4">
        <f t="shared" si="0"/>
        <v>23.863194444444442</v>
      </c>
      <c r="J34" s="6">
        <f>20+43/60</f>
        <v>20.716666666666665</v>
      </c>
      <c r="K34" s="1" t="s">
        <v>1477</v>
      </c>
      <c r="L34" s="3" t="s">
        <v>706</v>
      </c>
      <c r="W34" s="1">
        <f>SUM(O34:V34)</f>
        <v>0</v>
      </c>
    </row>
    <row r="35" spans="1:23" ht="12.75">
      <c r="A35" s="1" t="s">
        <v>1466</v>
      </c>
      <c r="C35" s="1">
        <v>4</v>
      </c>
      <c r="D35" s="3" t="s">
        <v>982</v>
      </c>
      <c r="E35" s="2">
        <v>40402</v>
      </c>
      <c r="F35" s="4">
        <v>0.6354166666666666</v>
      </c>
      <c r="G35" s="2">
        <v>40403</v>
      </c>
      <c r="H35" s="5">
        <v>0.4583333333333333</v>
      </c>
      <c r="I35" s="4">
        <f t="shared" si="0"/>
        <v>23.822916666666664</v>
      </c>
      <c r="J35" s="6">
        <v>19.75</v>
      </c>
      <c r="K35" s="1" t="s">
        <v>1477</v>
      </c>
      <c r="L35" s="3" t="s">
        <v>246</v>
      </c>
      <c r="W35" s="1">
        <f>SUM(O35:V35)</f>
        <v>0</v>
      </c>
    </row>
    <row r="36" spans="1:23" ht="12.75">
      <c r="A36" s="1" t="s">
        <v>1466</v>
      </c>
      <c r="C36" s="1">
        <v>5</v>
      </c>
      <c r="D36" s="3" t="s">
        <v>1000</v>
      </c>
      <c r="E36" s="2">
        <v>40402</v>
      </c>
      <c r="F36" s="4">
        <v>0.6458333333333334</v>
      </c>
      <c r="G36" s="2">
        <v>40403</v>
      </c>
      <c r="H36" s="5">
        <v>0.4479166666666667</v>
      </c>
      <c r="I36" s="4">
        <f t="shared" si="0"/>
        <v>23.802083333333336</v>
      </c>
      <c r="J36" s="6">
        <f>19.25</f>
        <v>19.25</v>
      </c>
      <c r="K36" s="1" t="s">
        <v>1479</v>
      </c>
      <c r="L36" s="3" t="s">
        <v>706</v>
      </c>
      <c r="W36" s="1">
        <f>SUM(O36:V36)</f>
        <v>0</v>
      </c>
    </row>
    <row r="37" spans="1:28" ht="12.75">
      <c r="A37" s="1" t="s">
        <v>637</v>
      </c>
      <c r="C37" s="1">
        <v>1</v>
      </c>
      <c r="D37" s="3" t="s">
        <v>693</v>
      </c>
      <c r="E37" s="2">
        <v>40357</v>
      </c>
      <c r="F37" s="4">
        <v>0.45694444444444443</v>
      </c>
      <c r="G37" s="2">
        <v>40358</v>
      </c>
      <c r="H37" s="5">
        <v>0.4847222222222222</v>
      </c>
      <c r="I37" s="4">
        <f t="shared" si="0"/>
        <v>24.027777777777775</v>
      </c>
      <c r="J37" s="6">
        <f>24+40/60</f>
        <v>24.666666666666668</v>
      </c>
      <c r="K37" s="1" t="s">
        <v>701</v>
      </c>
      <c r="L37" s="3">
        <v>1</v>
      </c>
      <c r="W37" s="1">
        <f>SUM(O37:S37)</f>
        <v>0</v>
      </c>
      <c r="X37" s="1">
        <v>0</v>
      </c>
      <c r="Y37" s="1">
        <v>0</v>
      </c>
      <c r="Z37" s="1">
        <f>X37/(SUM(J37:J41)*6)*24</f>
        <v>0</v>
      </c>
      <c r="AA37" s="1">
        <f>Y37/(SUM(J37:J41)*6)*24</f>
        <v>0</v>
      </c>
      <c r="AB37" s="1">
        <f>(X37-Y37)/(SUM(J37:J41)*6)*24</f>
        <v>0</v>
      </c>
    </row>
    <row r="38" spans="1:23" ht="12.75">
      <c r="A38" s="1" t="s">
        <v>637</v>
      </c>
      <c r="C38" s="1">
        <v>2</v>
      </c>
      <c r="D38" s="3" t="s">
        <v>694</v>
      </c>
      <c r="E38" s="2">
        <v>40357</v>
      </c>
      <c r="F38" s="4">
        <v>0.4770833333333333</v>
      </c>
      <c r="G38" s="2">
        <v>40358</v>
      </c>
      <c r="H38" s="5">
        <v>0.4673611111111111</v>
      </c>
      <c r="I38" s="4">
        <f t="shared" si="0"/>
        <v>23.990277777777777</v>
      </c>
      <c r="J38" s="6">
        <f>23+46/60</f>
        <v>23.766666666666666</v>
      </c>
      <c r="K38" s="1" t="s">
        <v>635</v>
      </c>
      <c r="L38" s="3" t="s">
        <v>246</v>
      </c>
      <c r="W38" s="1">
        <f>SUM(O38:S38)</f>
        <v>0</v>
      </c>
    </row>
    <row r="39" spans="1:23" ht="12.75">
      <c r="A39" s="1" t="s">
        <v>637</v>
      </c>
      <c r="C39" s="1">
        <v>3</v>
      </c>
      <c r="D39" s="3" t="s">
        <v>695</v>
      </c>
      <c r="E39" s="2">
        <v>40357</v>
      </c>
      <c r="F39" s="4">
        <v>0.5111111111111112</v>
      </c>
      <c r="G39" s="2">
        <v>40358</v>
      </c>
      <c r="H39" s="5">
        <v>0.4791666666666667</v>
      </c>
      <c r="I39" s="4">
        <f t="shared" si="0"/>
        <v>23.968055555555555</v>
      </c>
      <c r="J39" s="6">
        <f>23+14/60</f>
        <v>23.233333333333334</v>
      </c>
      <c r="K39" s="1" t="s">
        <v>702</v>
      </c>
      <c r="L39" s="3" t="s">
        <v>246</v>
      </c>
      <c r="W39" s="1">
        <f>SUM(O39:S39)</f>
        <v>0</v>
      </c>
    </row>
    <row r="40" spans="1:23" ht="12.75">
      <c r="A40" s="1" t="s">
        <v>637</v>
      </c>
      <c r="C40" s="1">
        <v>4</v>
      </c>
      <c r="D40" s="3" t="s">
        <v>696</v>
      </c>
      <c r="E40" s="2">
        <v>40357</v>
      </c>
      <c r="F40" s="4">
        <v>0.5722222222222222</v>
      </c>
      <c r="G40" s="2">
        <v>40358</v>
      </c>
      <c r="H40" s="5">
        <v>0.48819444444444443</v>
      </c>
      <c r="I40" s="4">
        <f t="shared" si="0"/>
        <v>23.915972222222223</v>
      </c>
      <c r="J40" s="6">
        <f>21+59/60</f>
        <v>21.983333333333334</v>
      </c>
      <c r="K40" s="1" t="s">
        <v>703</v>
      </c>
      <c r="L40" s="3" t="s">
        <v>705</v>
      </c>
      <c r="W40" s="1">
        <f>SUM(O40:S40)</f>
        <v>0</v>
      </c>
    </row>
    <row r="41" spans="1:23" ht="12.75">
      <c r="A41" s="1" t="s">
        <v>637</v>
      </c>
      <c r="C41" s="1">
        <v>5</v>
      </c>
      <c r="D41" s="3" t="s">
        <v>697</v>
      </c>
      <c r="E41" s="2">
        <v>40357</v>
      </c>
      <c r="F41" s="4">
        <v>0.6236111111111111</v>
      </c>
      <c r="G41" s="2">
        <v>40358</v>
      </c>
      <c r="H41" s="5">
        <v>0.46875</v>
      </c>
      <c r="I41" s="4">
        <f t="shared" si="0"/>
        <v>23.84513888888889</v>
      </c>
      <c r="J41" s="6">
        <f>20+17/60</f>
        <v>20.283333333333335</v>
      </c>
      <c r="K41" s="1" t="s">
        <v>704</v>
      </c>
      <c r="L41" s="3" t="s">
        <v>706</v>
      </c>
      <c r="W41" s="1">
        <f>SUM(O41:S41)</f>
        <v>0</v>
      </c>
    </row>
    <row r="42" spans="1:28" ht="12.75">
      <c r="A42" s="1" t="s">
        <v>789</v>
      </c>
      <c r="C42" s="1">
        <v>1</v>
      </c>
      <c r="D42" s="3" t="s">
        <v>365</v>
      </c>
      <c r="E42" s="2">
        <v>40387</v>
      </c>
      <c r="F42" s="4">
        <v>0.5680555555555555</v>
      </c>
      <c r="G42" s="2">
        <v>40388</v>
      </c>
      <c r="H42" s="5">
        <v>0.4277777777777778</v>
      </c>
      <c r="I42" s="4">
        <f t="shared" si="0"/>
        <v>23.85972222222222</v>
      </c>
      <c r="J42" s="6">
        <f>20+38/60</f>
        <v>20.633333333333333</v>
      </c>
      <c r="K42" s="1" t="s">
        <v>1378</v>
      </c>
      <c r="W42" s="1">
        <v>0</v>
      </c>
      <c r="X42" s="1">
        <v>0</v>
      </c>
      <c r="Y42" s="1">
        <v>0</v>
      </c>
      <c r="Z42" s="1">
        <f>X42/(SUM(J42:J46)*6)*24</f>
        <v>0</v>
      </c>
      <c r="AA42" s="1">
        <f>Y42/(SUM(J42:J46)*6)*24</f>
        <v>0</v>
      </c>
      <c r="AB42" s="1">
        <f>(X42-Y42)/(SUM(J42:J46)*6)*24</f>
        <v>0</v>
      </c>
    </row>
    <row r="43" spans="1:23" ht="12.75">
      <c r="A43" s="1" t="s">
        <v>789</v>
      </c>
      <c r="C43" s="1">
        <v>2</v>
      </c>
      <c r="D43" s="3" t="s">
        <v>369</v>
      </c>
      <c r="E43" s="2">
        <v>40387</v>
      </c>
      <c r="F43" s="4">
        <v>0.5694444444444444</v>
      </c>
      <c r="G43" s="2">
        <v>40388</v>
      </c>
      <c r="H43" s="5">
        <v>0.4361111111111111</v>
      </c>
      <c r="I43" s="4">
        <f t="shared" si="0"/>
        <v>23.866666666666667</v>
      </c>
      <c r="J43" s="6">
        <f>20+48/60</f>
        <v>20.8</v>
      </c>
      <c r="W43" s="1">
        <v>0</v>
      </c>
    </row>
    <row r="44" spans="1:23" ht="12.75">
      <c r="A44" s="1" t="s">
        <v>789</v>
      </c>
      <c r="C44" s="1">
        <v>3</v>
      </c>
      <c r="D44" s="3" t="s">
        <v>378</v>
      </c>
      <c r="E44" s="2">
        <v>40387</v>
      </c>
      <c r="F44" s="4">
        <v>0.5791666666666667</v>
      </c>
      <c r="G44" s="2">
        <v>40388</v>
      </c>
      <c r="H44" s="5">
        <v>0.4597222222222222</v>
      </c>
      <c r="I44" s="4">
        <f t="shared" si="0"/>
        <v>23.880555555555556</v>
      </c>
      <c r="J44" s="6">
        <f>20+8/60</f>
        <v>20.133333333333333</v>
      </c>
      <c r="W44" s="1">
        <v>0</v>
      </c>
    </row>
    <row r="45" spans="1:23" ht="12.75">
      <c r="A45" s="1" t="s">
        <v>789</v>
      </c>
      <c r="C45" s="1">
        <v>4</v>
      </c>
      <c r="D45" s="3" t="s">
        <v>421</v>
      </c>
      <c r="E45" s="2">
        <v>40387</v>
      </c>
      <c r="F45" s="4">
        <v>0.6124999999999999</v>
      </c>
      <c r="G45" s="2">
        <v>40388</v>
      </c>
      <c r="H45" s="5">
        <v>0.44236111111111115</v>
      </c>
      <c r="I45" s="4">
        <f t="shared" si="0"/>
        <v>23.82986111111111</v>
      </c>
      <c r="J45" s="6">
        <f>19+55/60</f>
        <v>19.916666666666668</v>
      </c>
      <c r="W45" s="1">
        <v>0</v>
      </c>
    </row>
    <row r="46" spans="1:23" ht="12.75">
      <c r="A46" s="1" t="s">
        <v>789</v>
      </c>
      <c r="C46" s="1">
        <v>5</v>
      </c>
      <c r="D46" s="3" t="s">
        <v>422</v>
      </c>
      <c r="E46" s="2">
        <v>40387</v>
      </c>
      <c r="F46" s="4">
        <v>0.6201388888888889</v>
      </c>
      <c r="G46" s="2">
        <v>40388</v>
      </c>
      <c r="H46" s="5">
        <v>0.45625</v>
      </c>
      <c r="I46" s="4">
        <f t="shared" si="0"/>
        <v>23.836111111111112</v>
      </c>
      <c r="J46" s="6">
        <f>20+4/60</f>
        <v>20.066666666666666</v>
      </c>
      <c r="W46" s="1">
        <v>0</v>
      </c>
    </row>
    <row r="47" spans="1:28" ht="12.75">
      <c r="A47" s="1" t="s">
        <v>251</v>
      </c>
      <c r="C47" s="1">
        <v>1</v>
      </c>
      <c r="D47" s="3" t="s">
        <v>319</v>
      </c>
      <c r="E47" s="2">
        <v>40345</v>
      </c>
      <c r="F47" s="4">
        <v>0.513888888888889</v>
      </c>
      <c r="G47" s="2">
        <v>40346</v>
      </c>
      <c r="H47" s="1" t="s">
        <v>1522</v>
      </c>
      <c r="I47" s="4"/>
      <c r="J47" s="6">
        <v>21.3</v>
      </c>
      <c r="K47" s="1" t="s">
        <v>324</v>
      </c>
      <c r="L47" s="3" t="s">
        <v>327</v>
      </c>
      <c r="P47" s="1">
        <v>8</v>
      </c>
      <c r="Q47" s="1">
        <v>6</v>
      </c>
      <c r="W47" s="1">
        <f>SUM(O47:S47)</f>
        <v>14</v>
      </c>
      <c r="X47" s="1">
        <f>SUM(W47:W51)</f>
        <v>36</v>
      </c>
      <c r="Y47" s="1">
        <v>0</v>
      </c>
      <c r="Z47" s="1">
        <f>X47/(SUM(J47:J51)*6)*24</f>
        <v>1.352112676056338</v>
      </c>
      <c r="AA47" s="1">
        <f>Y47/(SUM(J47:J51)*6)*24</f>
        <v>0</v>
      </c>
      <c r="AB47" s="1">
        <f>(X47-Y47)/(SUM(J47:J51)*6)*24</f>
        <v>1.352112676056338</v>
      </c>
    </row>
    <row r="48" spans="1:23" ht="12.75">
      <c r="A48" s="1" t="s">
        <v>251</v>
      </c>
      <c r="C48" s="1">
        <v>2</v>
      </c>
      <c r="D48" s="3" t="s">
        <v>320</v>
      </c>
      <c r="E48" s="2">
        <v>40345</v>
      </c>
      <c r="F48" s="4">
        <v>0.5631944444444444</v>
      </c>
      <c r="G48" s="2">
        <v>40346</v>
      </c>
      <c r="H48" s="1" t="s">
        <v>1523</v>
      </c>
      <c r="I48" s="4"/>
      <c r="J48" s="6">
        <v>21.3</v>
      </c>
      <c r="K48" s="1" t="s">
        <v>325</v>
      </c>
      <c r="L48" s="3">
        <v>1</v>
      </c>
      <c r="Q48" s="1">
        <v>2</v>
      </c>
      <c r="W48" s="1">
        <f>SUM(O48:S48)</f>
        <v>2</v>
      </c>
    </row>
    <row r="49" spans="1:23" ht="12.75">
      <c r="A49" s="1" t="s">
        <v>251</v>
      </c>
      <c r="C49" s="1">
        <v>3</v>
      </c>
      <c r="D49" s="3" t="s">
        <v>321</v>
      </c>
      <c r="E49" s="2">
        <v>40345</v>
      </c>
      <c r="F49" s="4">
        <v>0.5902777777777778</v>
      </c>
      <c r="G49" s="2">
        <v>40346</v>
      </c>
      <c r="I49" s="4"/>
      <c r="J49" s="6">
        <v>21.3</v>
      </c>
      <c r="K49" s="1" t="s">
        <v>324</v>
      </c>
      <c r="L49" s="3">
        <v>1</v>
      </c>
      <c r="P49" s="1">
        <v>6</v>
      </c>
      <c r="Q49" s="1">
        <v>4</v>
      </c>
      <c r="S49" s="1">
        <v>2</v>
      </c>
      <c r="W49" s="1">
        <f>SUM(O49:S49)</f>
        <v>12</v>
      </c>
    </row>
    <row r="50" spans="1:23" ht="12.75">
      <c r="A50" s="1" t="s">
        <v>251</v>
      </c>
      <c r="C50" s="1">
        <v>4</v>
      </c>
      <c r="D50" s="3" t="s">
        <v>291</v>
      </c>
      <c r="E50" s="2">
        <v>40345</v>
      </c>
      <c r="F50" s="4">
        <v>0.61875</v>
      </c>
      <c r="G50" s="2">
        <v>40346</v>
      </c>
      <c r="I50" s="4"/>
      <c r="J50" s="6">
        <v>21.3</v>
      </c>
      <c r="K50" s="1" t="s">
        <v>160</v>
      </c>
      <c r="L50" s="3">
        <v>1</v>
      </c>
      <c r="P50" s="1">
        <v>1</v>
      </c>
      <c r="W50" s="1">
        <f>SUM(O50:S50)</f>
        <v>1</v>
      </c>
    </row>
    <row r="51" spans="1:23" ht="12.75">
      <c r="A51" s="1" t="s">
        <v>251</v>
      </c>
      <c r="C51" s="1">
        <v>5</v>
      </c>
      <c r="D51" s="3" t="s">
        <v>322</v>
      </c>
      <c r="E51" s="2">
        <v>40345</v>
      </c>
      <c r="F51" s="4">
        <v>0.6444444444444445</v>
      </c>
      <c r="G51" s="2">
        <v>40346</v>
      </c>
      <c r="H51" s="4"/>
      <c r="I51" s="4"/>
      <c r="J51" s="6">
        <v>21.3</v>
      </c>
      <c r="K51" s="1" t="s">
        <v>326</v>
      </c>
      <c r="L51" s="3">
        <v>1</v>
      </c>
      <c r="P51" s="1">
        <v>6</v>
      </c>
      <c r="Q51" s="1">
        <v>1</v>
      </c>
      <c r="W51" s="1">
        <f>SUM(O51:S51)</f>
        <v>7</v>
      </c>
    </row>
    <row r="52" spans="1:28" ht="12.75">
      <c r="A52" s="1" t="s">
        <v>767</v>
      </c>
      <c r="C52" s="1">
        <v>1</v>
      </c>
      <c r="D52" s="3" t="s">
        <v>856</v>
      </c>
      <c r="E52" s="2">
        <v>40365</v>
      </c>
      <c r="F52" s="4">
        <v>0.5034722222222222</v>
      </c>
      <c r="G52" s="2">
        <v>40366</v>
      </c>
      <c r="H52" s="5">
        <v>0.47222222222222227</v>
      </c>
      <c r="I52" s="4">
        <f aca="true" t="shared" si="1" ref="I52:I83">SUM(H52,(24-F52))</f>
        <v>23.96875</v>
      </c>
      <c r="J52" s="6">
        <v>23.25</v>
      </c>
      <c r="K52" s="1" t="s">
        <v>160</v>
      </c>
      <c r="L52" s="3" t="s">
        <v>706</v>
      </c>
      <c r="P52" s="1">
        <v>3</v>
      </c>
      <c r="W52" s="1">
        <f>SUM(O52:U52)</f>
        <v>3</v>
      </c>
      <c r="X52" s="1">
        <f>SUM(W52:W56)</f>
        <v>79</v>
      </c>
      <c r="Y52" s="1">
        <v>0</v>
      </c>
      <c r="Z52" s="1">
        <f>X52/(SUM(J52:J56)*6)*24</f>
        <v>2.917461685234197</v>
      </c>
      <c r="AA52" s="1">
        <f>Y52/(SUM(J52:J56)*6)*24</f>
        <v>0</v>
      </c>
      <c r="AB52" s="1">
        <f>(X52-Y52)/(SUM(J52:J56)*6)*24</f>
        <v>2.917461685234197</v>
      </c>
    </row>
    <row r="53" spans="1:23" ht="12.75">
      <c r="A53" s="1" t="s">
        <v>767</v>
      </c>
      <c r="C53" s="1">
        <v>2</v>
      </c>
      <c r="D53" s="3" t="s">
        <v>857</v>
      </c>
      <c r="E53" s="2">
        <v>40365</v>
      </c>
      <c r="F53" s="4">
        <v>0.5513888888888888</v>
      </c>
      <c r="G53" s="2">
        <v>40366</v>
      </c>
      <c r="H53" s="5">
        <v>0.4791666666666667</v>
      </c>
      <c r="I53" s="4">
        <f t="shared" si="1"/>
        <v>23.92777777777778</v>
      </c>
      <c r="J53" s="6">
        <f>22+16/60</f>
        <v>22.266666666666666</v>
      </c>
      <c r="K53" s="1" t="s">
        <v>861</v>
      </c>
      <c r="L53" s="3" t="s">
        <v>706</v>
      </c>
      <c r="P53" s="1">
        <v>10</v>
      </c>
      <c r="Q53" s="1">
        <v>8</v>
      </c>
      <c r="W53" s="1">
        <f>SUM(O53:U53)</f>
        <v>18</v>
      </c>
    </row>
    <row r="54" spans="1:23" ht="12.75">
      <c r="A54" s="1" t="s">
        <v>767</v>
      </c>
      <c r="C54" s="1">
        <v>3</v>
      </c>
      <c r="D54" s="3" t="s">
        <v>858</v>
      </c>
      <c r="E54" s="2">
        <v>40365</v>
      </c>
      <c r="F54" s="4">
        <v>0.576388888888889</v>
      </c>
      <c r="G54" s="2">
        <v>40366</v>
      </c>
      <c r="H54" s="5">
        <v>0.4895833333333333</v>
      </c>
      <c r="I54" s="4">
        <f t="shared" si="1"/>
        <v>23.913194444444443</v>
      </c>
      <c r="J54" s="6">
        <f>21+55/60</f>
        <v>21.916666666666668</v>
      </c>
      <c r="K54" s="1" t="s">
        <v>160</v>
      </c>
      <c r="L54" s="3" t="s">
        <v>706</v>
      </c>
      <c r="T54" s="1">
        <v>1</v>
      </c>
      <c r="W54" s="1">
        <f>SUM(O54:U54)</f>
        <v>1</v>
      </c>
    </row>
    <row r="55" spans="1:23" ht="12.75">
      <c r="A55" s="1" t="s">
        <v>767</v>
      </c>
      <c r="C55" s="1">
        <v>4</v>
      </c>
      <c r="D55" s="3" t="s">
        <v>859</v>
      </c>
      <c r="E55" s="2">
        <v>40365</v>
      </c>
      <c r="F55" s="4">
        <v>0.6006944444444444</v>
      </c>
      <c r="G55" s="2">
        <v>40366</v>
      </c>
      <c r="H55" s="5">
        <v>0.4986111111111111</v>
      </c>
      <c r="I55" s="4">
        <f t="shared" si="1"/>
        <v>23.897916666666667</v>
      </c>
      <c r="J55" s="6">
        <f>21+33/60</f>
        <v>21.55</v>
      </c>
      <c r="K55" s="1" t="s">
        <v>862</v>
      </c>
      <c r="L55" s="3" t="s">
        <v>706</v>
      </c>
      <c r="P55" s="1">
        <v>13</v>
      </c>
      <c r="Q55" s="1">
        <v>13</v>
      </c>
      <c r="T55" s="1">
        <v>5</v>
      </c>
      <c r="W55" s="1">
        <f>SUM(O55:U55)</f>
        <v>31</v>
      </c>
    </row>
    <row r="56" spans="1:23" ht="12.75">
      <c r="A56" s="1" t="s">
        <v>767</v>
      </c>
      <c r="C56" s="1">
        <v>5</v>
      </c>
      <c r="D56" s="3" t="s">
        <v>860</v>
      </c>
      <c r="E56" s="2">
        <v>40365</v>
      </c>
      <c r="F56" s="4">
        <v>0.7118055555555555</v>
      </c>
      <c r="G56" s="2">
        <v>40366</v>
      </c>
      <c r="H56" s="5">
        <v>0.517361111111111</v>
      </c>
      <c r="I56" s="4">
        <f t="shared" si="1"/>
        <v>23.805555555555554</v>
      </c>
      <c r="J56" s="6">
        <f>19.33</f>
        <v>19.33</v>
      </c>
      <c r="K56" s="1" t="s">
        <v>863</v>
      </c>
      <c r="L56" s="3" t="s">
        <v>706</v>
      </c>
      <c r="P56" s="1">
        <v>21</v>
      </c>
      <c r="Q56" s="1">
        <v>5</v>
      </c>
      <c r="W56" s="1">
        <f>SUM(O56:U56)</f>
        <v>26</v>
      </c>
    </row>
    <row r="57" spans="1:28" ht="12.75">
      <c r="A57" s="1" t="s">
        <v>785</v>
      </c>
      <c r="C57" s="1">
        <v>1</v>
      </c>
      <c r="D57" s="3" t="s">
        <v>232</v>
      </c>
      <c r="E57" s="2">
        <v>40385</v>
      </c>
      <c r="F57" s="4">
        <v>0.5819444444444445</v>
      </c>
      <c r="G57" s="2">
        <v>40386</v>
      </c>
      <c r="H57" s="5">
        <v>0.40277777777777773</v>
      </c>
      <c r="I57" s="4">
        <f t="shared" si="1"/>
        <v>23.820833333333333</v>
      </c>
      <c r="J57" s="6">
        <f>19+42/60</f>
        <v>19.7</v>
      </c>
      <c r="K57" s="1" t="s">
        <v>1367</v>
      </c>
      <c r="L57" s="3" t="s">
        <v>706</v>
      </c>
      <c r="W57" s="1">
        <v>0</v>
      </c>
      <c r="X57" s="1">
        <v>1</v>
      </c>
      <c r="Y57" s="1">
        <v>0</v>
      </c>
      <c r="Z57" s="1">
        <f>X57/(SUM(J57:J61)*6)*24</f>
        <v>0.041437894954936286</v>
      </c>
      <c r="AA57" s="1">
        <f>Y57/(SUM(J57:J61)*6)*24</f>
        <v>0</v>
      </c>
      <c r="AB57" s="1">
        <f>(X57-Y57)/(SUM(J57:J61)*6)*24</f>
        <v>0.041437894954936286</v>
      </c>
    </row>
    <row r="58" spans="1:23" ht="12.75">
      <c r="A58" s="1" t="s">
        <v>785</v>
      </c>
      <c r="C58" s="1">
        <v>2</v>
      </c>
      <c r="D58" s="3" t="s">
        <v>268</v>
      </c>
      <c r="E58" s="2">
        <v>40385</v>
      </c>
      <c r="F58" s="4">
        <v>0.5944444444444444</v>
      </c>
      <c r="G58" s="2">
        <v>40386</v>
      </c>
      <c r="H58" s="5">
        <v>0.40972222222222227</v>
      </c>
      <c r="I58" s="4">
        <f t="shared" si="1"/>
        <v>23.815277777777776</v>
      </c>
      <c r="J58" s="6">
        <f>19+34/60</f>
        <v>19.566666666666666</v>
      </c>
      <c r="K58" s="1" t="s">
        <v>1035</v>
      </c>
      <c r="L58" s="3" t="s">
        <v>706</v>
      </c>
      <c r="T58" s="1">
        <v>1</v>
      </c>
      <c r="W58" s="1">
        <v>1</v>
      </c>
    </row>
    <row r="59" spans="1:23" ht="12.75">
      <c r="A59" s="1" t="s">
        <v>785</v>
      </c>
      <c r="C59" s="1">
        <v>3</v>
      </c>
      <c r="D59" s="3" t="s">
        <v>320</v>
      </c>
      <c r="E59" s="2">
        <v>40385</v>
      </c>
      <c r="F59" s="4">
        <v>0.6083333333333333</v>
      </c>
      <c r="G59" s="2">
        <v>40386</v>
      </c>
      <c r="H59" s="5">
        <v>0.4138888888888889</v>
      </c>
      <c r="I59" s="4">
        <f t="shared" si="1"/>
        <v>23.805555555555554</v>
      </c>
      <c r="J59" s="6">
        <v>19.33</v>
      </c>
      <c r="K59" s="1" t="s">
        <v>1275</v>
      </c>
      <c r="L59" s="3" t="s">
        <v>706</v>
      </c>
      <c r="W59" s="1">
        <v>0</v>
      </c>
    </row>
    <row r="60" spans="1:23" ht="12.75">
      <c r="A60" s="1" t="s">
        <v>785</v>
      </c>
      <c r="C60" s="1">
        <v>4</v>
      </c>
      <c r="D60" s="3" t="s">
        <v>293</v>
      </c>
      <c r="E60" s="2">
        <v>40385</v>
      </c>
      <c r="F60" s="4">
        <v>0.6277777777777778</v>
      </c>
      <c r="G60" s="2">
        <v>40386</v>
      </c>
      <c r="H60" s="5">
        <v>0.4305555555555556</v>
      </c>
      <c r="I60" s="4">
        <f t="shared" si="1"/>
        <v>23.80277777777778</v>
      </c>
      <c r="J60" s="6">
        <f>19+16/60</f>
        <v>19.266666666666666</v>
      </c>
      <c r="K60" s="1" t="s">
        <v>1275</v>
      </c>
      <c r="L60" s="3" t="s">
        <v>706</v>
      </c>
      <c r="W60" s="1">
        <v>0</v>
      </c>
    </row>
    <row r="61" spans="1:23" ht="12.75">
      <c r="A61" s="1" t="s">
        <v>785</v>
      </c>
      <c r="C61" s="1">
        <v>5</v>
      </c>
      <c r="D61" s="3" t="s">
        <v>298</v>
      </c>
      <c r="E61" s="2">
        <v>40385</v>
      </c>
      <c r="F61" s="4">
        <v>0.65625</v>
      </c>
      <c r="G61" s="2">
        <v>40386</v>
      </c>
      <c r="H61" s="5">
        <v>0.43402777777777773</v>
      </c>
      <c r="I61" s="4">
        <f t="shared" si="1"/>
        <v>23.77777777777778</v>
      </c>
      <c r="J61" s="6">
        <f>18+40/60</f>
        <v>18.666666666666668</v>
      </c>
      <c r="K61" s="1" t="s">
        <v>1275</v>
      </c>
      <c r="L61" s="3" t="s">
        <v>706</v>
      </c>
      <c r="W61" s="1">
        <v>0</v>
      </c>
    </row>
    <row r="62" spans="1:28" ht="12.75">
      <c r="A62" s="1" t="s">
        <v>779</v>
      </c>
      <c r="C62" s="1">
        <v>1</v>
      </c>
      <c r="D62" s="3" t="s">
        <v>1206</v>
      </c>
      <c r="E62" s="2">
        <v>40375</v>
      </c>
      <c r="F62" s="4">
        <v>0.4166666666666667</v>
      </c>
      <c r="G62" s="2">
        <v>40376</v>
      </c>
      <c r="H62" s="5">
        <v>0.5548611111111111</v>
      </c>
      <c r="I62" s="4">
        <f t="shared" si="1"/>
        <v>24.138194444444444</v>
      </c>
      <c r="J62" s="6">
        <f>27+19/60</f>
        <v>27.316666666666666</v>
      </c>
      <c r="K62" s="1" t="s">
        <v>1210</v>
      </c>
      <c r="L62" s="3" t="s">
        <v>246</v>
      </c>
      <c r="W62" s="1">
        <v>0</v>
      </c>
      <c r="X62" s="1">
        <v>0</v>
      </c>
      <c r="Y62" s="1">
        <v>0</v>
      </c>
      <c r="Z62" s="1">
        <f>X62/(SUM(J62:J66)*6)*24</f>
        <v>0</v>
      </c>
      <c r="AA62" s="1">
        <f>Y62/(SUM(J62:J66)*6)*24</f>
        <v>0</v>
      </c>
      <c r="AB62" s="1">
        <f>(X62-Y62)/(SUM(J62:J66)*6)*24</f>
        <v>0</v>
      </c>
    </row>
    <row r="63" spans="1:23" ht="12.75">
      <c r="A63" s="1" t="s">
        <v>779</v>
      </c>
      <c r="C63" s="1">
        <v>2</v>
      </c>
      <c r="D63" s="3" t="s">
        <v>1207</v>
      </c>
      <c r="E63" s="2">
        <v>40375</v>
      </c>
      <c r="F63" s="4">
        <v>0.4270833333333333</v>
      </c>
      <c r="G63" s="2">
        <v>40376</v>
      </c>
      <c r="H63" s="5">
        <v>0.5604166666666667</v>
      </c>
      <c r="I63" s="4">
        <f t="shared" si="1"/>
        <v>24.133333333333333</v>
      </c>
      <c r="J63" s="6">
        <f>27+12/60</f>
        <v>27.2</v>
      </c>
      <c r="K63" s="1" t="s">
        <v>1211</v>
      </c>
      <c r="L63" s="3" t="s">
        <v>246</v>
      </c>
      <c r="W63" s="1">
        <v>0</v>
      </c>
    </row>
    <row r="64" spans="1:23" ht="12.75">
      <c r="A64" s="1" t="s">
        <v>779</v>
      </c>
      <c r="C64" s="1">
        <v>3</v>
      </c>
      <c r="D64" s="3" t="s">
        <v>1190</v>
      </c>
      <c r="E64" s="2">
        <v>40375</v>
      </c>
      <c r="F64" s="4">
        <v>0.44166666666666665</v>
      </c>
      <c r="G64" s="2">
        <v>40376</v>
      </c>
      <c r="H64" s="5">
        <v>0.5666666666666667</v>
      </c>
      <c r="I64" s="4">
        <f t="shared" si="1"/>
        <v>24.125</v>
      </c>
      <c r="J64" s="6">
        <v>27</v>
      </c>
      <c r="K64" s="1" t="s">
        <v>1211</v>
      </c>
      <c r="L64" s="3" t="s">
        <v>246</v>
      </c>
      <c r="W64" s="1">
        <v>0</v>
      </c>
    </row>
    <row r="65" spans="1:23" ht="12.75">
      <c r="A65" s="1" t="s">
        <v>779</v>
      </c>
      <c r="C65" s="1">
        <v>4</v>
      </c>
      <c r="D65" s="3" t="s">
        <v>1195</v>
      </c>
      <c r="E65" s="2">
        <v>40375</v>
      </c>
      <c r="F65" s="4">
        <v>0.4479166666666667</v>
      </c>
      <c r="G65" s="2">
        <v>40376</v>
      </c>
      <c r="H65" s="5">
        <v>0.5722222222222222</v>
      </c>
      <c r="I65" s="4">
        <f t="shared" si="1"/>
        <v>24.124305555555555</v>
      </c>
      <c r="J65" s="6">
        <f>26+59/60</f>
        <v>26.983333333333334</v>
      </c>
      <c r="K65" s="1" t="s">
        <v>1211</v>
      </c>
      <c r="L65" s="3" t="s">
        <v>246</v>
      </c>
      <c r="W65" s="1">
        <v>0</v>
      </c>
    </row>
    <row r="66" spans="1:23" ht="12.75">
      <c r="A66" s="1" t="s">
        <v>779</v>
      </c>
      <c r="C66" s="1">
        <v>5</v>
      </c>
      <c r="D66" s="3" t="s">
        <v>1208</v>
      </c>
      <c r="E66" s="2">
        <v>40375</v>
      </c>
      <c r="F66" s="4">
        <v>0.4534722222222222</v>
      </c>
      <c r="G66" s="2">
        <v>40376</v>
      </c>
      <c r="H66" s="5">
        <v>0.5506944444444445</v>
      </c>
      <c r="I66" s="4">
        <f t="shared" si="1"/>
        <v>24.097222222222225</v>
      </c>
      <c r="J66" s="6">
        <f>26.33</f>
        <v>26.33</v>
      </c>
      <c r="K66" s="1" t="s">
        <v>1212</v>
      </c>
      <c r="L66" s="3" t="s">
        <v>246</v>
      </c>
      <c r="W66" s="1">
        <v>0</v>
      </c>
    </row>
    <row r="67" spans="1:28" ht="12.75">
      <c r="A67" s="1" t="s">
        <v>1405</v>
      </c>
      <c r="C67" s="1">
        <v>1</v>
      </c>
      <c r="D67" s="3" t="s">
        <v>579</v>
      </c>
      <c r="E67" s="2">
        <v>40393</v>
      </c>
      <c r="F67" s="4">
        <v>0.5416666666666666</v>
      </c>
      <c r="G67" s="2">
        <v>40394</v>
      </c>
      <c r="H67" s="5">
        <v>0.425</v>
      </c>
      <c r="I67" s="4">
        <f t="shared" si="1"/>
        <v>23.883333333333333</v>
      </c>
      <c r="J67" s="6">
        <f>21+12/60</f>
        <v>21.2</v>
      </c>
      <c r="K67" s="1" t="s">
        <v>1412</v>
      </c>
      <c r="L67" s="3" t="s">
        <v>706</v>
      </c>
      <c r="W67" s="1">
        <v>0</v>
      </c>
      <c r="X67" s="1">
        <v>0</v>
      </c>
      <c r="Y67" s="1">
        <v>0</v>
      </c>
      <c r="Z67" s="1">
        <f>X67/(SUM(J67:J71)*6)*24</f>
        <v>0</v>
      </c>
      <c r="AA67" s="1">
        <f>Y67/(SUM(J67:J71)*6)*24</f>
        <v>0</v>
      </c>
      <c r="AB67" s="1">
        <f>(X67-Y67)/(SUM(J67:J71)*6)*24</f>
        <v>0</v>
      </c>
    </row>
    <row r="68" spans="1:23" ht="12.75">
      <c r="A68" s="1" t="s">
        <v>1405</v>
      </c>
      <c r="C68" s="1">
        <v>2</v>
      </c>
      <c r="D68" s="3" t="s">
        <v>590</v>
      </c>
      <c r="E68" s="2">
        <v>40393</v>
      </c>
      <c r="F68" s="4">
        <v>0.5694444444444444</v>
      </c>
      <c r="G68" s="2">
        <v>40394</v>
      </c>
      <c r="H68" s="5">
        <v>0.43472222222222223</v>
      </c>
      <c r="I68" s="4">
        <f t="shared" si="1"/>
        <v>23.86527777777778</v>
      </c>
      <c r="J68" s="6">
        <f>20+46/60</f>
        <v>20.766666666666666</v>
      </c>
      <c r="K68" s="1" t="s">
        <v>1412</v>
      </c>
      <c r="L68" s="3" t="s">
        <v>706</v>
      </c>
      <c r="W68" s="1">
        <v>0</v>
      </c>
    </row>
    <row r="69" spans="1:23" ht="12.75">
      <c r="A69" s="1" t="s">
        <v>1405</v>
      </c>
      <c r="C69" s="1">
        <v>3</v>
      </c>
      <c r="D69" s="3" t="s">
        <v>598</v>
      </c>
      <c r="E69" s="2">
        <v>40393</v>
      </c>
      <c r="F69" s="4">
        <v>0.5902777777777778</v>
      </c>
      <c r="G69" s="2">
        <v>40394</v>
      </c>
      <c r="H69" s="5">
        <v>0.4444444444444444</v>
      </c>
      <c r="I69" s="4">
        <f t="shared" si="1"/>
        <v>23.854166666666664</v>
      </c>
      <c r="J69" s="6">
        <v>20.5</v>
      </c>
      <c r="K69" s="1" t="s">
        <v>1412</v>
      </c>
      <c r="L69" s="3" t="s">
        <v>706</v>
      </c>
      <c r="W69" s="1">
        <v>0</v>
      </c>
    </row>
    <row r="70" spans="1:23" ht="12.75">
      <c r="A70" s="1" t="s">
        <v>1405</v>
      </c>
      <c r="C70" s="1">
        <v>4</v>
      </c>
      <c r="D70" s="3" t="s">
        <v>609</v>
      </c>
      <c r="E70" s="2">
        <v>40393</v>
      </c>
      <c r="F70" s="4">
        <v>0.611111111111111</v>
      </c>
      <c r="G70" s="2">
        <v>40394</v>
      </c>
      <c r="H70" s="5">
        <v>0.43194444444444446</v>
      </c>
      <c r="I70" s="4">
        <f t="shared" si="1"/>
        <v>23.820833333333333</v>
      </c>
      <c r="J70" s="6">
        <f>19+42/60</f>
        <v>19.7</v>
      </c>
      <c r="K70" s="1" t="s">
        <v>1412</v>
      </c>
      <c r="L70" s="3" t="s">
        <v>706</v>
      </c>
      <c r="W70" s="1">
        <v>0</v>
      </c>
    </row>
    <row r="71" spans="1:23" ht="12.75">
      <c r="A71" s="1" t="s">
        <v>1405</v>
      </c>
      <c r="C71" s="1">
        <v>5</v>
      </c>
      <c r="D71" s="3" t="s">
        <v>618</v>
      </c>
      <c r="E71" s="2">
        <v>40393</v>
      </c>
      <c r="F71" s="4">
        <v>0.642361111111111</v>
      </c>
      <c r="G71" s="2">
        <v>40394</v>
      </c>
      <c r="H71" s="5">
        <v>0.42083333333333334</v>
      </c>
      <c r="I71" s="4">
        <f t="shared" si="1"/>
        <v>23.778472222222224</v>
      </c>
      <c r="J71" s="6">
        <f>18+41/60</f>
        <v>18.683333333333334</v>
      </c>
      <c r="K71" s="1" t="s">
        <v>1412</v>
      </c>
      <c r="L71" s="3" t="s">
        <v>706</v>
      </c>
      <c r="W71" s="1">
        <v>0</v>
      </c>
    </row>
    <row r="72" spans="1:28" ht="12.75">
      <c r="A72" s="1" t="s">
        <v>1456</v>
      </c>
      <c r="C72" s="1">
        <v>1</v>
      </c>
      <c r="D72" s="3" t="s">
        <v>884</v>
      </c>
      <c r="E72" s="2">
        <v>40400</v>
      </c>
      <c r="F72" s="4">
        <v>0.517361111111111</v>
      </c>
      <c r="G72" s="2">
        <v>40401</v>
      </c>
      <c r="H72" s="5">
        <v>0.42291666666666666</v>
      </c>
      <c r="I72" s="4">
        <f t="shared" si="1"/>
        <v>23.905555555555555</v>
      </c>
      <c r="J72" s="6">
        <f>21+44/60</f>
        <v>21.733333333333334</v>
      </c>
      <c r="K72" s="1" t="s">
        <v>171</v>
      </c>
      <c r="L72" s="3" t="s">
        <v>706</v>
      </c>
      <c r="T72" s="1">
        <v>4</v>
      </c>
      <c r="U72" s="1">
        <v>1</v>
      </c>
      <c r="W72" s="1">
        <f>SUM(O72:V72)</f>
        <v>5</v>
      </c>
      <c r="X72" s="1">
        <f>SUM(W72:W76)</f>
        <v>14</v>
      </c>
      <c r="Y72" s="1">
        <v>0</v>
      </c>
      <c r="Z72" s="1">
        <f>X72/(SUM(J72:J76)*6)*24</f>
        <v>0.5523590333716916</v>
      </c>
      <c r="AA72" s="1">
        <f>Y72/(SUM(J72:J76)*6)*24</f>
        <v>0</v>
      </c>
      <c r="AB72" s="1">
        <f>(X72-Y72)/(SUM(J72:J76)*6)*24</f>
        <v>0.5523590333716916</v>
      </c>
    </row>
    <row r="73" spans="1:23" ht="12.75">
      <c r="A73" s="1" t="s">
        <v>1456</v>
      </c>
      <c r="C73" s="1">
        <v>2</v>
      </c>
      <c r="D73" s="3" t="s">
        <v>895</v>
      </c>
      <c r="E73" s="2">
        <v>40400</v>
      </c>
      <c r="F73" s="4">
        <v>0.5520833333333334</v>
      </c>
      <c r="G73" s="2">
        <v>40401</v>
      </c>
      <c r="H73" s="5">
        <v>0.4277777777777778</v>
      </c>
      <c r="I73" s="4">
        <f t="shared" si="1"/>
        <v>23.875694444444445</v>
      </c>
      <c r="J73" s="6">
        <f>21+1/60</f>
        <v>21.016666666666666</v>
      </c>
      <c r="K73" s="1" t="s">
        <v>1461</v>
      </c>
      <c r="L73" s="3" t="s">
        <v>706</v>
      </c>
      <c r="T73" s="1">
        <v>6</v>
      </c>
      <c r="U73" s="1">
        <v>0</v>
      </c>
      <c r="W73" s="1">
        <f>SUM(O73:V73)</f>
        <v>6</v>
      </c>
    </row>
    <row r="74" spans="1:23" ht="12.75">
      <c r="A74" s="1" t="s">
        <v>1456</v>
      </c>
      <c r="C74" s="1">
        <v>3</v>
      </c>
      <c r="D74" s="3" t="s">
        <v>907</v>
      </c>
      <c r="E74" s="2">
        <v>40400</v>
      </c>
      <c r="F74" s="4">
        <v>0.59375</v>
      </c>
      <c r="G74" s="2">
        <v>40401</v>
      </c>
      <c r="H74" s="5">
        <v>0.43402777777777773</v>
      </c>
      <c r="I74" s="4">
        <f t="shared" si="1"/>
        <v>23.84027777777778</v>
      </c>
      <c r="J74" s="6">
        <f>20+10/60</f>
        <v>20.166666666666668</v>
      </c>
      <c r="K74" s="1" t="s">
        <v>1462</v>
      </c>
      <c r="L74" s="3" t="s">
        <v>706</v>
      </c>
      <c r="T74" s="1">
        <v>0</v>
      </c>
      <c r="U74" s="1">
        <v>0</v>
      </c>
      <c r="W74" s="1">
        <f>SUM(O74:V74)</f>
        <v>0</v>
      </c>
    </row>
    <row r="75" spans="1:23" ht="12.75">
      <c r="A75" s="1" t="s">
        <v>1456</v>
      </c>
      <c r="C75" s="1">
        <v>4</v>
      </c>
      <c r="D75" s="3" t="s">
        <v>990</v>
      </c>
      <c r="E75" s="2">
        <v>40400</v>
      </c>
      <c r="F75" s="4">
        <v>0.6284722222222222</v>
      </c>
      <c r="G75" s="2">
        <v>40401</v>
      </c>
      <c r="H75" s="5">
        <v>0.4388888888888889</v>
      </c>
      <c r="I75" s="4">
        <f t="shared" si="1"/>
        <v>23.81041666666667</v>
      </c>
      <c r="J75" s="6">
        <f>19+27/60</f>
        <v>19.45</v>
      </c>
      <c r="K75" s="1" t="s">
        <v>1463</v>
      </c>
      <c r="L75" s="3" t="s">
        <v>706</v>
      </c>
      <c r="T75" s="1">
        <v>2</v>
      </c>
      <c r="U75" s="1">
        <v>0</v>
      </c>
      <c r="W75" s="1">
        <f>SUM(O75:V75)</f>
        <v>2</v>
      </c>
    </row>
    <row r="76" spans="1:23" ht="12.75">
      <c r="A76" s="1" t="s">
        <v>1456</v>
      </c>
      <c r="C76" s="1">
        <v>5</v>
      </c>
      <c r="D76" s="3" t="s">
        <v>943</v>
      </c>
      <c r="E76" s="2">
        <v>40400</v>
      </c>
      <c r="F76" s="4">
        <v>0.6527777777777778</v>
      </c>
      <c r="G76" s="2">
        <v>40401</v>
      </c>
      <c r="H76" s="5">
        <v>0.4451388888888889</v>
      </c>
      <c r="I76" s="4">
        <f t="shared" si="1"/>
        <v>23.79236111111111</v>
      </c>
      <c r="J76" s="6">
        <f>19+1/60</f>
        <v>19.016666666666666</v>
      </c>
      <c r="K76" s="1" t="s">
        <v>1464</v>
      </c>
      <c r="L76" s="3" t="s">
        <v>706</v>
      </c>
      <c r="T76" s="1">
        <v>0</v>
      </c>
      <c r="U76" s="1">
        <v>1</v>
      </c>
      <c r="W76" s="1">
        <f>SUM(O76:V76)</f>
        <v>1</v>
      </c>
    </row>
    <row r="77" spans="1:28" ht="12.75">
      <c r="A77" s="1" t="s">
        <v>777</v>
      </c>
      <c r="C77" s="1">
        <v>1</v>
      </c>
      <c r="D77" s="3" t="s">
        <v>1155</v>
      </c>
      <c r="E77" s="2">
        <v>40373</v>
      </c>
      <c r="F77" s="4">
        <v>0.4826388888888889</v>
      </c>
      <c r="G77" s="2">
        <v>40374</v>
      </c>
      <c r="H77" s="5">
        <v>0.4930555555555556</v>
      </c>
      <c r="I77" s="4">
        <f t="shared" si="1"/>
        <v>24.010416666666668</v>
      </c>
      <c r="J77" s="6">
        <f>24+15/60</f>
        <v>24.25</v>
      </c>
      <c r="K77" s="1" t="s">
        <v>171</v>
      </c>
      <c r="L77" s="3" t="s">
        <v>706</v>
      </c>
      <c r="W77" s="1">
        <v>0</v>
      </c>
      <c r="X77" s="1">
        <v>0</v>
      </c>
      <c r="Y77" s="1">
        <v>0</v>
      </c>
      <c r="Z77" s="1">
        <f>X77/(SUM(J77:J81)*6)*24</f>
        <v>0</v>
      </c>
      <c r="AA77" s="1">
        <f>Y77/(SUM(J77:J81)*6)*24</f>
        <v>0</v>
      </c>
      <c r="AB77" s="1">
        <f>(X77-Y77)/(SUM(J77:J81)*6)*24</f>
        <v>0</v>
      </c>
    </row>
    <row r="78" spans="1:23" ht="12.75">
      <c r="A78" s="1" t="s">
        <v>777</v>
      </c>
      <c r="C78" s="1">
        <v>2</v>
      </c>
      <c r="D78" s="3" t="s">
        <v>1156</v>
      </c>
      <c r="E78" s="2">
        <v>40373</v>
      </c>
      <c r="F78" s="4">
        <v>0.48680555555555555</v>
      </c>
      <c r="G78" s="2">
        <v>40374</v>
      </c>
      <c r="H78" s="5">
        <v>0.5534722222222223</v>
      </c>
      <c r="I78" s="4">
        <f t="shared" si="1"/>
        <v>24.066666666666666</v>
      </c>
      <c r="J78" s="6">
        <f>25+36/60</f>
        <v>25.6</v>
      </c>
      <c r="K78" s="1" t="s">
        <v>1161</v>
      </c>
      <c r="L78" s="3" t="s">
        <v>706</v>
      </c>
      <c r="W78" s="1">
        <v>0</v>
      </c>
    </row>
    <row r="79" spans="1:23" ht="12.75">
      <c r="A79" s="1" t="s">
        <v>777</v>
      </c>
      <c r="C79" s="1">
        <v>3</v>
      </c>
      <c r="D79" s="3" t="s">
        <v>1157</v>
      </c>
      <c r="E79" s="2">
        <v>40373</v>
      </c>
      <c r="F79" s="4">
        <v>0.4902777777777778</v>
      </c>
      <c r="G79" s="2">
        <v>40374</v>
      </c>
      <c r="H79" s="5">
        <v>0.6041666666666666</v>
      </c>
      <c r="I79" s="4">
        <f t="shared" si="1"/>
        <v>24.11388888888889</v>
      </c>
      <c r="J79" s="6">
        <f>26+44/60</f>
        <v>26.733333333333334</v>
      </c>
      <c r="K79" s="1" t="s">
        <v>524</v>
      </c>
      <c r="L79" s="3" t="s">
        <v>148</v>
      </c>
      <c r="W79" s="1">
        <v>0</v>
      </c>
    </row>
    <row r="80" spans="1:23" ht="12.75">
      <c r="A80" s="1" t="s">
        <v>777</v>
      </c>
      <c r="C80" s="1">
        <v>4</v>
      </c>
      <c r="D80" s="3" t="s">
        <v>1158</v>
      </c>
      <c r="E80" s="2">
        <v>40373</v>
      </c>
      <c r="F80" s="4">
        <v>0.49444444444444446</v>
      </c>
      <c r="G80" s="2">
        <v>40374</v>
      </c>
      <c r="H80" s="5">
        <v>0.6527777777777778</v>
      </c>
      <c r="I80" s="4">
        <f t="shared" si="1"/>
        <v>24.158333333333335</v>
      </c>
      <c r="J80" s="6">
        <f>27+48/60</f>
        <v>27.8</v>
      </c>
      <c r="K80" s="1" t="s">
        <v>1162</v>
      </c>
      <c r="L80" s="3" t="s">
        <v>316</v>
      </c>
      <c r="W80" s="1">
        <v>0</v>
      </c>
    </row>
    <row r="81" spans="1:23" ht="12.75">
      <c r="A81" s="1" t="s">
        <v>777</v>
      </c>
      <c r="C81" s="1">
        <v>5</v>
      </c>
      <c r="D81" s="3" t="s">
        <v>1159</v>
      </c>
      <c r="E81" s="2">
        <v>40373</v>
      </c>
      <c r="F81" s="4">
        <v>0.4986111111111111</v>
      </c>
      <c r="G81" s="2">
        <v>40374</v>
      </c>
      <c r="H81" s="5">
        <v>0.6930555555555555</v>
      </c>
      <c r="I81" s="4">
        <f t="shared" si="1"/>
        <v>24.194444444444446</v>
      </c>
      <c r="J81" s="6">
        <f>28+40/60</f>
        <v>28.666666666666668</v>
      </c>
      <c r="K81" s="1" t="s">
        <v>163</v>
      </c>
      <c r="L81" s="3" t="s">
        <v>316</v>
      </c>
      <c r="W81" s="1">
        <v>0</v>
      </c>
    </row>
    <row r="82" spans="1:28" ht="12.75">
      <c r="A82" s="1" t="s">
        <v>770</v>
      </c>
      <c r="C82" s="1">
        <v>1</v>
      </c>
      <c r="D82" s="3" t="s">
        <v>922</v>
      </c>
      <c r="E82" s="2">
        <v>40366</v>
      </c>
      <c r="F82" s="4">
        <v>0.5902777777777778</v>
      </c>
      <c r="G82" s="2">
        <v>40367</v>
      </c>
      <c r="H82" s="5">
        <v>0.48333333333333334</v>
      </c>
      <c r="I82" s="4">
        <f t="shared" si="1"/>
        <v>23.893055555555556</v>
      </c>
      <c r="J82" s="6">
        <f>21+26/60</f>
        <v>21.433333333333334</v>
      </c>
      <c r="K82" s="1" t="s">
        <v>928</v>
      </c>
      <c r="L82" s="3" t="s">
        <v>246</v>
      </c>
      <c r="W82" s="1">
        <f>SUM(O82:V82)</f>
        <v>0</v>
      </c>
      <c r="X82" s="1">
        <v>2</v>
      </c>
      <c r="Y82" s="1">
        <v>0</v>
      </c>
      <c r="Z82" s="1">
        <f>X82/(SUM(J82:J86)*6)*24</f>
        <v>0.07875307629204266</v>
      </c>
      <c r="AA82" s="1">
        <f>Y82/(SUM(J82:J86)*6)*24</f>
        <v>0</v>
      </c>
      <c r="AB82" s="1">
        <f>(X82-Y82)/(SUM(J82:J86)*6)*24</f>
        <v>0.07875307629204266</v>
      </c>
    </row>
    <row r="83" spans="1:23" ht="12.75">
      <c r="A83" s="1" t="s">
        <v>770</v>
      </c>
      <c r="C83" s="1">
        <v>2</v>
      </c>
      <c r="D83" s="3" t="s">
        <v>923</v>
      </c>
      <c r="E83" s="2">
        <v>40366</v>
      </c>
      <c r="F83" s="4">
        <v>0.6354166666666666</v>
      </c>
      <c r="G83" s="2">
        <v>40367</v>
      </c>
      <c r="H83" s="5">
        <v>0.4666666666666666</v>
      </c>
      <c r="I83" s="4">
        <f t="shared" si="1"/>
        <v>23.831249999999997</v>
      </c>
      <c r="J83" s="6">
        <f>19+57/60</f>
        <v>19.95</v>
      </c>
      <c r="K83" s="1" t="s">
        <v>929</v>
      </c>
      <c r="L83" s="3" t="s">
        <v>246</v>
      </c>
      <c r="V83" s="1">
        <v>1</v>
      </c>
      <c r="W83" s="1">
        <f>SUM(O83:V83)</f>
        <v>1</v>
      </c>
    </row>
    <row r="84" spans="1:23" ht="12.75">
      <c r="A84" s="1" t="s">
        <v>770</v>
      </c>
      <c r="C84" s="1">
        <v>3</v>
      </c>
      <c r="D84" s="3" t="s">
        <v>924</v>
      </c>
      <c r="E84" s="2">
        <v>40366</v>
      </c>
      <c r="F84" s="4">
        <v>0.6493055555555556</v>
      </c>
      <c r="G84" s="2">
        <v>40367</v>
      </c>
      <c r="H84" s="5">
        <v>0.4527777777777778</v>
      </c>
      <c r="I84" s="4">
        <f aca="true" t="shared" si="2" ref="I84:I115">SUM(H84,(24-F84))</f>
        <v>23.803472222222222</v>
      </c>
      <c r="J84" s="6">
        <f>19+17/60</f>
        <v>19.283333333333335</v>
      </c>
      <c r="K84" s="1" t="s">
        <v>930</v>
      </c>
      <c r="L84" s="3" t="s">
        <v>246</v>
      </c>
      <c r="W84" s="1">
        <f>SUM(O84:V84)</f>
        <v>0</v>
      </c>
    </row>
    <row r="85" spans="1:23" ht="12.75">
      <c r="A85" s="1" t="s">
        <v>770</v>
      </c>
      <c r="C85" s="1">
        <v>4</v>
      </c>
      <c r="D85" s="3" t="s">
        <v>926</v>
      </c>
      <c r="E85" s="2">
        <v>40366</v>
      </c>
      <c r="F85" s="4">
        <v>0.65625</v>
      </c>
      <c r="G85" s="2">
        <v>40367</v>
      </c>
      <c r="H85" s="5">
        <v>0.5222222222222223</v>
      </c>
      <c r="I85" s="4">
        <f t="shared" si="2"/>
        <v>23.865972222222222</v>
      </c>
      <c r="J85" s="6">
        <f>20+47/60</f>
        <v>20.783333333333335</v>
      </c>
      <c r="K85" s="1" t="s">
        <v>931</v>
      </c>
      <c r="L85" s="3" t="s">
        <v>246</v>
      </c>
      <c r="P85" s="1">
        <v>1</v>
      </c>
      <c r="W85" s="1">
        <f>SUM(O85:V85)</f>
        <v>1</v>
      </c>
    </row>
    <row r="86" spans="1:29" ht="12.75">
      <c r="A86" s="1" t="s">
        <v>770</v>
      </c>
      <c r="C86" s="1">
        <v>5</v>
      </c>
      <c r="D86" s="3" t="s">
        <v>925</v>
      </c>
      <c r="E86" s="2">
        <v>40366</v>
      </c>
      <c r="F86" s="4">
        <v>0.6611111111111111</v>
      </c>
      <c r="G86" s="2">
        <v>40367</v>
      </c>
      <c r="H86" s="5">
        <v>0.5</v>
      </c>
      <c r="I86" s="4">
        <f t="shared" si="2"/>
        <v>23.83888888888889</v>
      </c>
      <c r="J86" s="6">
        <f>20+8/60</f>
        <v>20.133333333333333</v>
      </c>
      <c r="K86" s="1" t="s">
        <v>160</v>
      </c>
      <c r="L86" s="3" t="s">
        <v>246</v>
      </c>
      <c r="W86" s="1">
        <f>SUM(O86:V86)</f>
        <v>0</v>
      </c>
      <c r="AC86" s="1" t="s">
        <v>933</v>
      </c>
    </row>
    <row r="87" spans="1:28" ht="12.75">
      <c r="A87" s="1" t="s">
        <v>176</v>
      </c>
      <c r="C87" s="1">
        <v>1</v>
      </c>
      <c r="D87" s="3" t="s">
        <v>240</v>
      </c>
      <c r="E87" s="2">
        <v>40344</v>
      </c>
      <c r="F87" s="4">
        <v>0.5</v>
      </c>
      <c r="G87" s="2">
        <v>40345</v>
      </c>
      <c r="H87" s="5">
        <v>0.375</v>
      </c>
      <c r="I87" s="4">
        <f t="shared" si="2"/>
        <v>23.875</v>
      </c>
      <c r="J87" s="6">
        <v>21</v>
      </c>
      <c r="L87" s="3" t="s">
        <v>246</v>
      </c>
      <c r="M87" s="1">
        <v>35</v>
      </c>
      <c r="N87" s="1">
        <v>35</v>
      </c>
      <c r="O87" s="1">
        <v>70</v>
      </c>
      <c r="W87" s="1">
        <f aca="true" t="shared" si="3" ref="W87:W95">SUM(O87:S87)</f>
        <v>70</v>
      </c>
      <c r="X87" s="1">
        <f>SUM(W87:W91)</f>
        <v>351</v>
      </c>
      <c r="Y87" s="1">
        <f>SUM(O87:O91)</f>
        <v>351</v>
      </c>
      <c r="Z87" s="1">
        <f>X87/(SUM(J87:J91)*6)*24</f>
        <v>14.833597464342311</v>
      </c>
      <c r="AA87" s="1">
        <f>Y87/(SUM(J87:J91)*6)*24</f>
        <v>14.833597464342311</v>
      </c>
      <c r="AB87" s="1">
        <f>(X87-Y87)/(SUM(J87:J91)*6)*24</f>
        <v>0</v>
      </c>
    </row>
    <row r="88" spans="1:23" ht="12.75">
      <c r="A88" s="1" t="s">
        <v>176</v>
      </c>
      <c r="C88" s="1">
        <v>2</v>
      </c>
      <c r="D88" s="3" t="s">
        <v>241</v>
      </c>
      <c r="E88" s="2">
        <v>40344</v>
      </c>
      <c r="F88" s="4">
        <v>0.5833333333333334</v>
      </c>
      <c r="G88" s="2">
        <v>40345</v>
      </c>
      <c r="H88" s="5">
        <v>0.39305555555555555</v>
      </c>
      <c r="I88" s="4">
        <f t="shared" si="2"/>
        <v>23.809722222222224</v>
      </c>
      <c r="J88" s="6">
        <f>19+26/60</f>
        <v>19.433333333333334</v>
      </c>
      <c r="L88" s="3" t="s">
        <v>246</v>
      </c>
      <c r="M88" s="1">
        <v>38</v>
      </c>
      <c r="N88" s="1">
        <v>8</v>
      </c>
      <c r="O88" s="1">
        <v>46</v>
      </c>
      <c r="W88" s="1">
        <f t="shared" si="3"/>
        <v>46</v>
      </c>
    </row>
    <row r="89" spans="1:23" ht="12.75">
      <c r="A89" s="1" t="s">
        <v>176</v>
      </c>
      <c r="C89" s="1">
        <v>3</v>
      </c>
      <c r="D89" s="3" t="s">
        <v>206</v>
      </c>
      <c r="E89" s="2">
        <v>40344</v>
      </c>
      <c r="F89" s="4">
        <v>0.6145833333333334</v>
      </c>
      <c r="G89" s="2">
        <v>40345</v>
      </c>
      <c r="H89" s="5">
        <v>0.3986111111111111</v>
      </c>
      <c r="I89" s="4">
        <f t="shared" si="2"/>
        <v>23.78402777777778</v>
      </c>
      <c r="J89" s="6">
        <f>18+49/60</f>
        <v>18.816666666666666</v>
      </c>
      <c r="K89" s="1" t="s">
        <v>171</v>
      </c>
      <c r="L89" s="3" t="s">
        <v>246</v>
      </c>
      <c r="M89" s="1">
        <v>33</v>
      </c>
      <c r="N89" s="1">
        <v>28</v>
      </c>
      <c r="O89" s="1">
        <v>61</v>
      </c>
      <c r="W89" s="1">
        <f t="shared" si="3"/>
        <v>61</v>
      </c>
    </row>
    <row r="90" spans="1:23" ht="12.75">
      <c r="A90" s="1" t="s">
        <v>176</v>
      </c>
      <c r="C90" s="1">
        <v>4</v>
      </c>
      <c r="D90" s="3" t="s">
        <v>214</v>
      </c>
      <c r="E90" s="2">
        <v>40344</v>
      </c>
      <c r="F90" s="4">
        <v>0.65625</v>
      </c>
      <c r="G90" s="2">
        <v>40345</v>
      </c>
      <c r="H90" s="5">
        <v>0.4055555555555555</v>
      </c>
      <c r="I90" s="4">
        <f t="shared" si="2"/>
        <v>23.749305555555555</v>
      </c>
      <c r="J90" s="6">
        <f>17+59/60</f>
        <v>17.983333333333334</v>
      </c>
      <c r="K90" s="1" t="s">
        <v>171</v>
      </c>
      <c r="L90" s="3" t="s">
        <v>246</v>
      </c>
      <c r="M90" s="1">
        <v>20</v>
      </c>
      <c r="N90" s="1">
        <v>14</v>
      </c>
      <c r="O90" s="1">
        <v>34</v>
      </c>
      <c r="W90" s="1">
        <f t="shared" si="3"/>
        <v>34</v>
      </c>
    </row>
    <row r="91" spans="1:23" ht="12.75">
      <c r="A91" s="1" t="s">
        <v>176</v>
      </c>
      <c r="C91" s="1">
        <v>5</v>
      </c>
      <c r="D91" s="3" t="s">
        <v>242</v>
      </c>
      <c r="E91" s="2">
        <v>40344</v>
      </c>
      <c r="F91" s="4">
        <v>0.6875</v>
      </c>
      <c r="G91" s="2">
        <v>40345</v>
      </c>
      <c r="H91" s="5">
        <v>0.4131944444444444</v>
      </c>
      <c r="I91" s="4">
        <f t="shared" si="2"/>
        <v>23.725694444444443</v>
      </c>
      <c r="J91" s="6">
        <f>17+25/60</f>
        <v>17.416666666666668</v>
      </c>
      <c r="K91" s="1" t="s">
        <v>171</v>
      </c>
      <c r="L91" s="3" t="s">
        <v>246</v>
      </c>
      <c r="M91" s="1">
        <v>66</v>
      </c>
      <c r="N91" s="1">
        <v>74</v>
      </c>
      <c r="O91" s="1">
        <v>140</v>
      </c>
      <c r="W91" s="1">
        <f t="shared" si="3"/>
        <v>140</v>
      </c>
    </row>
    <row r="92" spans="1:28" ht="12.75">
      <c r="A92" s="1" t="s">
        <v>710</v>
      </c>
      <c r="C92" s="1">
        <v>1</v>
      </c>
      <c r="D92" s="3" t="s">
        <v>755</v>
      </c>
      <c r="E92" s="2">
        <v>40359</v>
      </c>
      <c r="F92" s="4">
        <v>0.4777777777777778</v>
      </c>
      <c r="G92" s="2">
        <v>40360</v>
      </c>
      <c r="H92" s="5">
        <v>0.4236111111111111</v>
      </c>
      <c r="I92" s="4">
        <f t="shared" si="2"/>
        <v>23.945833333333333</v>
      </c>
      <c r="J92" s="6">
        <f>22+42/60</f>
        <v>22.7</v>
      </c>
      <c r="K92" s="1" t="s">
        <v>171</v>
      </c>
      <c r="L92" s="3" t="s">
        <v>706</v>
      </c>
      <c r="M92" s="1">
        <v>6</v>
      </c>
      <c r="N92" s="1">
        <v>1</v>
      </c>
      <c r="O92" s="1">
        <v>7</v>
      </c>
      <c r="W92" s="1">
        <f t="shared" si="3"/>
        <v>7</v>
      </c>
      <c r="X92" s="1">
        <v>15</v>
      </c>
      <c r="Y92" s="1">
        <v>12</v>
      </c>
      <c r="Z92" s="1">
        <f>X92/(SUM(J92:J96)*6)*24</f>
        <v>0.5466140297600972</v>
      </c>
      <c r="AA92" s="1">
        <f>Y92/(SUM(J92:J96)*6)*24</f>
        <v>0.4372912238080778</v>
      </c>
      <c r="AB92" s="1">
        <f>(X92-Y92)/(SUM(J92:J96)*6)*24</f>
        <v>0.10932280595201944</v>
      </c>
    </row>
    <row r="93" spans="1:23" ht="12.75">
      <c r="A93" s="1" t="s">
        <v>710</v>
      </c>
      <c r="C93" s="1">
        <v>2</v>
      </c>
      <c r="D93" s="3" t="s">
        <v>756</v>
      </c>
      <c r="E93" s="2">
        <v>40359</v>
      </c>
      <c r="F93" s="4">
        <v>0.4979166666666666</v>
      </c>
      <c r="G93" s="2">
        <v>40360</v>
      </c>
      <c r="H93" s="5">
        <v>0.43124999999999997</v>
      </c>
      <c r="I93" s="4">
        <f t="shared" si="2"/>
        <v>23.933333333333334</v>
      </c>
      <c r="J93" s="6">
        <f>22+24/60</f>
        <v>22.4</v>
      </c>
      <c r="K93" s="1" t="s">
        <v>171</v>
      </c>
      <c r="L93" s="3" t="s">
        <v>706</v>
      </c>
      <c r="W93" s="1">
        <f t="shared" si="3"/>
        <v>0</v>
      </c>
    </row>
    <row r="94" spans="1:23" ht="12.75">
      <c r="A94" s="1" t="s">
        <v>710</v>
      </c>
      <c r="C94" s="1">
        <v>3</v>
      </c>
      <c r="D94" s="3" t="s">
        <v>757</v>
      </c>
      <c r="E94" s="2">
        <v>40359</v>
      </c>
      <c r="F94" s="4">
        <v>0.5243055555555556</v>
      </c>
      <c r="G94" s="2">
        <v>40360</v>
      </c>
      <c r="H94" s="5">
        <v>0.4361111111111111</v>
      </c>
      <c r="I94" s="4">
        <f t="shared" si="2"/>
        <v>23.911805555555553</v>
      </c>
      <c r="J94" s="6">
        <f>21+53/60</f>
        <v>21.883333333333333</v>
      </c>
      <c r="K94" s="1" t="s">
        <v>762</v>
      </c>
      <c r="L94" s="3" t="s">
        <v>706</v>
      </c>
      <c r="N94" s="1">
        <v>1</v>
      </c>
      <c r="O94" s="1">
        <v>1</v>
      </c>
      <c r="W94" s="1">
        <f t="shared" si="3"/>
        <v>1</v>
      </c>
    </row>
    <row r="95" spans="1:23" ht="12.75">
      <c r="A95" s="1" t="s">
        <v>710</v>
      </c>
      <c r="C95" s="1">
        <v>4</v>
      </c>
      <c r="D95" s="3" t="s">
        <v>758</v>
      </c>
      <c r="E95" s="2">
        <v>40359</v>
      </c>
      <c r="F95" s="4">
        <v>0.545138888888889</v>
      </c>
      <c r="G95" s="2">
        <v>40360</v>
      </c>
      <c r="H95" s="5">
        <v>0.44097222222222227</v>
      </c>
      <c r="I95" s="4">
        <f t="shared" si="2"/>
        <v>23.895833333333332</v>
      </c>
      <c r="J95" s="6">
        <f>21.5</f>
        <v>21.5</v>
      </c>
      <c r="K95" s="1" t="s">
        <v>171</v>
      </c>
      <c r="L95" s="3" t="s">
        <v>706</v>
      </c>
      <c r="M95" s="1">
        <v>2</v>
      </c>
      <c r="O95" s="1">
        <v>2</v>
      </c>
      <c r="W95" s="1">
        <f t="shared" si="3"/>
        <v>2</v>
      </c>
    </row>
    <row r="96" spans="1:23" ht="12.75">
      <c r="A96" s="1" t="s">
        <v>710</v>
      </c>
      <c r="C96" s="1">
        <v>5</v>
      </c>
      <c r="D96" s="3" t="s">
        <v>759</v>
      </c>
      <c r="E96" s="2">
        <v>40359</v>
      </c>
      <c r="F96" s="4">
        <v>0.5611111111111111</v>
      </c>
      <c r="G96" s="2">
        <v>40360</v>
      </c>
      <c r="H96" s="5">
        <v>0.4479166666666667</v>
      </c>
      <c r="I96" s="4">
        <f t="shared" si="2"/>
        <v>23.886805555555558</v>
      </c>
      <c r="J96" s="6">
        <f>21+17/60</f>
        <v>21.283333333333335</v>
      </c>
      <c r="K96" s="1" t="s">
        <v>763</v>
      </c>
      <c r="L96" s="3" t="s">
        <v>706</v>
      </c>
      <c r="M96" s="1">
        <v>2</v>
      </c>
      <c r="O96" s="1">
        <v>2</v>
      </c>
      <c r="T96" s="1">
        <v>1</v>
      </c>
      <c r="U96" s="1">
        <v>2</v>
      </c>
      <c r="W96" s="1">
        <f>SUM(O96:U96)</f>
        <v>5</v>
      </c>
    </row>
    <row r="97" spans="1:28" ht="12.75">
      <c r="A97" s="1" t="s">
        <v>1480</v>
      </c>
      <c r="C97" s="1">
        <v>1</v>
      </c>
      <c r="D97" s="3" t="s">
        <v>1019</v>
      </c>
      <c r="E97" s="2">
        <v>40406</v>
      </c>
      <c r="F97" s="4">
        <v>0.5284722222222222</v>
      </c>
      <c r="G97" s="2">
        <v>40407</v>
      </c>
      <c r="H97" s="5">
        <v>0.3958333333333333</v>
      </c>
      <c r="I97" s="4">
        <f t="shared" si="2"/>
        <v>23.86736111111111</v>
      </c>
      <c r="J97" s="6">
        <f>20+49/60</f>
        <v>20.816666666666666</v>
      </c>
      <c r="K97" s="1" t="s">
        <v>1486</v>
      </c>
      <c r="L97" s="3" t="s">
        <v>705</v>
      </c>
      <c r="S97" s="1">
        <v>1</v>
      </c>
      <c r="W97" s="1">
        <f>SUM(O97:V97)</f>
        <v>1</v>
      </c>
      <c r="X97" s="1">
        <v>1</v>
      </c>
      <c r="Y97" s="1">
        <v>0</v>
      </c>
      <c r="Z97" s="1">
        <f>X97/(SUM(J97:J101)*6)*24</f>
        <v>0.03979439562261648</v>
      </c>
      <c r="AA97" s="1">
        <f>Y97/(SUM(J97:J101)*6)*24</f>
        <v>0</v>
      </c>
      <c r="AB97" s="1">
        <f>(X97-Y97)/(SUM(J97:J101)*6)*24</f>
        <v>0.03979439562261648</v>
      </c>
    </row>
    <row r="98" spans="1:23" ht="12.75">
      <c r="A98" s="1" t="s">
        <v>1480</v>
      </c>
      <c r="C98" s="1">
        <v>2</v>
      </c>
      <c r="D98" s="3" t="s">
        <v>1025</v>
      </c>
      <c r="E98" s="2">
        <v>40406</v>
      </c>
      <c r="F98" s="4">
        <v>0.5534722222222223</v>
      </c>
      <c r="G98" s="2">
        <v>40407</v>
      </c>
      <c r="H98" s="5">
        <v>0.40277777777777773</v>
      </c>
      <c r="I98" s="4">
        <f t="shared" si="2"/>
        <v>23.849305555555556</v>
      </c>
      <c r="J98" s="6">
        <f>20+23/60</f>
        <v>20.383333333333333</v>
      </c>
      <c r="K98" s="1" t="s">
        <v>1487</v>
      </c>
      <c r="L98" s="3" t="s">
        <v>705</v>
      </c>
      <c r="W98" s="1">
        <f>SUM(O98:V98)</f>
        <v>0</v>
      </c>
    </row>
    <row r="99" spans="1:23" ht="12.75">
      <c r="A99" s="1" t="s">
        <v>1480</v>
      </c>
      <c r="C99" s="1">
        <v>3</v>
      </c>
      <c r="D99" s="3" t="s">
        <v>1043</v>
      </c>
      <c r="E99" s="2">
        <v>40406</v>
      </c>
      <c r="F99" s="4">
        <v>0.5784722222222222</v>
      </c>
      <c r="G99" s="2">
        <v>40407</v>
      </c>
      <c r="H99" s="5">
        <v>0.40972222222222227</v>
      </c>
      <c r="I99" s="4">
        <f t="shared" si="2"/>
        <v>23.83125</v>
      </c>
      <c r="J99" s="6">
        <f>19+57/60</f>
        <v>19.95</v>
      </c>
      <c r="K99" s="1" t="s">
        <v>1488</v>
      </c>
      <c r="L99" s="3" t="s">
        <v>705</v>
      </c>
      <c r="W99" s="1">
        <f>SUM(O99:V99)</f>
        <v>0</v>
      </c>
    </row>
    <row r="100" spans="1:23" ht="12.75">
      <c r="A100" s="1" t="s">
        <v>1480</v>
      </c>
      <c r="C100" s="1">
        <v>4</v>
      </c>
      <c r="D100" s="3" t="s">
        <v>1089</v>
      </c>
      <c r="E100" s="2">
        <v>40406</v>
      </c>
      <c r="F100" s="4">
        <v>0.5916666666666667</v>
      </c>
      <c r="G100" s="2">
        <v>40407</v>
      </c>
      <c r="H100" s="5">
        <v>0.4166666666666667</v>
      </c>
      <c r="I100" s="4">
        <f t="shared" si="2"/>
        <v>23.825000000000003</v>
      </c>
      <c r="J100" s="6">
        <f>19+48/60</f>
        <v>19.8</v>
      </c>
      <c r="K100" s="1" t="s">
        <v>1489</v>
      </c>
      <c r="L100" s="3" t="s">
        <v>705</v>
      </c>
      <c r="W100" s="1">
        <f>SUM(O100:V100)</f>
        <v>0</v>
      </c>
    </row>
    <row r="101" spans="1:23" ht="12.75">
      <c r="A101" s="1" t="s">
        <v>1480</v>
      </c>
      <c r="C101" s="1">
        <v>5</v>
      </c>
      <c r="D101" s="3" t="s">
        <v>1090</v>
      </c>
      <c r="E101" s="2">
        <v>40406</v>
      </c>
      <c r="F101" s="4">
        <v>0.6118055555555556</v>
      </c>
      <c r="G101" s="2">
        <v>40407</v>
      </c>
      <c r="H101" s="5">
        <v>0.4270833333333333</v>
      </c>
      <c r="I101" s="4">
        <f t="shared" si="2"/>
        <v>23.815277777777776</v>
      </c>
      <c r="J101" s="6">
        <f>19+34/60</f>
        <v>19.566666666666666</v>
      </c>
      <c r="K101" s="1" t="s">
        <v>1490</v>
      </c>
      <c r="L101" s="3" t="s">
        <v>705</v>
      </c>
      <c r="W101" s="1">
        <f>SUM(O101:V101)</f>
        <v>0</v>
      </c>
    </row>
    <row r="102" spans="1:28" ht="12.75">
      <c r="A102" s="1" t="s">
        <v>396</v>
      </c>
      <c r="C102" s="1">
        <v>1</v>
      </c>
      <c r="D102" s="3" t="s">
        <v>451</v>
      </c>
      <c r="E102" s="2">
        <v>40349</v>
      </c>
      <c r="F102" s="4">
        <v>0.6631944444444444</v>
      </c>
      <c r="G102" s="2">
        <v>40350</v>
      </c>
      <c r="H102" s="5">
        <v>0.44166666666666665</v>
      </c>
      <c r="I102" s="4">
        <f t="shared" si="2"/>
        <v>23.778472222222224</v>
      </c>
      <c r="J102" s="6">
        <f>18+41/60</f>
        <v>18.683333333333334</v>
      </c>
      <c r="K102" s="1" t="s">
        <v>456</v>
      </c>
      <c r="L102" s="3" t="s">
        <v>246</v>
      </c>
      <c r="M102" s="1">
        <v>1</v>
      </c>
      <c r="N102" s="1">
        <v>1</v>
      </c>
      <c r="O102" s="1">
        <v>2</v>
      </c>
      <c r="W102" s="1">
        <f>SUM(O102:S102)</f>
        <v>2</v>
      </c>
      <c r="X102" s="1">
        <v>3</v>
      </c>
      <c r="Y102" s="1">
        <v>3</v>
      </c>
      <c r="Z102" s="1">
        <f>X102/(SUM(J102:J106)*6)*24</f>
        <v>0.11569982323638117</v>
      </c>
      <c r="AA102" s="1">
        <f>Y102/(SUM(J102:J106)*6)*24</f>
        <v>0.11569982323638117</v>
      </c>
      <c r="AB102" s="1">
        <f>(X102-Y102)/(SUM(J102:J106)*6)*24</f>
        <v>0</v>
      </c>
    </row>
    <row r="103" spans="1:23" ht="12.75">
      <c r="A103" s="1" t="s">
        <v>396</v>
      </c>
      <c r="C103" s="1">
        <v>2</v>
      </c>
      <c r="D103" s="3" t="s">
        <v>455</v>
      </c>
      <c r="E103" s="2">
        <v>40349</v>
      </c>
      <c r="F103" s="4">
        <v>0.6666666666666666</v>
      </c>
      <c r="G103" s="2">
        <v>40350</v>
      </c>
      <c r="H103" s="5">
        <v>0.611111111111111</v>
      </c>
      <c r="I103" s="4">
        <f t="shared" si="2"/>
        <v>23.944444444444443</v>
      </c>
      <c r="J103" s="6">
        <f>22+40/60</f>
        <v>22.666666666666668</v>
      </c>
      <c r="K103" s="1" t="s">
        <v>457</v>
      </c>
      <c r="L103" s="3" t="s">
        <v>246</v>
      </c>
      <c r="W103" s="1">
        <f>SUM(O103:S103)</f>
        <v>0</v>
      </c>
    </row>
    <row r="104" spans="1:23" ht="12.75">
      <c r="A104" s="1" t="s">
        <v>396</v>
      </c>
      <c r="C104" s="1">
        <v>3</v>
      </c>
      <c r="D104" s="3" t="s">
        <v>452</v>
      </c>
      <c r="E104" s="2">
        <v>40349</v>
      </c>
      <c r="F104" s="4">
        <v>0.6701388888888888</v>
      </c>
      <c r="G104" s="2">
        <v>40350</v>
      </c>
      <c r="H104" s="5">
        <v>0.5</v>
      </c>
      <c r="I104" s="4">
        <f t="shared" si="2"/>
        <v>23.82986111111111</v>
      </c>
      <c r="J104" s="6">
        <f>19+55/60</f>
        <v>19.916666666666668</v>
      </c>
      <c r="K104" s="1" t="s">
        <v>458</v>
      </c>
      <c r="L104" s="3" t="s">
        <v>246</v>
      </c>
      <c r="N104" s="1">
        <v>1</v>
      </c>
      <c r="O104" s="1">
        <v>1</v>
      </c>
      <c r="W104" s="1">
        <f>SUM(O104:S104)</f>
        <v>1</v>
      </c>
    </row>
    <row r="105" spans="1:23" ht="12.75">
      <c r="A105" s="1" t="s">
        <v>396</v>
      </c>
      <c r="C105" s="1">
        <v>4</v>
      </c>
      <c r="D105" s="3" t="s">
        <v>454</v>
      </c>
      <c r="E105" s="2">
        <v>40349</v>
      </c>
      <c r="F105" s="4">
        <v>0.6736111111111112</v>
      </c>
      <c r="G105" s="2">
        <v>40350</v>
      </c>
      <c r="H105" s="5">
        <v>0.5777777777777778</v>
      </c>
      <c r="I105" s="4">
        <f t="shared" si="2"/>
        <v>23.90416666666667</v>
      </c>
      <c r="J105" s="6">
        <f>21+42/60</f>
        <v>21.7</v>
      </c>
      <c r="K105" s="1" t="s">
        <v>459</v>
      </c>
      <c r="L105" s="3" t="s">
        <v>246</v>
      </c>
      <c r="W105" s="1">
        <f>SUM(O105:S105)</f>
        <v>0</v>
      </c>
    </row>
    <row r="106" spans="1:23" ht="12.75">
      <c r="A106" s="1" t="s">
        <v>396</v>
      </c>
      <c r="C106" s="1">
        <v>5</v>
      </c>
      <c r="D106" s="3" t="s">
        <v>453</v>
      </c>
      <c r="E106" s="2">
        <v>40349</v>
      </c>
      <c r="F106" s="4">
        <v>0.6770833333333334</v>
      </c>
      <c r="G106" s="2">
        <v>40350</v>
      </c>
      <c r="H106" s="5">
        <v>0.5416666666666666</v>
      </c>
      <c r="I106" s="4">
        <f t="shared" si="2"/>
        <v>23.864583333333336</v>
      </c>
      <c r="J106" s="6">
        <v>20.75</v>
      </c>
      <c r="K106" s="1" t="s">
        <v>171</v>
      </c>
      <c r="L106" s="3" t="s">
        <v>246</v>
      </c>
      <c r="W106" s="1">
        <f>SUM(O106:S106)</f>
        <v>0</v>
      </c>
    </row>
    <row r="107" spans="1:28" ht="12.75">
      <c r="A107" s="1" t="s">
        <v>787</v>
      </c>
      <c r="C107" s="1">
        <v>1</v>
      </c>
      <c r="D107" s="3" t="s">
        <v>307</v>
      </c>
      <c r="E107" s="2">
        <v>40386</v>
      </c>
      <c r="F107" s="4">
        <v>0.5243055555555556</v>
      </c>
      <c r="G107" s="2">
        <v>40387</v>
      </c>
      <c r="H107" s="5">
        <v>0.39166666666666666</v>
      </c>
      <c r="I107" s="4">
        <f t="shared" si="2"/>
        <v>23.86736111111111</v>
      </c>
      <c r="J107" s="6">
        <f>20+49/60</f>
        <v>20.816666666666666</v>
      </c>
      <c r="K107" s="1" t="s">
        <v>1371</v>
      </c>
      <c r="L107" s="3" t="s">
        <v>706</v>
      </c>
      <c r="W107" s="1">
        <v>0</v>
      </c>
      <c r="X107" s="1">
        <v>0</v>
      </c>
      <c r="Y107" s="1">
        <v>0</v>
      </c>
      <c r="Z107" s="1">
        <f>X107/(SUM(J107:J111)*6)*24</f>
        <v>0</v>
      </c>
      <c r="AA107" s="1">
        <f>Y107/(SUM(J107:J111)*6)*24</f>
        <v>0</v>
      </c>
      <c r="AB107" s="1">
        <f>(X107-Y107)/(SUM(J107:J111)*6)*24</f>
        <v>0</v>
      </c>
    </row>
    <row r="108" spans="1:23" ht="12.75">
      <c r="A108" s="1" t="s">
        <v>787</v>
      </c>
      <c r="C108" s="1">
        <v>2</v>
      </c>
      <c r="D108" s="3" t="s">
        <v>388</v>
      </c>
      <c r="E108" s="2">
        <v>40386</v>
      </c>
      <c r="F108" s="4">
        <v>0.5381944444444444</v>
      </c>
      <c r="G108" s="2">
        <v>40387</v>
      </c>
      <c r="H108" s="5">
        <v>0.40277777777777773</v>
      </c>
      <c r="I108" s="4">
        <f t="shared" si="2"/>
        <v>23.864583333333336</v>
      </c>
      <c r="J108" s="6">
        <v>20.75</v>
      </c>
      <c r="K108" s="1" t="s">
        <v>1371</v>
      </c>
      <c r="L108" s="3" t="s">
        <v>706</v>
      </c>
      <c r="W108" s="1">
        <v>0</v>
      </c>
    </row>
    <row r="109" spans="1:23" ht="12.75">
      <c r="A109" s="1" t="s">
        <v>787</v>
      </c>
      <c r="C109" s="1">
        <v>3</v>
      </c>
      <c r="D109" s="3" t="s">
        <v>337</v>
      </c>
      <c r="E109" s="2">
        <v>40386</v>
      </c>
      <c r="F109" s="4">
        <v>0.5416666666666666</v>
      </c>
      <c r="G109" s="2">
        <v>40387</v>
      </c>
      <c r="H109" s="5">
        <v>0.4145833333333333</v>
      </c>
      <c r="I109" s="4">
        <f t="shared" si="2"/>
        <v>23.872916666666665</v>
      </c>
      <c r="J109" s="6">
        <f>20+57/60</f>
        <v>20.95</v>
      </c>
      <c r="K109" s="1" t="s">
        <v>1372</v>
      </c>
      <c r="L109" s="3" t="s">
        <v>706</v>
      </c>
      <c r="W109" s="1">
        <v>0</v>
      </c>
    </row>
    <row r="110" spans="1:23" ht="12.75">
      <c r="A110" s="1" t="s">
        <v>787</v>
      </c>
      <c r="C110" s="1">
        <v>4</v>
      </c>
      <c r="D110" s="3" t="s">
        <v>343</v>
      </c>
      <c r="E110" s="2">
        <v>40386</v>
      </c>
      <c r="F110" s="4">
        <v>0.5534722222222223</v>
      </c>
      <c r="G110" s="2">
        <v>40387</v>
      </c>
      <c r="H110" s="5">
        <v>0.4270833333333333</v>
      </c>
      <c r="I110" s="4">
        <f t="shared" si="2"/>
        <v>23.87361111111111</v>
      </c>
      <c r="J110" s="6">
        <f>20+58/60</f>
        <v>20.966666666666665</v>
      </c>
      <c r="K110" s="1" t="s">
        <v>1371</v>
      </c>
      <c r="L110" s="3" t="s">
        <v>706</v>
      </c>
      <c r="W110" s="1">
        <v>0</v>
      </c>
    </row>
    <row r="111" spans="1:23" ht="12.75">
      <c r="A111" s="1" t="s">
        <v>787</v>
      </c>
      <c r="C111" s="1">
        <v>5</v>
      </c>
      <c r="D111" s="3" t="s">
        <v>308</v>
      </c>
      <c r="E111" s="2">
        <v>40386</v>
      </c>
      <c r="F111" s="4">
        <v>0.5395833333333333</v>
      </c>
      <c r="G111" s="2">
        <v>40387</v>
      </c>
      <c r="H111" s="5">
        <v>0.44097222222222227</v>
      </c>
      <c r="I111" s="4">
        <f t="shared" si="2"/>
        <v>23.90138888888889</v>
      </c>
      <c r="J111" s="6">
        <f>21+38/60</f>
        <v>21.633333333333333</v>
      </c>
      <c r="K111" s="1" t="s">
        <v>1373</v>
      </c>
      <c r="L111" s="3" t="s">
        <v>706</v>
      </c>
      <c r="W111" s="1">
        <v>0</v>
      </c>
    </row>
    <row r="112" spans="1:28" ht="12.75">
      <c r="A112" s="1" t="s">
        <v>774</v>
      </c>
      <c r="C112" s="1">
        <v>1</v>
      </c>
      <c r="D112" s="3" t="s">
        <v>1089</v>
      </c>
      <c r="E112" s="2">
        <v>40372</v>
      </c>
      <c r="F112" s="4">
        <v>0.5347222222222222</v>
      </c>
      <c r="G112" s="2">
        <v>40373</v>
      </c>
      <c r="H112" s="5">
        <v>0.41944444444444445</v>
      </c>
      <c r="I112" s="4">
        <f t="shared" si="2"/>
        <v>23.884722222222223</v>
      </c>
      <c r="J112" s="6">
        <f>21+14/60</f>
        <v>21.233333333333334</v>
      </c>
      <c r="K112" s="1" t="s">
        <v>1094</v>
      </c>
      <c r="L112" s="3" t="s">
        <v>1099</v>
      </c>
      <c r="W112" s="1">
        <v>0</v>
      </c>
      <c r="X112" s="1">
        <v>0</v>
      </c>
      <c r="Y112" s="1">
        <v>0</v>
      </c>
      <c r="Z112" s="1">
        <f>X112/(SUM(J112:J116)*6)*24</f>
        <v>0</v>
      </c>
      <c r="AA112" s="1">
        <f>Y112/(SUM(J112:J116)*6)*24</f>
        <v>0</v>
      </c>
      <c r="AB112" s="1">
        <f>(X112-Y112)/(SUM(J112:J116)*6)*24</f>
        <v>0</v>
      </c>
    </row>
    <row r="113" spans="1:23" ht="12.75">
      <c r="A113" s="1" t="s">
        <v>774</v>
      </c>
      <c r="C113" s="1">
        <v>2</v>
      </c>
      <c r="D113" s="3" t="s">
        <v>1090</v>
      </c>
      <c r="E113" s="2">
        <v>40372</v>
      </c>
      <c r="F113" s="4">
        <v>0.579861111111111</v>
      </c>
      <c r="G113" s="2">
        <v>40373</v>
      </c>
      <c r="H113" s="5">
        <v>0.4236111111111111</v>
      </c>
      <c r="I113" s="4">
        <f t="shared" si="2"/>
        <v>23.84375</v>
      </c>
      <c r="J113" s="6">
        <v>20.25</v>
      </c>
      <c r="K113" s="1" t="s">
        <v>1095</v>
      </c>
      <c r="L113" s="3" t="s">
        <v>246</v>
      </c>
      <c r="W113" s="1">
        <v>0</v>
      </c>
    </row>
    <row r="114" spans="1:23" ht="12.75">
      <c r="A114" s="1" t="s">
        <v>774</v>
      </c>
      <c r="C114" s="1">
        <v>3</v>
      </c>
      <c r="D114" s="3" t="s">
        <v>1091</v>
      </c>
      <c r="E114" s="2">
        <v>40372</v>
      </c>
      <c r="F114" s="4">
        <v>0.607638888888889</v>
      </c>
      <c r="G114" s="2">
        <v>40373</v>
      </c>
      <c r="H114" s="5">
        <v>0.43263888888888885</v>
      </c>
      <c r="I114" s="4">
        <f t="shared" si="2"/>
        <v>23.825</v>
      </c>
      <c r="J114" s="6">
        <f>19+48/60</f>
        <v>19.8</v>
      </c>
      <c r="K114" s="1" t="s">
        <v>1096</v>
      </c>
      <c r="L114" s="3" t="s">
        <v>246</v>
      </c>
      <c r="W114" s="1">
        <v>0</v>
      </c>
    </row>
    <row r="115" spans="1:23" ht="12.75">
      <c r="A115" s="1" t="s">
        <v>774</v>
      </c>
      <c r="C115" s="1">
        <v>4</v>
      </c>
      <c r="D115" s="3" t="s">
        <v>1092</v>
      </c>
      <c r="E115" s="2">
        <v>40372</v>
      </c>
      <c r="F115" s="4">
        <v>0.6319444444444444</v>
      </c>
      <c r="G115" s="2">
        <v>40373</v>
      </c>
      <c r="H115" s="5">
        <v>0.4361111111111111</v>
      </c>
      <c r="I115" s="4">
        <f t="shared" si="2"/>
        <v>23.804166666666667</v>
      </c>
      <c r="J115" s="6">
        <f>19+18/60</f>
        <v>19.3</v>
      </c>
      <c r="K115" s="1" t="s">
        <v>1097</v>
      </c>
      <c r="L115" s="3" t="s">
        <v>246</v>
      </c>
      <c r="W115" s="1">
        <v>0</v>
      </c>
    </row>
    <row r="116" spans="1:23" ht="12.75">
      <c r="A116" s="1" t="s">
        <v>774</v>
      </c>
      <c r="C116" s="1">
        <v>5</v>
      </c>
      <c r="D116" s="3" t="s">
        <v>1093</v>
      </c>
      <c r="E116" s="2">
        <v>40372</v>
      </c>
      <c r="F116" s="4">
        <v>0.6597222222222222</v>
      </c>
      <c r="G116" s="2">
        <v>40373</v>
      </c>
      <c r="H116" s="5">
        <v>0.44166666666666665</v>
      </c>
      <c r="I116" s="4">
        <f aca="true" t="shared" si="4" ref="I116:I147">SUM(H116,(24-F116))</f>
        <v>23.781944444444445</v>
      </c>
      <c r="J116" s="6">
        <f>18+46/60</f>
        <v>18.766666666666666</v>
      </c>
      <c r="K116" s="1" t="s">
        <v>1098</v>
      </c>
      <c r="L116" s="3" t="s">
        <v>246</v>
      </c>
      <c r="W116" s="1">
        <v>0</v>
      </c>
    </row>
    <row r="117" spans="1:28" ht="12.75">
      <c r="A117" s="1" t="s">
        <v>1413</v>
      </c>
      <c r="C117" s="1">
        <v>1</v>
      </c>
      <c r="D117" s="3" t="s">
        <v>649</v>
      </c>
      <c r="E117" s="2">
        <v>40394</v>
      </c>
      <c r="F117" s="4">
        <v>0.6305555555555555</v>
      </c>
      <c r="G117" s="2">
        <v>40395</v>
      </c>
      <c r="H117" s="5">
        <v>0.49652777777777773</v>
      </c>
      <c r="I117" s="4">
        <f t="shared" si="4"/>
        <v>23.865972222222222</v>
      </c>
      <c r="J117" s="6">
        <f>20+47/60</f>
        <v>20.783333333333335</v>
      </c>
      <c r="K117" s="1" t="s">
        <v>160</v>
      </c>
      <c r="L117" s="3" t="s">
        <v>246</v>
      </c>
      <c r="W117" s="1">
        <v>0</v>
      </c>
      <c r="X117" s="1">
        <v>0</v>
      </c>
      <c r="Y117" s="1">
        <v>0</v>
      </c>
      <c r="Z117" s="1">
        <f>X117/(SUM(J117:J121)*6)*24</f>
        <v>0</v>
      </c>
      <c r="AA117" s="1">
        <f>Y117/(SUM(J117:J121)*6)*24</f>
        <v>0</v>
      </c>
      <c r="AB117" s="1">
        <f>(X117-Y117)/(SUM(J117:J121)*6)*24</f>
        <v>0</v>
      </c>
    </row>
    <row r="118" spans="1:23" ht="12.75">
      <c r="A118" s="1" t="s">
        <v>1413</v>
      </c>
      <c r="C118" s="1">
        <v>2</v>
      </c>
      <c r="D118" s="3" t="s">
        <v>650</v>
      </c>
      <c r="E118" s="2">
        <v>40394</v>
      </c>
      <c r="F118" s="4">
        <v>0.6381944444444444</v>
      </c>
      <c r="G118" s="2">
        <v>40395</v>
      </c>
      <c r="H118" s="5">
        <v>0.5666666666666667</v>
      </c>
      <c r="I118" s="4">
        <f t="shared" si="4"/>
        <v>23.928472222222222</v>
      </c>
      <c r="J118" s="6">
        <f>22+17/60</f>
        <v>22.283333333333335</v>
      </c>
      <c r="K118" s="1" t="s">
        <v>160</v>
      </c>
      <c r="L118" s="3" t="s">
        <v>246</v>
      </c>
      <c r="W118" s="1">
        <v>0</v>
      </c>
    </row>
    <row r="119" spans="1:23" ht="12.75">
      <c r="A119" s="1" t="s">
        <v>1413</v>
      </c>
      <c r="C119" s="1">
        <v>3</v>
      </c>
      <c r="D119" s="3" t="s">
        <v>694</v>
      </c>
      <c r="E119" s="2">
        <v>40394</v>
      </c>
      <c r="F119" s="4">
        <v>0.6451388888888888</v>
      </c>
      <c r="G119" s="2">
        <v>40395</v>
      </c>
      <c r="H119" s="5">
        <v>0.548611111111111</v>
      </c>
      <c r="I119" s="4">
        <f t="shared" si="4"/>
        <v>23.903472222222224</v>
      </c>
      <c r="J119" s="6">
        <f>21+41/60</f>
        <v>21.683333333333334</v>
      </c>
      <c r="K119" s="1" t="s">
        <v>1275</v>
      </c>
      <c r="L119" s="3" t="s">
        <v>246</v>
      </c>
      <c r="W119" s="1">
        <v>0</v>
      </c>
    </row>
    <row r="120" spans="1:23" ht="12.75">
      <c r="A120" s="1" t="s">
        <v>1413</v>
      </c>
      <c r="C120" s="1">
        <v>4</v>
      </c>
      <c r="D120" s="3" t="s">
        <v>651</v>
      </c>
      <c r="E120" s="2">
        <v>40394</v>
      </c>
      <c r="F120" s="4">
        <v>0.6597222222222222</v>
      </c>
      <c r="G120" s="2">
        <v>40395</v>
      </c>
      <c r="H120" s="5">
        <v>0.525</v>
      </c>
      <c r="I120" s="4">
        <f t="shared" si="4"/>
        <v>23.865277777777777</v>
      </c>
      <c r="J120" s="6">
        <f>20+46/60</f>
        <v>20.766666666666666</v>
      </c>
      <c r="K120" s="1" t="s">
        <v>160</v>
      </c>
      <c r="L120" s="3" t="s">
        <v>1419</v>
      </c>
      <c r="W120" s="1">
        <v>0</v>
      </c>
    </row>
    <row r="121" spans="1:23" ht="12.75">
      <c r="A121" s="1" t="s">
        <v>1413</v>
      </c>
      <c r="C121" s="1">
        <v>5</v>
      </c>
      <c r="D121" s="3" t="s">
        <v>652</v>
      </c>
      <c r="E121" s="2">
        <v>40394</v>
      </c>
      <c r="F121" s="4">
        <v>0.6666666666666666</v>
      </c>
      <c r="G121" s="2">
        <v>40395</v>
      </c>
      <c r="H121" s="5">
        <v>0.5145833333333333</v>
      </c>
      <c r="I121" s="4">
        <f t="shared" si="4"/>
        <v>23.847916666666666</v>
      </c>
      <c r="J121" s="6">
        <f>20+21/60</f>
        <v>20.35</v>
      </c>
      <c r="K121" s="1" t="s">
        <v>1275</v>
      </c>
      <c r="L121" s="3" t="s">
        <v>1419</v>
      </c>
      <c r="W121" s="1">
        <v>0</v>
      </c>
    </row>
    <row r="122" spans="1:28" ht="12.75">
      <c r="A122" s="1" t="s">
        <v>781</v>
      </c>
      <c r="C122" s="1">
        <v>1</v>
      </c>
      <c r="D122" s="3" t="s">
        <v>1322</v>
      </c>
      <c r="E122" s="2">
        <v>40379</v>
      </c>
      <c r="F122" s="4">
        <v>0.5902777777777778</v>
      </c>
      <c r="G122" s="2">
        <v>40380</v>
      </c>
      <c r="H122" s="5">
        <v>0.5625</v>
      </c>
      <c r="I122" s="4">
        <f t="shared" si="4"/>
        <v>23.97222222222222</v>
      </c>
      <c r="J122" s="6">
        <f>23.33</f>
        <v>23.33</v>
      </c>
      <c r="K122" s="1" t="s">
        <v>1327</v>
      </c>
      <c r="L122" s="3" t="s">
        <v>706</v>
      </c>
      <c r="Q122" s="1">
        <v>1</v>
      </c>
      <c r="W122" s="1">
        <v>1</v>
      </c>
      <c r="X122" s="1">
        <f>SUM(W122:W126)</f>
        <v>3</v>
      </c>
      <c r="Y122" s="1">
        <v>0</v>
      </c>
      <c r="Z122" s="1">
        <f>X122/(SUM(J122:J126)*6)*24</f>
        <v>0.10214504596527069</v>
      </c>
      <c r="AA122" s="1">
        <f>Y122/(SUM(J122:J126)*6)*24</f>
        <v>0</v>
      </c>
      <c r="AB122" s="1">
        <f>(X122-Y122)/(SUM(J122:J126)*6)*24</f>
        <v>0.10214504596527069</v>
      </c>
    </row>
    <row r="123" spans="1:23" ht="12.75">
      <c r="A123" s="1" t="s">
        <v>781</v>
      </c>
      <c r="C123" s="1">
        <v>2</v>
      </c>
      <c r="D123" s="3" t="s">
        <v>1323</v>
      </c>
      <c r="E123" s="2">
        <v>40379</v>
      </c>
      <c r="F123" s="4">
        <v>0.5979166666666667</v>
      </c>
      <c r="G123" s="2">
        <v>40380</v>
      </c>
      <c r="H123" s="5">
        <v>0.5784722222222222</v>
      </c>
      <c r="I123" s="4">
        <f t="shared" si="4"/>
        <v>23.980555555555554</v>
      </c>
      <c r="J123" s="6">
        <f>23+32/60</f>
        <v>23.533333333333335</v>
      </c>
      <c r="K123" s="1" t="s">
        <v>1328</v>
      </c>
      <c r="L123" s="3" t="s">
        <v>706</v>
      </c>
      <c r="W123" s="1">
        <v>0</v>
      </c>
    </row>
    <row r="124" spans="1:23" ht="12.75">
      <c r="A124" s="1" t="s">
        <v>781</v>
      </c>
      <c r="C124" s="1">
        <v>3</v>
      </c>
      <c r="D124" s="3" t="s">
        <v>1324</v>
      </c>
      <c r="E124" s="2">
        <v>40379</v>
      </c>
      <c r="F124" s="4">
        <v>0.6041666666666666</v>
      </c>
      <c r="G124" s="2">
        <v>40380</v>
      </c>
      <c r="H124" s="5">
        <v>0.5916666666666667</v>
      </c>
      <c r="I124" s="4">
        <f t="shared" si="4"/>
        <v>23.987499999999997</v>
      </c>
      <c r="J124" s="6">
        <f>23+42/60</f>
        <v>23.7</v>
      </c>
      <c r="K124" s="1" t="s">
        <v>1328</v>
      </c>
      <c r="L124" s="3" t="s">
        <v>706</v>
      </c>
      <c r="W124" s="1">
        <v>0</v>
      </c>
    </row>
    <row r="125" spans="1:23" ht="12.75">
      <c r="A125" s="1" t="s">
        <v>781</v>
      </c>
      <c r="C125" s="1">
        <v>4</v>
      </c>
      <c r="D125" s="3" t="s">
        <v>1325</v>
      </c>
      <c r="E125" s="2">
        <v>40379</v>
      </c>
      <c r="F125" s="4">
        <v>0.6215277777777778</v>
      </c>
      <c r="G125" s="2">
        <v>40380</v>
      </c>
      <c r="H125" s="5">
        <v>0.6055555555555555</v>
      </c>
      <c r="I125" s="4">
        <f t="shared" si="4"/>
        <v>23.984027777777776</v>
      </c>
      <c r="J125" s="6">
        <f>23+37/60</f>
        <v>23.616666666666667</v>
      </c>
      <c r="K125" s="1" t="s">
        <v>1329</v>
      </c>
      <c r="L125" s="3" t="s">
        <v>706</v>
      </c>
      <c r="P125" s="1">
        <v>1</v>
      </c>
      <c r="Q125" s="1">
        <v>1</v>
      </c>
      <c r="W125" s="1">
        <v>2</v>
      </c>
    </row>
    <row r="126" spans="1:23" ht="12.75">
      <c r="A126" s="1" t="s">
        <v>781</v>
      </c>
      <c r="C126" s="1">
        <v>5</v>
      </c>
      <c r="D126" s="3" t="s">
        <v>1326</v>
      </c>
      <c r="E126" s="2">
        <v>40379</v>
      </c>
      <c r="F126" s="4">
        <v>0.6333333333333333</v>
      </c>
      <c r="G126" s="2">
        <v>40380</v>
      </c>
      <c r="H126" s="5">
        <v>0.6041666666666666</v>
      </c>
      <c r="I126" s="4">
        <f t="shared" si="4"/>
        <v>23.970833333333335</v>
      </c>
      <c r="J126" s="6">
        <f>23+18/60</f>
        <v>23.3</v>
      </c>
      <c r="K126" s="1" t="s">
        <v>1328</v>
      </c>
      <c r="L126" s="3" t="s">
        <v>706</v>
      </c>
      <c r="W126" s="1">
        <v>0</v>
      </c>
    </row>
    <row r="127" spans="1:28" ht="12.75">
      <c r="A127" s="1" t="s">
        <v>1501</v>
      </c>
      <c r="C127" s="1">
        <v>1</v>
      </c>
      <c r="D127" s="3" t="s">
        <v>1130</v>
      </c>
      <c r="E127" s="2">
        <v>40409</v>
      </c>
      <c r="F127" s="4">
        <v>0.4694444444444445</v>
      </c>
      <c r="G127" s="2">
        <v>40410</v>
      </c>
      <c r="H127" s="5">
        <v>0.4534722222222222</v>
      </c>
      <c r="I127" s="4">
        <f t="shared" si="4"/>
        <v>23.984027777777776</v>
      </c>
      <c r="J127" s="6">
        <f>23+37/60</f>
        <v>23.616666666666667</v>
      </c>
      <c r="K127" s="1" t="s">
        <v>1507</v>
      </c>
      <c r="L127" s="3" t="s">
        <v>705</v>
      </c>
      <c r="M127" s="1">
        <v>22</v>
      </c>
      <c r="N127" s="1">
        <v>7</v>
      </c>
      <c r="O127" s="1">
        <f>SUM(M127:N127)</f>
        <v>29</v>
      </c>
      <c r="W127" s="1">
        <f aca="true" t="shared" si="5" ref="W127:W136">SUM(O127:V127)</f>
        <v>29</v>
      </c>
      <c r="X127" s="1">
        <f>SUM(W127:W131)</f>
        <v>105</v>
      </c>
      <c r="Y127" s="1">
        <f>SUM(O127:O131)</f>
        <v>103</v>
      </c>
      <c r="Z127" s="1">
        <f>X127/(SUM(J127:J131)*6)*24</f>
        <v>3.769633507853403</v>
      </c>
      <c r="AA127" s="1">
        <f>Y127/(SUM(J127:J131)*6)*24</f>
        <v>3.6978309648466716</v>
      </c>
      <c r="AB127" s="1">
        <f>(X127-Y127)/(SUM(J127:J131)*6)*24</f>
        <v>0.07180254300673149</v>
      </c>
    </row>
    <row r="128" spans="1:23" ht="12.75">
      <c r="A128" s="1" t="s">
        <v>1501</v>
      </c>
      <c r="C128" s="1">
        <v>2</v>
      </c>
      <c r="D128" s="3" t="s">
        <v>1140</v>
      </c>
      <c r="E128" s="2">
        <v>40409</v>
      </c>
      <c r="F128" s="4">
        <v>0.4979166666666666</v>
      </c>
      <c r="G128" s="2">
        <v>40410</v>
      </c>
      <c r="H128" s="5">
        <v>0.4583333333333333</v>
      </c>
      <c r="I128" s="4">
        <f t="shared" si="4"/>
        <v>23.960416666666667</v>
      </c>
      <c r="J128" s="6">
        <f>23+3/60</f>
        <v>23.05</v>
      </c>
      <c r="K128" s="1" t="s">
        <v>1161</v>
      </c>
      <c r="L128" s="3" t="s">
        <v>705</v>
      </c>
      <c r="M128" s="1">
        <v>1</v>
      </c>
      <c r="N128" s="1">
        <v>2</v>
      </c>
      <c r="O128" s="1">
        <f>SUM(M128:N128)</f>
        <v>3</v>
      </c>
      <c r="W128" s="1">
        <f t="shared" si="5"/>
        <v>3</v>
      </c>
    </row>
    <row r="129" spans="1:23" ht="12.75">
      <c r="A129" s="1" t="s">
        <v>1501</v>
      </c>
      <c r="C129" s="1">
        <v>3</v>
      </c>
      <c r="D129" s="3" t="s">
        <v>1150</v>
      </c>
      <c r="E129" s="2">
        <v>40409</v>
      </c>
      <c r="F129" s="4">
        <v>0.5430555555555555</v>
      </c>
      <c r="G129" s="2">
        <v>40410</v>
      </c>
      <c r="H129" s="5">
        <v>0.46458333333333335</v>
      </c>
      <c r="I129" s="4">
        <f t="shared" si="4"/>
        <v>23.92152777777778</v>
      </c>
      <c r="J129" s="6">
        <f>22+7/60</f>
        <v>22.116666666666667</v>
      </c>
      <c r="K129" s="1" t="s">
        <v>1508</v>
      </c>
      <c r="L129" s="3" t="s">
        <v>705</v>
      </c>
      <c r="M129" s="1">
        <v>0</v>
      </c>
      <c r="N129" s="1">
        <v>0</v>
      </c>
      <c r="O129" s="1">
        <f>SUM(M129:N129)</f>
        <v>0</v>
      </c>
      <c r="T129" s="1">
        <v>2</v>
      </c>
      <c r="W129" s="1">
        <f t="shared" si="5"/>
        <v>2</v>
      </c>
    </row>
    <row r="130" spans="1:23" ht="12.75">
      <c r="A130" s="1" t="s">
        <v>1501</v>
      </c>
      <c r="C130" s="1">
        <v>4</v>
      </c>
      <c r="D130" s="3" t="s">
        <v>1173</v>
      </c>
      <c r="E130" s="2">
        <v>40409</v>
      </c>
      <c r="F130" s="4">
        <v>0.5722222222222222</v>
      </c>
      <c r="G130" s="2">
        <v>40410</v>
      </c>
      <c r="H130" s="5">
        <v>0.4708333333333334</v>
      </c>
      <c r="I130" s="4">
        <f t="shared" si="4"/>
        <v>23.898611111111112</v>
      </c>
      <c r="J130" s="6">
        <f>21+34/60</f>
        <v>21.566666666666666</v>
      </c>
      <c r="K130" s="1" t="s">
        <v>1509</v>
      </c>
      <c r="L130" s="3" t="s">
        <v>705</v>
      </c>
      <c r="M130" s="1">
        <v>22</v>
      </c>
      <c r="N130" s="1">
        <v>1</v>
      </c>
      <c r="O130" s="1">
        <f>SUM(M130:N130)</f>
        <v>23</v>
      </c>
      <c r="W130" s="1">
        <f t="shared" si="5"/>
        <v>23</v>
      </c>
    </row>
    <row r="131" spans="1:23" ht="12.75">
      <c r="A131" s="1" t="s">
        <v>1501</v>
      </c>
      <c r="C131" s="1">
        <v>5</v>
      </c>
      <c r="D131" s="3" t="s">
        <v>1180</v>
      </c>
      <c r="E131" s="2">
        <v>40409</v>
      </c>
      <c r="F131" s="4">
        <v>0.5972222222222222</v>
      </c>
      <c r="G131" s="2">
        <v>40410</v>
      </c>
      <c r="H131" s="5">
        <v>0.47500000000000003</v>
      </c>
      <c r="I131" s="4">
        <f t="shared" si="4"/>
        <v>23.87777777777778</v>
      </c>
      <c r="J131" s="6">
        <f>21+4/60</f>
        <v>21.066666666666666</v>
      </c>
      <c r="K131" s="1" t="s">
        <v>1510</v>
      </c>
      <c r="L131" s="3" t="s">
        <v>705</v>
      </c>
      <c r="M131" s="1">
        <v>31</v>
      </c>
      <c r="N131" s="1">
        <v>17</v>
      </c>
      <c r="O131" s="1">
        <f>SUM(M131:N131)</f>
        <v>48</v>
      </c>
      <c r="W131" s="1">
        <f t="shared" si="5"/>
        <v>48</v>
      </c>
    </row>
    <row r="132" spans="1:28" ht="12.75">
      <c r="A132" s="1" t="s">
        <v>1390</v>
      </c>
      <c r="C132" s="1">
        <v>1</v>
      </c>
      <c r="D132" s="3" t="s">
        <v>512</v>
      </c>
      <c r="E132" s="2">
        <v>40392</v>
      </c>
      <c r="F132" s="4">
        <v>0.4930555555555556</v>
      </c>
      <c r="G132" s="2">
        <v>40393</v>
      </c>
      <c r="H132" s="5">
        <v>0.42430555555555555</v>
      </c>
      <c r="I132" s="4">
        <f t="shared" si="4"/>
        <v>23.93125</v>
      </c>
      <c r="J132" s="6">
        <f>22+21/60</f>
        <v>22.35</v>
      </c>
      <c r="K132" s="1" t="s">
        <v>1401</v>
      </c>
      <c r="L132" s="3" t="s">
        <v>706</v>
      </c>
      <c r="M132" s="1">
        <v>1</v>
      </c>
      <c r="O132" s="1">
        <v>1</v>
      </c>
      <c r="T132" s="1">
        <v>1</v>
      </c>
      <c r="U132" s="1">
        <v>1</v>
      </c>
      <c r="W132" s="1">
        <f t="shared" si="5"/>
        <v>3</v>
      </c>
      <c r="X132" s="1">
        <f>SUM(W132:W136)</f>
        <v>26</v>
      </c>
      <c r="Y132" s="1">
        <f>SUM(O132:O136)</f>
        <v>2</v>
      </c>
      <c r="Z132" s="1">
        <f>X132/(SUM(J132:J136)*6)*24</f>
        <v>0.9805153991200504</v>
      </c>
      <c r="AA132" s="1">
        <f>Y132/(SUM(J132:J136)*6)*24</f>
        <v>0.07542426147077311</v>
      </c>
      <c r="AB132" s="1">
        <f>(X132-Y132)/(SUM(J132:J136)*6)*24</f>
        <v>0.9050911376492773</v>
      </c>
    </row>
    <row r="133" spans="1:23" ht="12.75">
      <c r="A133" s="1" t="s">
        <v>1390</v>
      </c>
      <c r="C133" s="1">
        <v>2</v>
      </c>
      <c r="D133" s="3" t="s">
        <v>536</v>
      </c>
      <c r="E133" s="2">
        <v>40392</v>
      </c>
      <c r="F133" s="4">
        <v>0.5236111111111111</v>
      </c>
      <c r="G133" s="2">
        <v>40393</v>
      </c>
      <c r="H133" s="5">
        <v>0.4298611111111111</v>
      </c>
      <c r="I133" s="4">
        <f t="shared" si="4"/>
        <v>23.90625</v>
      </c>
      <c r="J133" s="6">
        <v>21.75</v>
      </c>
      <c r="K133" s="1" t="s">
        <v>1402</v>
      </c>
      <c r="L133" s="3" t="s">
        <v>706</v>
      </c>
      <c r="M133" s="1">
        <v>1</v>
      </c>
      <c r="O133" s="1">
        <v>1</v>
      </c>
      <c r="T133" s="1">
        <v>10</v>
      </c>
      <c r="U133" s="1">
        <v>8</v>
      </c>
      <c r="W133" s="1">
        <f t="shared" si="5"/>
        <v>19</v>
      </c>
    </row>
    <row r="134" spans="1:23" ht="12.75">
      <c r="A134" s="1" t="s">
        <v>1390</v>
      </c>
      <c r="C134" s="1">
        <v>3</v>
      </c>
      <c r="D134" s="3" t="s">
        <v>546</v>
      </c>
      <c r="E134" s="2">
        <v>40392</v>
      </c>
      <c r="F134" s="4">
        <v>0.5576388888888889</v>
      </c>
      <c r="G134" s="2">
        <v>40393</v>
      </c>
      <c r="H134" s="5">
        <v>0.4375</v>
      </c>
      <c r="I134" s="4">
        <f t="shared" si="4"/>
        <v>23.87986111111111</v>
      </c>
      <c r="J134" s="6">
        <f>21+7/60</f>
        <v>21.116666666666667</v>
      </c>
      <c r="K134" s="1" t="s">
        <v>1403</v>
      </c>
      <c r="L134" s="3" t="s">
        <v>706</v>
      </c>
      <c r="W134" s="1">
        <f t="shared" si="5"/>
        <v>0</v>
      </c>
    </row>
    <row r="135" spans="1:23" ht="12.75">
      <c r="A135" s="1" t="s">
        <v>1390</v>
      </c>
      <c r="C135" s="1">
        <v>4</v>
      </c>
      <c r="D135" s="3" t="s">
        <v>557</v>
      </c>
      <c r="E135" s="2">
        <v>40392</v>
      </c>
      <c r="F135" s="4">
        <v>0.5854166666666667</v>
      </c>
      <c r="G135" s="2">
        <v>40393</v>
      </c>
      <c r="H135" s="5">
        <v>0.44375000000000003</v>
      </c>
      <c r="I135" s="4">
        <f t="shared" si="4"/>
        <v>23.858333333333334</v>
      </c>
      <c r="J135" s="6">
        <f>20+36/60</f>
        <v>20.6</v>
      </c>
      <c r="K135" s="1" t="s">
        <v>1404</v>
      </c>
      <c r="L135" s="3" t="s">
        <v>706</v>
      </c>
      <c r="T135" s="1">
        <v>4</v>
      </c>
      <c r="W135" s="1">
        <f t="shared" si="5"/>
        <v>4</v>
      </c>
    </row>
    <row r="136" spans="1:23" ht="12.75">
      <c r="A136" s="1" t="s">
        <v>1390</v>
      </c>
      <c r="C136" s="1">
        <v>5</v>
      </c>
      <c r="D136" s="3" t="s">
        <v>578</v>
      </c>
      <c r="E136" s="2">
        <v>40392</v>
      </c>
      <c r="F136" s="4">
        <v>0.6062500000000001</v>
      </c>
      <c r="G136" s="2">
        <v>40393</v>
      </c>
      <c r="H136" s="5">
        <v>0.45</v>
      </c>
      <c r="I136" s="4">
        <f t="shared" si="4"/>
        <v>23.84375</v>
      </c>
      <c r="J136" s="6">
        <f>20+15/60</f>
        <v>20.25</v>
      </c>
      <c r="K136" s="1" t="s">
        <v>160</v>
      </c>
      <c r="L136" s="3" t="s">
        <v>706</v>
      </c>
      <c r="W136" s="1">
        <f t="shared" si="5"/>
        <v>0</v>
      </c>
    </row>
    <row r="137" spans="1:28" ht="12.75">
      <c r="A137" s="1" t="s">
        <v>771</v>
      </c>
      <c r="C137" s="1">
        <v>1</v>
      </c>
      <c r="D137" s="3" t="s">
        <v>988</v>
      </c>
      <c r="E137" s="2">
        <v>40367</v>
      </c>
      <c r="F137" s="4">
        <v>0.6041666666666666</v>
      </c>
      <c r="G137" s="2">
        <v>40368</v>
      </c>
      <c r="H137" s="4">
        <v>0.4513888888888889</v>
      </c>
      <c r="I137" s="4">
        <f t="shared" si="4"/>
        <v>23.84722222222222</v>
      </c>
      <c r="J137" s="6">
        <v>20.33</v>
      </c>
      <c r="K137" s="1" t="s">
        <v>994</v>
      </c>
      <c r="L137" s="3" t="s">
        <v>705</v>
      </c>
      <c r="T137" s="1">
        <v>5</v>
      </c>
      <c r="U137" s="1">
        <v>1</v>
      </c>
      <c r="W137" s="1">
        <v>6</v>
      </c>
      <c r="X137" s="1">
        <f>SUM(W137:W141)</f>
        <v>332</v>
      </c>
      <c r="Y137" s="1">
        <f>SUM(W138:W141)</f>
        <v>326</v>
      </c>
      <c r="Z137" s="1">
        <f>X137/(SUM(J137:J141)*6)*24</f>
        <v>12.219359587780641</v>
      </c>
      <c r="AA137" s="1">
        <f>Y137/(SUM(J137:J141)*6)*24</f>
        <v>11.998527788001471</v>
      </c>
      <c r="AB137" s="1">
        <f>(X137-Y137)/(SUM(J137:J141)*6)*24</f>
        <v>0.22083179977916817</v>
      </c>
    </row>
    <row r="138" spans="1:23" ht="12.75">
      <c r="A138" s="1" t="s">
        <v>771</v>
      </c>
      <c r="C138" s="1">
        <v>2</v>
      </c>
      <c r="D138" s="3" t="s">
        <v>989</v>
      </c>
      <c r="E138" s="2">
        <v>40367</v>
      </c>
      <c r="F138" s="4">
        <v>0.6090277777777778</v>
      </c>
      <c r="G138" s="2">
        <v>40368</v>
      </c>
      <c r="H138" s="4">
        <v>0.4826388888888889</v>
      </c>
      <c r="I138" s="4">
        <f t="shared" si="4"/>
        <v>23.87361111111111</v>
      </c>
      <c r="J138" s="6">
        <f>20+58/60</f>
        <v>20.966666666666665</v>
      </c>
      <c r="K138" s="1" t="s">
        <v>995</v>
      </c>
      <c r="L138" s="3" t="s">
        <v>705</v>
      </c>
      <c r="M138" s="1">
        <v>51</v>
      </c>
      <c r="N138" s="1">
        <v>41</v>
      </c>
      <c r="O138" s="1">
        <f>SUM(M138:N138)</f>
        <v>92</v>
      </c>
      <c r="W138" s="1">
        <v>92</v>
      </c>
    </row>
    <row r="139" spans="1:23" ht="12.75">
      <c r="A139" s="1" t="s">
        <v>771</v>
      </c>
      <c r="C139" s="1">
        <v>3</v>
      </c>
      <c r="D139" s="3" t="s">
        <v>990</v>
      </c>
      <c r="E139" s="2">
        <v>40367</v>
      </c>
      <c r="F139" s="4">
        <v>0.6131944444444445</v>
      </c>
      <c r="G139" s="2">
        <v>40368</v>
      </c>
      <c r="H139" s="4">
        <v>0.5243055555555556</v>
      </c>
      <c r="I139" s="4">
        <f t="shared" si="4"/>
        <v>23.91111111111111</v>
      </c>
      <c r="J139" s="6">
        <f>21+52/60</f>
        <v>21.866666666666667</v>
      </c>
      <c r="K139" s="1" t="s">
        <v>524</v>
      </c>
      <c r="L139" s="3" t="s">
        <v>705</v>
      </c>
      <c r="M139" s="1">
        <v>34</v>
      </c>
      <c r="N139" s="1">
        <v>27</v>
      </c>
      <c r="O139" s="1">
        <f>SUM(M139:N139)</f>
        <v>61</v>
      </c>
      <c r="W139" s="1">
        <v>61</v>
      </c>
    </row>
    <row r="140" spans="1:23" ht="12.75">
      <c r="A140" s="1" t="s">
        <v>771</v>
      </c>
      <c r="C140" s="1">
        <v>4</v>
      </c>
      <c r="D140" s="3" t="s">
        <v>991</v>
      </c>
      <c r="E140" s="2">
        <v>40367</v>
      </c>
      <c r="F140" s="4">
        <v>0.61875</v>
      </c>
      <c r="G140" s="2">
        <v>40368</v>
      </c>
      <c r="H140" s="4">
        <v>0.5555555555555556</v>
      </c>
      <c r="I140" s="4">
        <f t="shared" si="4"/>
        <v>23.93680555555556</v>
      </c>
      <c r="J140" s="6">
        <f>22+29/60</f>
        <v>22.483333333333334</v>
      </c>
      <c r="K140" s="1" t="s">
        <v>996</v>
      </c>
      <c r="L140" s="3" t="s">
        <v>705</v>
      </c>
      <c r="M140" s="1">
        <v>28</v>
      </c>
      <c r="N140" s="1">
        <v>42</v>
      </c>
      <c r="O140" s="1">
        <f>SUM(M140:N140)</f>
        <v>70</v>
      </c>
      <c r="W140" s="1">
        <v>70</v>
      </c>
    </row>
    <row r="141" spans="1:23" ht="12.75">
      <c r="A141" s="1" t="s">
        <v>771</v>
      </c>
      <c r="C141" s="1">
        <v>5</v>
      </c>
      <c r="D141" s="3" t="s">
        <v>992</v>
      </c>
      <c r="E141" s="2">
        <v>40367</v>
      </c>
      <c r="F141" s="4">
        <v>0.6236111111111111</v>
      </c>
      <c r="G141" s="2">
        <v>40368</v>
      </c>
      <c r="H141" s="4">
        <v>0.5833333333333334</v>
      </c>
      <c r="I141" s="4">
        <f t="shared" si="4"/>
        <v>23.959722222222222</v>
      </c>
      <c r="J141" s="6">
        <f>23+2/60</f>
        <v>23.033333333333335</v>
      </c>
      <c r="K141" s="1" t="s">
        <v>997</v>
      </c>
      <c r="L141" s="3" t="s">
        <v>246</v>
      </c>
      <c r="M141" s="1">
        <v>51</v>
      </c>
      <c r="N141" s="1">
        <v>52</v>
      </c>
      <c r="O141" s="1">
        <f>SUM(M141:N141)</f>
        <v>103</v>
      </c>
      <c r="W141" s="1">
        <v>103</v>
      </c>
    </row>
    <row r="142" spans="1:28" ht="12.75">
      <c r="A142" s="1" t="s">
        <v>784</v>
      </c>
      <c r="C142" s="1">
        <v>1</v>
      </c>
      <c r="D142" s="3" t="s">
        <v>133</v>
      </c>
      <c r="E142" s="2">
        <v>40381</v>
      </c>
      <c r="F142" s="4">
        <v>0.7541666666666668</v>
      </c>
      <c r="G142" s="2">
        <v>40382</v>
      </c>
      <c r="H142" s="5">
        <v>0.46875</v>
      </c>
      <c r="I142" s="4">
        <f t="shared" si="4"/>
        <v>23.714583333333334</v>
      </c>
      <c r="J142" s="6">
        <f>17+9/60</f>
        <v>17.15</v>
      </c>
      <c r="K142" s="1" t="s">
        <v>1359</v>
      </c>
      <c r="L142" s="3" t="s">
        <v>706</v>
      </c>
      <c r="W142" s="1">
        <v>0</v>
      </c>
      <c r="X142" s="1">
        <v>0</v>
      </c>
      <c r="Y142" s="1">
        <v>0</v>
      </c>
      <c r="Z142" s="1">
        <f>X142/(SUM(J142:J146)*6)*24</f>
        <v>0</v>
      </c>
      <c r="AA142" s="1">
        <f>Y142/(SUM(J142:J146)*6)*24</f>
        <v>0</v>
      </c>
      <c r="AB142" s="1">
        <f>(X142-Y142)/(SUM(J142:J146)*6)*24</f>
        <v>0</v>
      </c>
    </row>
    <row r="143" spans="1:23" ht="12.75">
      <c r="A143" s="1" t="s">
        <v>784</v>
      </c>
      <c r="C143" s="1">
        <v>2</v>
      </c>
      <c r="D143" s="3" t="s">
        <v>134</v>
      </c>
      <c r="E143" s="2">
        <v>40381</v>
      </c>
      <c r="F143" s="4">
        <v>0.7597222222222223</v>
      </c>
      <c r="G143" s="2">
        <v>40382</v>
      </c>
      <c r="H143" s="5">
        <v>0.4895833333333333</v>
      </c>
      <c r="I143" s="4">
        <f t="shared" si="4"/>
        <v>23.72986111111111</v>
      </c>
      <c r="J143" s="6">
        <f>17+31/60</f>
        <v>17.516666666666666</v>
      </c>
      <c r="K143" s="1" t="s">
        <v>1360</v>
      </c>
      <c r="L143" s="3" t="s">
        <v>706</v>
      </c>
      <c r="W143" s="1">
        <v>0</v>
      </c>
    </row>
    <row r="144" spans="1:23" ht="12.75">
      <c r="A144" s="1" t="s">
        <v>784</v>
      </c>
      <c r="C144" s="1">
        <v>3</v>
      </c>
      <c r="D144" s="3" t="s">
        <v>1356</v>
      </c>
      <c r="E144" s="2">
        <v>40381</v>
      </c>
      <c r="F144" s="4">
        <v>0.7645833333333334</v>
      </c>
      <c r="G144" s="2">
        <v>40382</v>
      </c>
      <c r="H144" s="5">
        <v>0.5097222222222222</v>
      </c>
      <c r="I144" s="4">
        <f t="shared" si="4"/>
        <v>23.74513888888889</v>
      </c>
      <c r="J144" s="6">
        <f>17+53/60</f>
        <v>17.883333333333333</v>
      </c>
      <c r="K144" s="1" t="s">
        <v>1361</v>
      </c>
      <c r="L144" s="3" t="s">
        <v>706</v>
      </c>
      <c r="W144" s="1">
        <v>0</v>
      </c>
    </row>
    <row r="145" spans="1:23" ht="12.75">
      <c r="A145" s="1" t="s">
        <v>784</v>
      </c>
      <c r="C145" s="1">
        <v>4</v>
      </c>
      <c r="D145" s="3" t="s">
        <v>247</v>
      </c>
      <c r="E145" s="2">
        <v>40381</v>
      </c>
      <c r="F145" s="4">
        <v>0.7701388888888889</v>
      </c>
      <c r="G145" s="2">
        <v>40382</v>
      </c>
      <c r="H145" s="5">
        <v>0.5409722222222222</v>
      </c>
      <c r="I145" s="4">
        <f t="shared" si="4"/>
        <v>23.770833333333336</v>
      </c>
      <c r="J145" s="6">
        <f>18+30/60</f>
        <v>18.5</v>
      </c>
      <c r="K145" s="1" t="s">
        <v>1361</v>
      </c>
      <c r="L145" s="3" t="s">
        <v>706</v>
      </c>
      <c r="W145" s="1">
        <v>0</v>
      </c>
    </row>
    <row r="146" spans="1:23" ht="12.75">
      <c r="A146" s="1" t="s">
        <v>784</v>
      </c>
      <c r="C146" s="1">
        <v>5</v>
      </c>
      <c r="D146" s="3" t="s">
        <v>240</v>
      </c>
      <c r="E146" s="2">
        <v>40381</v>
      </c>
      <c r="F146" s="4">
        <v>0.7756944444444445</v>
      </c>
      <c r="G146" s="2">
        <v>40382</v>
      </c>
      <c r="H146" s="5">
        <v>0.5625</v>
      </c>
      <c r="I146" s="4">
        <f t="shared" si="4"/>
        <v>23.786805555555556</v>
      </c>
      <c r="J146" s="6">
        <f>18+53/60</f>
        <v>18.883333333333333</v>
      </c>
      <c r="K146" s="1" t="s">
        <v>1361</v>
      </c>
      <c r="L146" s="3" t="s">
        <v>706</v>
      </c>
      <c r="W146" s="1">
        <v>0</v>
      </c>
    </row>
    <row r="147" spans="1:28" ht="12.75">
      <c r="A147" s="1" t="s">
        <v>778</v>
      </c>
      <c r="C147" s="1">
        <v>1</v>
      </c>
      <c r="D147" s="3" t="s">
        <v>1030</v>
      </c>
      <c r="E147" s="2">
        <v>40371</v>
      </c>
      <c r="F147" s="4">
        <v>0.46597222222222223</v>
      </c>
      <c r="G147" s="2">
        <v>40372</v>
      </c>
      <c r="H147" s="5">
        <v>0.3888888888888889</v>
      </c>
      <c r="I147" s="4">
        <f t="shared" si="4"/>
        <v>23.922916666666666</v>
      </c>
      <c r="J147" s="6">
        <f>22+9/60</f>
        <v>22.15</v>
      </c>
      <c r="K147" s="1" t="s">
        <v>1035</v>
      </c>
      <c r="L147" s="3" t="s">
        <v>246</v>
      </c>
      <c r="W147" s="1">
        <v>0</v>
      </c>
      <c r="X147" s="1">
        <v>0</v>
      </c>
      <c r="Y147" s="1">
        <v>0</v>
      </c>
      <c r="Z147" s="1">
        <f>X147/(SUM(J147:J151)*6)*24</f>
        <v>0</v>
      </c>
      <c r="AA147" s="1">
        <f>Y147/(SUM(J147:J151)*6)*24</f>
        <v>0</v>
      </c>
      <c r="AB147" s="1">
        <f>(X147-Y147)/(SUM(J147:J151)*6)*24</f>
        <v>0</v>
      </c>
    </row>
    <row r="148" spans="1:23" ht="12.75">
      <c r="A148" s="1" t="s">
        <v>778</v>
      </c>
      <c r="C148" s="1">
        <v>2</v>
      </c>
      <c r="D148" s="3" t="s">
        <v>1031</v>
      </c>
      <c r="E148" s="2">
        <v>40371</v>
      </c>
      <c r="F148" s="4">
        <v>0.4756944444444444</v>
      </c>
      <c r="G148" s="2">
        <v>40372</v>
      </c>
      <c r="H148" s="5">
        <v>0.3958333333333333</v>
      </c>
      <c r="I148" s="4">
        <f aca="true" t="shared" si="6" ref="I148:I176">SUM(H148,(24-F148))</f>
        <v>23.92013888888889</v>
      </c>
      <c r="J148" s="6">
        <f>22+5/60</f>
        <v>22.083333333333332</v>
      </c>
      <c r="K148" s="1" t="s">
        <v>1035</v>
      </c>
      <c r="L148" s="3" t="s">
        <v>246</v>
      </c>
      <c r="W148" s="1">
        <v>0</v>
      </c>
    </row>
    <row r="149" spans="1:23" ht="12.75">
      <c r="A149" s="1" t="s">
        <v>778</v>
      </c>
      <c r="C149" s="1">
        <v>3</v>
      </c>
      <c r="D149" s="3" t="s">
        <v>1009</v>
      </c>
      <c r="E149" s="2">
        <v>40371</v>
      </c>
      <c r="F149" s="4">
        <v>0.4861111111111111</v>
      </c>
      <c r="G149" s="2">
        <v>40372</v>
      </c>
      <c r="H149" s="5">
        <v>0.40277777777777773</v>
      </c>
      <c r="I149" s="4">
        <f t="shared" si="6"/>
        <v>23.916666666666668</v>
      </c>
      <c r="J149" s="6">
        <v>22</v>
      </c>
      <c r="K149" s="1" t="s">
        <v>1035</v>
      </c>
      <c r="L149" s="3" t="s">
        <v>706</v>
      </c>
      <c r="W149" s="1">
        <v>0</v>
      </c>
    </row>
    <row r="150" spans="1:23" ht="12.75">
      <c r="A150" s="1" t="s">
        <v>778</v>
      </c>
      <c r="C150" s="1">
        <v>4</v>
      </c>
      <c r="D150" s="3" t="s">
        <v>1032</v>
      </c>
      <c r="E150" s="2">
        <v>40371</v>
      </c>
      <c r="F150" s="4">
        <v>0.49652777777777773</v>
      </c>
      <c r="G150" s="2">
        <v>40372</v>
      </c>
      <c r="H150" s="5">
        <v>0.41250000000000003</v>
      </c>
      <c r="I150" s="4">
        <f t="shared" si="6"/>
        <v>23.915972222222223</v>
      </c>
      <c r="J150" s="6">
        <f>21+59/60</f>
        <v>21.983333333333334</v>
      </c>
      <c r="K150" s="1" t="s">
        <v>1035</v>
      </c>
      <c r="L150" s="3" t="s">
        <v>706</v>
      </c>
      <c r="W150" s="1">
        <v>0</v>
      </c>
    </row>
    <row r="151" spans="1:23" ht="12.75">
      <c r="A151" s="1" t="s">
        <v>778</v>
      </c>
      <c r="C151" s="1">
        <v>5</v>
      </c>
      <c r="D151" s="3" t="s">
        <v>1034</v>
      </c>
      <c r="E151" s="2">
        <v>40371</v>
      </c>
      <c r="F151" s="4">
        <v>0.5833333333333334</v>
      </c>
      <c r="G151" s="2">
        <v>40372</v>
      </c>
      <c r="H151" s="5">
        <v>0.4201388888888889</v>
      </c>
      <c r="I151" s="4">
        <f t="shared" si="6"/>
        <v>23.836805555555557</v>
      </c>
      <c r="J151" s="6">
        <f>20+5/60</f>
        <v>20.083333333333332</v>
      </c>
      <c r="K151" s="1" t="s">
        <v>1035</v>
      </c>
      <c r="L151" s="3" t="s">
        <v>706</v>
      </c>
      <c r="W151" s="1">
        <v>0</v>
      </c>
    </row>
    <row r="152" spans="1:28" ht="12.75">
      <c r="A152" s="1" t="s">
        <v>1446</v>
      </c>
      <c r="C152" s="1">
        <v>1</v>
      </c>
      <c r="D152" s="3" t="s">
        <v>825</v>
      </c>
      <c r="E152" s="2">
        <v>40399</v>
      </c>
      <c r="F152" s="4">
        <v>0.4513888888888889</v>
      </c>
      <c r="G152" s="2">
        <v>40400</v>
      </c>
      <c r="H152" s="5">
        <v>0.35625</v>
      </c>
      <c r="I152" s="4">
        <f t="shared" si="6"/>
        <v>23.90486111111111</v>
      </c>
      <c r="J152" s="6">
        <f>21+43/60</f>
        <v>21.716666666666665</v>
      </c>
      <c r="K152" s="1" t="s">
        <v>1445</v>
      </c>
      <c r="L152" s="3" t="s">
        <v>706</v>
      </c>
      <c r="M152" s="1">
        <v>18</v>
      </c>
      <c r="N152" s="1">
        <v>15</v>
      </c>
      <c r="O152" s="1">
        <f>SUM(M152:N152)</f>
        <v>33</v>
      </c>
      <c r="W152" s="1">
        <f>SUM(O152:V152)</f>
        <v>33</v>
      </c>
      <c r="X152" s="1">
        <f>SUM(W152:W156)</f>
        <v>261</v>
      </c>
      <c r="Y152" s="1">
        <f>SUM(W152:W156)</f>
        <v>261</v>
      </c>
      <c r="Z152" s="1">
        <f>X152/(SUM(J152:J156)*6)*24</f>
        <v>11.260111450656122</v>
      </c>
      <c r="AA152" s="1">
        <f>Y152/(SUM(J152:J156)*6)*24</f>
        <v>11.260111450656122</v>
      </c>
      <c r="AB152" s="1">
        <f>(X152-Y152)/(SUM(J152:J156)*6)*24</f>
        <v>0</v>
      </c>
    </row>
    <row r="153" spans="1:23" ht="12.75">
      <c r="A153" s="1" t="s">
        <v>1446</v>
      </c>
      <c r="C153" s="1">
        <v>2</v>
      </c>
      <c r="D153" s="3" t="s">
        <v>859</v>
      </c>
      <c r="E153" s="2">
        <v>40399</v>
      </c>
      <c r="F153" s="4">
        <v>0.5055555555555555</v>
      </c>
      <c r="G153" s="2">
        <v>40400</v>
      </c>
      <c r="H153" s="5">
        <v>0.3451388888888889</v>
      </c>
      <c r="I153" s="4">
        <f t="shared" si="6"/>
        <v>23.839583333333334</v>
      </c>
      <c r="J153" s="6">
        <f>20+9/60</f>
        <v>20.15</v>
      </c>
      <c r="K153" s="1" t="s">
        <v>160</v>
      </c>
      <c r="L153" s="3" t="s">
        <v>706</v>
      </c>
      <c r="M153" s="1">
        <v>63</v>
      </c>
      <c r="N153" s="1">
        <v>29</v>
      </c>
      <c r="O153" s="1">
        <f>SUM(M153:N153)</f>
        <v>92</v>
      </c>
      <c r="W153" s="1">
        <f>SUM(O153:V153)</f>
        <v>92</v>
      </c>
    </row>
    <row r="154" spans="1:23" ht="12.75">
      <c r="A154" s="1" t="s">
        <v>1446</v>
      </c>
      <c r="C154" s="1">
        <v>3</v>
      </c>
      <c r="D154" s="3" t="s">
        <v>849</v>
      </c>
      <c r="E154" s="2">
        <v>40399</v>
      </c>
      <c r="F154" s="4">
        <v>0.5840277777777778</v>
      </c>
      <c r="G154" s="2">
        <v>40400</v>
      </c>
      <c r="H154" s="5">
        <v>0.3298611111111111</v>
      </c>
      <c r="I154" s="4">
        <f t="shared" si="6"/>
        <v>23.745833333333334</v>
      </c>
      <c r="J154" s="6">
        <f>17+54/60</f>
        <v>17.9</v>
      </c>
      <c r="K154" s="1" t="s">
        <v>1454</v>
      </c>
      <c r="L154" s="3" t="s">
        <v>327</v>
      </c>
      <c r="M154" s="1">
        <v>51</v>
      </c>
      <c r="N154" s="1">
        <v>4</v>
      </c>
      <c r="O154" s="1">
        <f>SUM(M154:N154)</f>
        <v>55</v>
      </c>
      <c r="W154" s="1">
        <f>SUM(O154:V154)</f>
        <v>55</v>
      </c>
    </row>
    <row r="155" spans="1:23" ht="12.75">
      <c r="A155" s="1" t="s">
        <v>1446</v>
      </c>
      <c r="C155" s="1">
        <v>4</v>
      </c>
      <c r="D155" s="3" t="s">
        <v>1453</v>
      </c>
      <c r="E155" s="2">
        <v>40399</v>
      </c>
      <c r="F155" s="4">
        <v>0.607638888888889</v>
      </c>
      <c r="G155" s="2">
        <v>40400</v>
      </c>
      <c r="H155" s="5">
        <v>0.3159722222222222</v>
      </c>
      <c r="I155" s="4">
        <f t="shared" si="6"/>
        <v>23.708333333333332</v>
      </c>
      <c r="J155" s="6">
        <f>17</f>
        <v>17</v>
      </c>
      <c r="K155" s="1" t="s">
        <v>1455</v>
      </c>
      <c r="L155" s="3" t="s">
        <v>706</v>
      </c>
      <c r="M155" s="1">
        <v>37</v>
      </c>
      <c r="N155" s="1">
        <v>27</v>
      </c>
      <c r="O155" s="1">
        <f>SUM(M155:N155)</f>
        <v>64</v>
      </c>
      <c r="W155" s="1">
        <f>SUM(O155:V155)</f>
        <v>64</v>
      </c>
    </row>
    <row r="156" spans="1:23" ht="12.75">
      <c r="A156" s="1" t="s">
        <v>1446</v>
      </c>
      <c r="C156" s="1">
        <v>5</v>
      </c>
      <c r="D156" s="3" t="s">
        <v>873</v>
      </c>
      <c r="E156" s="2">
        <v>40399</v>
      </c>
      <c r="F156" s="4">
        <v>0.642361111111111</v>
      </c>
      <c r="G156" s="2">
        <v>40400</v>
      </c>
      <c r="H156" s="5">
        <v>0.3069444444444444</v>
      </c>
      <c r="I156" s="4">
        <f t="shared" si="6"/>
        <v>23.664583333333333</v>
      </c>
      <c r="J156" s="6">
        <f>15+57/60</f>
        <v>15.95</v>
      </c>
      <c r="K156" s="1" t="s">
        <v>163</v>
      </c>
      <c r="L156" s="3" t="s">
        <v>706</v>
      </c>
      <c r="M156" s="1">
        <v>14</v>
      </c>
      <c r="N156" s="1">
        <v>3</v>
      </c>
      <c r="O156" s="1">
        <f>SUM(M156:N156)</f>
        <v>17</v>
      </c>
      <c r="W156" s="1">
        <f>SUM(O156:V156)</f>
        <v>17</v>
      </c>
    </row>
    <row r="157" spans="1:28" ht="12.75">
      <c r="A157" s="1" t="s">
        <v>35</v>
      </c>
      <c r="C157" s="1">
        <v>1</v>
      </c>
      <c r="D157" s="3" t="s">
        <v>153</v>
      </c>
      <c r="E157" s="2">
        <v>40339</v>
      </c>
      <c r="F157" s="4">
        <v>0.5416666666666666</v>
      </c>
      <c r="G157" s="2">
        <v>40340</v>
      </c>
      <c r="H157" s="4">
        <v>0.5416666666666666</v>
      </c>
      <c r="I157" s="4">
        <f t="shared" si="6"/>
        <v>24</v>
      </c>
      <c r="J157" s="6">
        <v>24</v>
      </c>
      <c r="K157" s="1" t="s">
        <v>160</v>
      </c>
      <c r="L157" s="3">
        <v>1.3</v>
      </c>
      <c r="N157" s="1">
        <v>1</v>
      </c>
      <c r="O157" s="1">
        <v>1</v>
      </c>
      <c r="S157" s="1">
        <v>1</v>
      </c>
      <c r="W157" s="1">
        <f aca="true" t="shared" si="7" ref="W157:W166">SUM(O157:S157)</f>
        <v>2</v>
      </c>
      <c r="X157" s="1">
        <f>SUM(W157:W161)</f>
        <v>3</v>
      </c>
      <c r="Y157" s="1">
        <f>SUM(O157:O161)</f>
        <v>2</v>
      </c>
      <c r="Z157" s="1">
        <f>X157/(SUM(J157:J161)*6)*24</f>
        <v>0.1</v>
      </c>
      <c r="AA157" s="1">
        <f>Y157/(SUM(J157:J161)*6)*24</f>
        <v>0.06666666666666667</v>
      </c>
      <c r="AB157" s="1">
        <f>(X157-Y157)/(SUM(J157:J161)*6)*24</f>
        <v>0.03333333333333333</v>
      </c>
    </row>
    <row r="158" spans="1:23" ht="12.75">
      <c r="A158" s="1" t="s">
        <v>35</v>
      </c>
      <c r="C158" s="1">
        <v>2</v>
      </c>
      <c r="D158" s="3" t="s">
        <v>152</v>
      </c>
      <c r="E158" s="2">
        <v>40339</v>
      </c>
      <c r="F158" s="4">
        <v>0.5416666666666666</v>
      </c>
      <c r="G158" s="2">
        <v>40340</v>
      </c>
      <c r="H158" s="4">
        <v>0.5416666666666666</v>
      </c>
      <c r="I158" s="4">
        <f t="shared" si="6"/>
        <v>24</v>
      </c>
      <c r="J158" s="6">
        <v>24</v>
      </c>
      <c r="K158" s="1" t="s">
        <v>161</v>
      </c>
      <c r="L158" s="3">
        <v>1.5</v>
      </c>
      <c r="W158" s="1">
        <f t="shared" si="7"/>
        <v>0</v>
      </c>
    </row>
    <row r="159" spans="1:23" ht="12.75">
      <c r="A159" s="1" t="s">
        <v>35</v>
      </c>
      <c r="C159" s="1">
        <v>3</v>
      </c>
      <c r="D159" s="3" t="s">
        <v>154</v>
      </c>
      <c r="E159" s="2">
        <v>40339</v>
      </c>
      <c r="F159" s="4">
        <v>0.541666666666667</v>
      </c>
      <c r="G159" s="2">
        <v>40340</v>
      </c>
      <c r="H159" s="4">
        <v>0.541666666666667</v>
      </c>
      <c r="I159" s="4">
        <f t="shared" si="6"/>
        <v>24</v>
      </c>
      <c r="J159" s="6">
        <v>24</v>
      </c>
      <c r="K159" s="1" t="s">
        <v>162</v>
      </c>
      <c r="L159" s="3">
        <v>1.5</v>
      </c>
      <c r="W159" s="1">
        <f t="shared" si="7"/>
        <v>0</v>
      </c>
    </row>
    <row r="160" spans="1:23" ht="12.75">
      <c r="A160" s="1" t="s">
        <v>35</v>
      </c>
      <c r="C160" s="1">
        <v>4</v>
      </c>
      <c r="D160" s="3" t="s">
        <v>155</v>
      </c>
      <c r="E160" s="2">
        <v>40339</v>
      </c>
      <c r="F160" s="4">
        <v>0.541666666666667</v>
      </c>
      <c r="G160" s="2">
        <v>40340</v>
      </c>
      <c r="H160" s="4">
        <v>0.541666666666667</v>
      </c>
      <c r="I160" s="4">
        <f t="shared" si="6"/>
        <v>24</v>
      </c>
      <c r="J160" s="6">
        <v>24</v>
      </c>
      <c r="K160" s="1" t="s">
        <v>163</v>
      </c>
      <c r="L160" s="3">
        <v>1</v>
      </c>
      <c r="N160" s="1">
        <v>1</v>
      </c>
      <c r="O160" s="1">
        <v>1</v>
      </c>
      <c r="W160" s="1">
        <f t="shared" si="7"/>
        <v>1</v>
      </c>
    </row>
    <row r="161" spans="1:23" ht="12.75">
      <c r="A161" s="1" t="s">
        <v>35</v>
      </c>
      <c r="C161" s="1">
        <v>5</v>
      </c>
      <c r="D161" s="3" t="s">
        <v>156</v>
      </c>
      <c r="E161" s="2">
        <v>40339</v>
      </c>
      <c r="F161" s="4">
        <v>0.541666666666667</v>
      </c>
      <c r="G161" s="2">
        <v>40340</v>
      </c>
      <c r="H161" s="4">
        <v>0.541666666666667</v>
      </c>
      <c r="I161" s="4">
        <f t="shared" si="6"/>
        <v>24</v>
      </c>
      <c r="J161" s="6">
        <v>24</v>
      </c>
      <c r="K161" s="1" t="s">
        <v>164</v>
      </c>
      <c r="L161" s="3">
        <v>1</v>
      </c>
      <c r="W161" s="1">
        <f t="shared" si="7"/>
        <v>0</v>
      </c>
    </row>
    <row r="162" spans="1:28" ht="12.75">
      <c r="A162" s="1" t="s">
        <v>528</v>
      </c>
      <c r="C162" s="1">
        <v>1</v>
      </c>
      <c r="D162" s="3" t="s">
        <v>562</v>
      </c>
      <c r="E162" s="2">
        <v>40352</v>
      </c>
      <c r="F162" s="4">
        <v>0.5277777777777778</v>
      </c>
      <c r="G162" s="2">
        <v>40353</v>
      </c>
      <c r="H162" s="5">
        <v>0.4270833333333333</v>
      </c>
      <c r="I162" s="4">
        <f t="shared" si="6"/>
        <v>23.899305555555554</v>
      </c>
      <c r="J162" s="6">
        <f>21+35/60</f>
        <v>21.583333333333332</v>
      </c>
      <c r="K162" s="1" t="s">
        <v>533</v>
      </c>
      <c r="L162" s="3" t="s">
        <v>246</v>
      </c>
      <c r="W162" s="1">
        <f t="shared" si="7"/>
        <v>0</v>
      </c>
      <c r="X162" s="1">
        <v>0</v>
      </c>
      <c r="Y162" s="1">
        <v>0</v>
      </c>
      <c r="Z162" s="1">
        <f>X162/(SUM(J162:J166)*6)*24</f>
        <v>0</v>
      </c>
      <c r="AA162" s="1">
        <f>Y162/(SUM(J162:J166)*6)*24</f>
        <v>0</v>
      </c>
      <c r="AB162" s="1">
        <f>(X162-Y162)/(SUM(J162:J166)*6)*24</f>
        <v>0</v>
      </c>
    </row>
    <row r="163" spans="1:23" ht="12.75">
      <c r="A163" s="1" t="s">
        <v>528</v>
      </c>
      <c r="C163" s="1">
        <v>2</v>
      </c>
      <c r="D163" s="3" t="s">
        <v>568</v>
      </c>
      <c r="E163" s="2">
        <v>40352</v>
      </c>
      <c r="F163" s="4">
        <v>0.5506944444444445</v>
      </c>
      <c r="G163" s="2">
        <v>40353</v>
      </c>
      <c r="H163" s="5">
        <v>0.4305555555555556</v>
      </c>
      <c r="I163" s="4">
        <f t="shared" si="6"/>
        <v>23.87986111111111</v>
      </c>
      <c r="J163" s="6">
        <f>21+7/60</f>
        <v>21.116666666666667</v>
      </c>
      <c r="K163" s="1" t="s">
        <v>533</v>
      </c>
      <c r="L163" s="3" t="s">
        <v>246</v>
      </c>
      <c r="W163" s="1">
        <f t="shared" si="7"/>
        <v>0</v>
      </c>
    </row>
    <row r="164" spans="1:23" ht="12.75">
      <c r="A164" s="1" t="s">
        <v>528</v>
      </c>
      <c r="C164" s="1">
        <v>3</v>
      </c>
      <c r="D164" s="3" t="s">
        <v>567</v>
      </c>
      <c r="E164" s="2">
        <v>40352</v>
      </c>
      <c r="F164" s="4">
        <v>0.5576388888888889</v>
      </c>
      <c r="G164" s="2">
        <v>40353</v>
      </c>
      <c r="H164" s="5">
        <v>0.5493055555555556</v>
      </c>
      <c r="I164" s="4">
        <f t="shared" si="6"/>
        <v>23.991666666666667</v>
      </c>
      <c r="J164" s="6">
        <f>23+48/60</f>
        <v>23.8</v>
      </c>
      <c r="K164" s="1" t="s">
        <v>533</v>
      </c>
      <c r="L164" s="3" t="s">
        <v>246</v>
      </c>
      <c r="W164" s="1">
        <f t="shared" si="7"/>
        <v>0</v>
      </c>
    </row>
    <row r="165" spans="1:23" ht="12.75">
      <c r="A165" s="1" t="s">
        <v>528</v>
      </c>
      <c r="C165" s="1">
        <v>4</v>
      </c>
      <c r="D165" s="3" t="s">
        <v>565</v>
      </c>
      <c r="E165" s="2">
        <v>40352</v>
      </c>
      <c r="F165" s="4">
        <v>0.5673611111111111</v>
      </c>
      <c r="G165" s="2">
        <v>40353</v>
      </c>
      <c r="H165" s="5">
        <v>0.4979166666666666</v>
      </c>
      <c r="I165" s="4">
        <f t="shared" si="6"/>
        <v>23.930555555555554</v>
      </c>
      <c r="J165" s="6">
        <v>22.33</v>
      </c>
      <c r="K165" s="1" t="s">
        <v>533</v>
      </c>
      <c r="L165" s="3" t="s">
        <v>246</v>
      </c>
      <c r="W165" s="1">
        <f t="shared" si="7"/>
        <v>0</v>
      </c>
    </row>
    <row r="166" spans="1:23" ht="12.75">
      <c r="A166" s="1" t="s">
        <v>528</v>
      </c>
      <c r="C166" s="1">
        <v>5</v>
      </c>
      <c r="D166" s="3" t="s">
        <v>563</v>
      </c>
      <c r="E166" s="2">
        <v>40352</v>
      </c>
      <c r="F166" s="4">
        <v>0.5715277777777777</v>
      </c>
      <c r="G166" s="2">
        <v>40353</v>
      </c>
      <c r="H166" s="5">
        <v>0.4305555555555556</v>
      </c>
      <c r="I166" s="4">
        <f t="shared" si="6"/>
        <v>23.85902777777778</v>
      </c>
      <c r="J166" s="6">
        <f>20+37/60</f>
        <v>20.616666666666667</v>
      </c>
      <c r="K166" s="1" t="s">
        <v>533</v>
      </c>
      <c r="L166" s="3" t="s">
        <v>246</v>
      </c>
      <c r="W166" s="1">
        <f t="shared" si="7"/>
        <v>0</v>
      </c>
    </row>
    <row r="167" spans="1:28" ht="12.75">
      <c r="A167" s="1" t="s">
        <v>776</v>
      </c>
      <c r="C167" s="1">
        <v>1</v>
      </c>
      <c r="D167" s="3" t="s">
        <v>1267</v>
      </c>
      <c r="E167" s="2">
        <v>40378</v>
      </c>
      <c r="F167" s="4">
        <v>0.47222222222222227</v>
      </c>
      <c r="G167" s="2">
        <v>40379</v>
      </c>
      <c r="H167" s="5">
        <v>0.4298611111111111</v>
      </c>
      <c r="I167" s="4">
        <f t="shared" si="6"/>
        <v>23.95763888888889</v>
      </c>
      <c r="J167" s="6">
        <f>22+59/60</f>
        <v>22.983333333333334</v>
      </c>
      <c r="K167" s="1" t="s">
        <v>1272</v>
      </c>
      <c r="L167" s="3" t="s">
        <v>246</v>
      </c>
      <c r="M167" s="1">
        <v>3</v>
      </c>
      <c r="O167" s="1">
        <v>3</v>
      </c>
      <c r="W167" s="1">
        <v>3</v>
      </c>
      <c r="X167" s="1">
        <f>SUM(W167:W171)</f>
        <v>10</v>
      </c>
      <c r="Y167" s="1">
        <f>SUM(O167,O169)</f>
        <v>10</v>
      </c>
      <c r="Z167" s="1">
        <f>X167/(SUM(J167:J171)*6)*24</f>
        <v>0.3723239218119764</v>
      </c>
      <c r="AA167" s="1">
        <f>Y167/(SUM(J167:J171)*6)*24</f>
        <v>0.3723239218119764</v>
      </c>
      <c r="AB167" s="1">
        <f>(X167-Y167)/(SUM(J167:J171)*6)*24</f>
        <v>0</v>
      </c>
    </row>
    <row r="168" spans="1:23" ht="12.75">
      <c r="A168" s="1" t="s">
        <v>776</v>
      </c>
      <c r="C168" s="1">
        <v>2</v>
      </c>
      <c r="D168" s="3" t="s">
        <v>1268</v>
      </c>
      <c r="E168" s="2">
        <v>40378</v>
      </c>
      <c r="F168" s="4">
        <v>0.4902777777777778</v>
      </c>
      <c r="G168" s="2">
        <v>40379</v>
      </c>
      <c r="H168" s="5">
        <v>0.43333333333333335</v>
      </c>
      <c r="I168" s="4">
        <f t="shared" si="6"/>
        <v>23.943055555555556</v>
      </c>
      <c r="J168" s="6">
        <f>22+38/60</f>
        <v>22.633333333333333</v>
      </c>
      <c r="K168" s="1" t="s">
        <v>1273</v>
      </c>
      <c r="L168" s="3" t="s">
        <v>246</v>
      </c>
      <c r="W168" s="1">
        <v>0</v>
      </c>
    </row>
    <row r="169" spans="1:23" ht="12.75">
      <c r="A169" s="1" t="s">
        <v>776</v>
      </c>
      <c r="C169" s="1">
        <v>3</v>
      </c>
      <c r="D169" s="3" t="s">
        <v>1236</v>
      </c>
      <c r="E169" s="2">
        <v>40378</v>
      </c>
      <c r="F169" s="4">
        <v>0.5444444444444444</v>
      </c>
      <c r="G169" s="2">
        <v>40379</v>
      </c>
      <c r="H169" s="5">
        <v>0.4381944444444445</v>
      </c>
      <c r="I169" s="4">
        <f t="shared" si="6"/>
        <v>23.89375</v>
      </c>
      <c r="J169" s="6">
        <f>21+27/60</f>
        <v>21.45</v>
      </c>
      <c r="K169" s="1" t="s">
        <v>163</v>
      </c>
      <c r="L169" s="3" t="s">
        <v>246</v>
      </c>
      <c r="M169" s="1">
        <v>1</v>
      </c>
      <c r="N169" s="1">
        <v>6</v>
      </c>
      <c r="O169" s="1">
        <v>7</v>
      </c>
      <c r="W169" s="1">
        <v>7</v>
      </c>
    </row>
    <row r="170" spans="1:23" ht="12.75">
      <c r="A170" s="1" t="s">
        <v>776</v>
      </c>
      <c r="C170" s="1">
        <v>4</v>
      </c>
      <c r="D170" s="3" t="s">
        <v>1269</v>
      </c>
      <c r="E170" s="2">
        <v>40378</v>
      </c>
      <c r="F170" s="4">
        <v>0.5895833333333333</v>
      </c>
      <c r="G170" s="2">
        <v>40379</v>
      </c>
      <c r="H170" s="5">
        <v>0.44097222222222227</v>
      </c>
      <c r="I170" s="4">
        <f t="shared" si="6"/>
        <v>23.851388888888888</v>
      </c>
      <c r="J170" s="6">
        <f>20+26/60</f>
        <v>20.433333333333334</v>
      </c>
      <c r="K170" s="1" t="s">
        <v>1274</v>
      </c>
      <c r="L170" s="3" t="s">
        <v>246</v>
      </c>
      <c r="W170" s="1">
        <v>0</v>
      </c>
    </row>
    <row r="171" spans="1:23" ht="12.75">
      <c r="A171" s="1" t="s">
        <v>776</v>
      </c>
      <c r="C171" s="1">
        <v>5</v>
      </c>
      <c r="D171" s="3" t="s">
        <v>1270</v>
      </c>
      <c r="E171" s="2">
        <v>40378</v>
      </c>
      <c r="F171" s="4">
        <v>0.6145833333333334</v>
      </c>
      <c r="G171" s="2">
        <v>40379</v>
      </c>
      <c r="H171" s="5">
        <v>0.4451388888888889</v>
      </c>
      <c r="I171" s="4">
        <f t="shared" si="6"/>
        <v>23.830555555555556</v>
      </c>
      <c r="J171" s="6">
        <f>19+56/60</f>
        <v>19.933333333333334</v>
      </c>
      <c r="K171" s="1" t="s">
        <v>1275</v>
      </c>
      <c r="L171" s="3" t="s">
        <v>246</v>
      </c>
      <c r="W171" s="1">
        <v>0</v>
      </c>
    </row>
    <row r="172" spans="1:28" ht="12.75">
      <c r="A172" s="1" t="s">
        <v>461</v>
      </c>
      <c r="C172" s="1">
        <v>1</v>
      </c>
      <c r="D172" s="3" t="s">
        <v>517</v>
      </c>
      <c r="E172" s="2">
        <v>40351</v>
      </c>
      <c r="F172" s="4">
        <v>0.4513888888888889</v>
      </c>
      <c r="G172" s="2">
        <v>40352</v>
      </c>
      <c r="H172" s="5">
        <v>0.39305555555555555</v>
      </c>
      <c r="I172" s="4">
        <f t="shared" si="6"/>
        <v>23.941666666666666</v>
      </c>
      <c r="J172" s="6">
        <f>22+36/60</f>
        <v>22.6</v>
      </c>
      <c r="K172" s="1" t="s">
        <v>171</v>
      </c>
      <c r="L172" s="3" t="s">
        <v>246</v>
      </c>
      <c r="W172" s="1">
        <f>SUM(O172:S172)</f>
        <v>0</v>
      </c>
      <c r="X172" s="1">
        <v>2</v>
      </c>
      <c r="Y172" s="1">
        <v>1</v>
      </c>
      <c r="Z172" s="1">
        <f>X172/(SUM(J172:J176)*6)*24</f>
        <v>0.07620257183679949</v>
      </c>
      <c r="AA172" s="1">
        <f>Y172/(SUM(J172:J176)*6)*24</f>
        <v>0.038101285918399744</v>
      </c>
      <c r="AB172" s="1">
        <f>(X172-Y172)/(SUM(J172:J176)*6)*24</f>
        <v>0.038101285918399744</v>
      </c>
    </row>
    <row r="173" spans="1:23" ht="12.75">
      <c r="A173" s="1" t="s">
        <v>461</v>
      </c>
      <c r="C173" s="1">
        <v>2</v>
      </c>
      <c r="D173" s="3" t="s">
        <v>518</v>
      </c>
      <c r="E173" s="2">
        <v>40351</v>
      </c>
      <c r="F173" s="4">
        <v>0.4895833333333333</v>
      </c>
      <c r="G173" s="2">
        <v>40352</v>
      </c>
      <c r="H173" s="5">
        <v>0.3965277777777778</v>
      </c>
      <c r="I173" s="4">
        <f t="shared" si="6"/>
        <v>23.906944444444445</v>
      </c>
      <c r="J173" s="6">
        <f>21+46/60</f>
        <v>21.766666666666666</v>
      </c>
      <c r="K173" s="1" t="s">
        <v>524</v>
      </c>
      <c r="L173" s="3" t="s">
        <v>246</v>
      </c>
      <c r="N173" s="1">
        <v>1</v>
      </c>
      <c r="O173" s="1">
        <v>1</v>
      </c>
      <c r="S173" s="1">
        <v>1</v>
      </c>
      <c r="W173" s="1">
        <f>SUM(O173:S173)</f>
        <v>2</v>
      </c>
    </row>
    <row r="174" spans="1:23" ht="12.75">
      <c r="A174" s="1" t="s">
        <v>461</v>
      </c>
      <c r="C174" s="1">
        <v>3</v>
      </c>
      <c r="D174" s="3" t="s">
        <v>520</v>
      </c>
      <c r="E174" s="2">
        <v>40351</v>
      </c>
      <c r="F174" s="4">
        <v>0.5208333333333334</v>
      </c>
      <c r="G174" s="2">
        <v>40352</v>
      </c>
      <c r="H174" s="5">
        <v>0.4041666666666666</v>
      </c>
      <c r="I174" s="4">
        <f t="shared" si="6"/>
        <v>23.883333333333333</v>
      </c>
      <c r="J174" s="6">
        <f>21+12/60</f>
        <v>21.2</v>
      </c>
      <c r="K174" s="1" t="s">
        <v>525</v>
      </c>
      <c r="L174" s="3" t="s">
        <v>246</v>
      </c>
      <c r="W174" s="1">
        <f>SUM(O174:S174)</f>
        <v>0</v>
      </c>
    </row>
    <row r="175" spans="1:23" ht="12.75">
      <c r="A175" s="1" t="s">
        <v>461</v>
      </c>
      <c r="C175" s="1">
        <v>4</v>
      </c>
      <c r="D175" s="3" t="s">
        <v>522</v>
      </c>
      <c r="E175" s="2">
        <v>40351</v>
      </c>
      <c r="F175" s="4">
        <v>0.5694444444444444</v>
      </c>
      <c r="G175" s="2">
        <v>40352</v>
      </c>
      <c r="H175" s="5">
        <v>0.40902777777777777</v>
      </c>
      <c r="I175" s="4">
        <f t="shared" si="6"/>
        <v>23.839583333333334</v>
      </c>
      <c r="J175" s="6">
        <f>20+9/60</f>
        <v>20.15</v>
      </c>
      <c r="K175" s="1" t="s">
        <v>526</v>
      </c>
      <c r="L175" s="3" t="s">
        <v>246</v>
      </c>
      <c r="W175" s="1">
        <f>SUM(O175:S175)</f>
        <v>0</v>
      </c>
    </row>
    <row r="176" spans="1:23" ht="12.75">
      <c r="A176" s="1" t="s">
        <v>461</v>
      </c>
      <c r="C176" s="1">
        <v>5</v>
      </c>
      <c r="D176" s="3" t="s">
        <v>523</v>
      </c>
      <c r="E176" s="2">
        <v>40351</v>
      </c>
      <c r="F176" s="4">
        <v>0.611111111111111</v>
      </c>
      <c r="G176" s="2">
        <v>40352</v>
      </c>
      <c r="H176" s="5">
        <v>0.4138888888888889</v>
      </c>
      <c r="I176" s="4">
        <f t="shared" si="6"/>
        <v>23.802777777777777</v>
      </c>
      <c r="J176" s="6">
        <f>19+16/60</f>
        <v>19.266666666666666</v>
      </c>
      <c r="K176" s="1" t="s">
        <v>160</v>
      </c>
      <c r="L176" s="3" t="s">
        <v>246</v>
      </c>
      <c r="W176" s="1">
        <f>SUM(O176:S176)</f>
        <v>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Latzka</dc:creator>
  <cp:keywords/>
  <dc:description/>
  <cp:lastModifiedBy>Korolkov, Yekaterina</cp:lastModifiedBy>
  <dcterms:created xsi:type="dcterms:W3CDTF">2010-06-22T04:27:10Z</dcterms:created>
  <dcterms:modified xsi:type="dcterms:W3CDTF">2015-02-11T21:45:56Z</dcterms:modified>
  <cp:category/>
  <cp:version/>
  <cp:contentType/>
  <cp:contentStatus/>
</cp:coreProperties>
</file>