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BASIC SOIL CHEM" sheetId="1" r:id="rId1"/>
    <sheet name="ADD. ELEMENTS" sheetId="2" r:id="rId2"/>
    <sheet name="SOIL FIELD DATA" sheetId="3" r:id="rId3"/>
  </sheets>
  <calcPr calcId="145621"/>
</workbook>
</file>

<file path=xl/calcChain.xml><?xml version="1.0" encoding="utf-8"?>
<calcChain xmlns="http://schemas.openxmlformats.org/spreadsheetml/2006/main">
  <c r="C118" i="1" l="1"/>
  <c r="C117" i="1" l="1"/>
  <c r="C116" i="1"/>
  <c r="C115" i="1"/>
  <c r="Q36" i="2" l="1"/>
  <c r="Q21" i="2"/>
  <c r="Q64" i="2"/>
  <c r="Q62" i="2"/>
  <c r="Q60" i="2"/>
  <c r="Q58" i="2"/>
  <c r="Q56" i="2"/>
  <c r="Q54" i="2"/>
  <c r="Q52" i="2"/>
  <c r="Q50" i="2"/>
  <c r="Q48" i="2"/>
  <c r="Q46" i="2"/>
  <c r="Q44" i="2"/>
  <c r="Q42" i="2"/>
  <c r="Q40" i="2"/>
  <c r="Q38" i="2"/>
  <c r="Q35" i="2"/>
  <c r="Q33" i="2"/>
  <c r="Q31" i="2"/>
  <c r="Q29" i="2"/>
  <c r="Q27" i="2"/>
  <c r="Q25" i="2"/>
  <c r="Q23" i="2"/>
  <c r="Q20" i="2"/>
  <c r="Q18" i="2"/>
  <c r="Q16" i="2"/>
  <c r="Q14" i="2"/>
  <c r="Q12" i="2"/>
  <c r="Q10" i="2"/>
  <c r="Q8" i="2"/>
  <c r="Q6" i="2"/>
  <c r="O27" i="2" l="1"/>
  <c r="O36" i="2"/>
  <c r="O21" i="2"/>
  <c r="O64" i="2"/>
  <c r="O62" i="2"/>
  <c r="O60" i="2"/>
  <c r="O58" i="2"/>
  <c r="O56" i="2"/>
  <c r="O54" i="2"/>
  <c r="O52" i="2"/>
  <c r="O50" i="2"/>
  <c r="O48" i="2"/>
  <c r="O46" i="2"/>
  <c r="O44" i="2"/>
  <c r="O42" i="2"/>
  <c r="O40" i="2"/>
  <c r="O38" i="2"/>
  <c r="O35" i="2"/>
  <c r="O33" i="2"/>
  <c r="O31" i="2"/>
  <c r="O29" i="2"/>
  <c r="O25" i="2"/>
  <c r="O23" i="2"/>
  <c r="O20" i="2"/>
  <c r="O18" i="2"/>
  <c r="O16" i="2"/>
  <c r="O14" i="2"/>
  <c r="O12" i="2"/>
  <c r="O10" i="2"/>
  <c r="O8" i="2"/>
  <c r="O6" i="2"/>
  <c r="M36" i="2"/>
  <c r="M21" i="2"/>
  <c r="M64" i="2"/>
  <c r="M62" i="2"/>
  <c r="M60" i="2"/>
  <c r="M58" i="2"/>
  <c r="M56" i="2"/>
  <c r="M54" i="2"/>
  <c r="M52" i="2"/>
  <c r="M50" i="2"/>
  <c r="M48" i="2"/>
  <c r="M46" i="2"/>
  <c r="M44" i="2"/>
  <c r="M42" i="2"/>
  <c r="M40" i="2"/>
  <c r="M38" i="2"/>
  <c r="M35" i="2"/>
  <c r="M33" i="2"/>
  <c r="M31" i="2"/>
  <c r="M29" i="2"/>
  <c r="M27" i="2"/>
  <c r="M25" i="2"/>
  <c r="M23" i="2"/>
  <c r="M20" i="2"/>
  <c r="M18" i="2"/>
  <c r="M16" i="2"/>
  <c r="M14" i="2"/>
  <c r="M12" i="2"/>
  <c r="M10" i="2"/>
  <c r="M8" i="2"/>
  <c r="M6" i="2"/>
  <c r="K36" i="2"/>
  <c r="K21" i="2"/>
  <c r="K64" i="2"/>
  <c r="K62" i="2"/>
  <c r="K60" i="2"/>
  <c r="K58" i="2"/>
  <c r="K56" i="2"/>
  <c r="K54" i="2"/>
  <c r="K52" i="2"/>
  <c r="K50" i="2"/>
  <c r="K48" i="2"/>
  <c r="K46" i="2"/>
  <c r="K44" i="2"/>
  <c r="K42" i="2"/>
  <c r="K40" i="2"/>
  <c r="K38" i="2"/>
  <c r="K35" i="2"/>
  <c r="K33" i="2"/>
  <c r="K31" i="2"/>
  <c r="K29" i="2"/>
  <c r="K27" i="2"/>
  <c r="K25" i="2"/>
  <c r="K23" i="2"/>
  <c r="K20" i="2"/>
  <c r="K18" i="2"/>
  <c r="K16" i="2"/>
  <c r="K14" i="2"/>
  <c r="K12" i="2"/>
  <c r="K10" i="2"/>
  <c r="K8" i="2"/>
  <c r="K6" i="2"/>
  <c r="C105" i="2"/>
  <c r="C106" i="2" s="1"/>
  <c r="C104" i="2"/>
  <c r="Y91" i="2"/>
  <c r="Y92" i="2" s="1"/>
  <c r="H91" i="2"/>
  <c r="H92" i="2" s="1"/>
  <c r="Y90" i="2"/>
  <c r="H90" i="2"/>
  <c r="D82" i="2"/>
  <c r="D83" i="2" s="1"/>
  <c r="C82" i="2"/>
  <c r="C83" i="2" s="1"/>
  <c r="D81" i="2"/>
  <c r="C81" i="2"/>
  <c r="I64" i="2"/>
  <c r="Y63" i="2"/>
  <c r="I62" i="2"/>
  <c r="Y61" i="2"/>
  <c r="I60" i="2"/>
  <c r="Y59" i="2"/>
  <c r="I58" i="2"/>
  <c r="Y57" i="2"/>
  <c r="I56" i="2"/>
  <c r="Y55" i="2"/>
  <c r="I54" i="2"/>
  <c r="Y53" i="2"/>
  <c r="I52" i="2"/>
  <c r="Y51" i="2"/>
  <c r="I50" i="2"/>
  <c r="Y49" i="2"/>
  <c r="I48" i="2"/>
  <c r="Y47" i="2"/>
  <c r="I46" i="2"/>
  <c r="Y45" i="2"/>
  <c r="I44" i="2"/>
  <c r="Y43" i="2"/>
  <c r="I42" i="2"/>
  <c r="Y41" i="2"/>
  <c r="I40" i="2"/>
  <c r="Y39" i="2"/>
  <c r="I38" i="2"/>
  <c r="Y37" i="2"/>
  <c r="I35" i="2"/>
  <c r="Y34" i="2"/>
  <c r="I33" i="2"/>
  <c r="Y32" i="2"/>
  <c r="I31" i="2"/>
  <c r="Y30" i="2"/>
  <c r="I29" i="2"/>
  <c r="Y28" i="2"/>
  <c r="I27" i="2"/>
  <c r="Y26" i="2"/>
  <c r="I25" i="2"/>
  <c r="Y24" i="2"/>
  <c r="I23" i="2"/>
  <c r="Y22" i="2"/>
  <c r="I20" i="2"/>
  <c r="Y19" i="2"/>
  <c r="I18" i="2"/>
  <c r="Y17" i="2"/>
  <c r="I16" i="2"/>
  <c r="Y15" i="2"/>
  <c r="I14" i="2"/>
  <c r="Y13" i="2"/>
  <c r="I12" i="2"/>
  <c r="Y11" i="2"/>
  <c r="I10" i="2"/>
  <c r="Y9" i="2"/>
  <c r="I8" i="2"/>
  <c r="Y7" i="2"/>
  <c r="I6" i="2"/>
  <c r="Y5" i="2"/>
  <c r="C105" i="1" l="1"/>
  <c r="C106" i="1" s="1"/>
  <c r="C104" i="1"/>
  <c r="J91" i="1"/>
  <c r="J92" i="1" s="1"/>
  <c r="H91" i="1"/>
  <c r="H92" i="1" s="1"/>
  <c r="J90" i="1"/>
  <c r="H90" i="1"/>
  <c r="D82" i="1"/>
  <c r="D83" i="1" s="1"/>
  <c r="C82" i="1"/>
  <c r="C83" i="1" s="1"/>
  <c r="D81" i="1"/>
  <c r="C81" i="1"/>
  <c r="J63" i="1" l="1"/>
  <c r="J61" i="1"/>
  <c r="J59" i="1"/>
  <c r="J57" i="1"/>
  <c r="J55" i="1"/>
  <c r="J53" i="1"/>
  <c r="J51" i="1"/>
  <c r="J49" i="1"/>
  <c r="J47" i="1"/>
  <c r="J45" i="1"/>
  <c r="J43" i="1"/>
  <c r="J41" i="1"/>
  <c r="J39" i="1"/>
  <c r="J37" i="1"/>
  <c r="J34" i="1"/>
  <c r="J32" i="1"/>
  <c r="J30" i="1"/>
  <c r="J28" i="1"/>
  <c r="J26" i="1"/>
  <c r="J24" i="1"/>
  <c r="J22" i="1"/>
  <c r="J19" i="1"/>
  <c r="J17" i="1"/>
  <c r="J15" i="1"/>
  <c r="J13" i="1"/>
  <c r="J11" i="1"/>
  <c r="J9" i="1"/>
  <c r="J7" i="1"/>
  <c r="J5" i="1"/>
  <c r="I64" i="1" l="1"/>
  <c r="I62" i="1"/>
  <c r="I60" i="1"/>
  <c r="I58" i="1"/>
  <c r="I56" i="1"/>
  <c r="I54" i="1"/>
  <c r="I52" i="1"/>
  <c r="I50" i="1"/>
  <c r="I48" i="1"/>
  <c r="I46" i="1"/>
  <c r="I44" i="1"/>
  <c r="I42" i="1"/>
  <c r="I40" i="1"/>
  <c r="I38" i="1"/>
  <c r="I35" i="1"/>
  <c r="I33" i="1"/>
  <c r="I31" i="1"/>
  <c r="I29" i="1"/>
  <c r="I27" i="1"/>
  <c r="I25" i="1"/>
  <c r="I23" i="1"/>
  <c r="I20" i="1"/>
  <c r="I18" i="1"/>
  <c r="I16" i="1"/>
  <c r="I14" i="1"/>
  <c r="I12" i="1"/>
  <c r="I10" i="1"/>
  <c r="I8" i="1"/>
  <c r="I6" i="1"/>
</calcChain>
</file>

<file path=xl/sharedStrings.xml><?xml version="1.0" encoding="utf-8"?>
<sst xmlns="http://schemas.openxmlformats.org/spreadsheetml/2006/main" count="1116" uniqueCount="391">
  <si>
    <t>CREX SOILS LAB RESULTS</t>
  </si>
  <si>
    <t>Description</t>
  </si>
  <si>
    <t>PD-BD</t>
  </si>
  <si>
    <t>bulk density</t>
  </si>
  <si>
    <t>PD-COMP</t>
  </si>
  <si>
    <t>UNFD-BD</t>
  </si>
  <si>
    <t>UNFD-COMP</t>
  </si>
  <si>
    <t>MDR-6-BD</t>
  </si>
  <si>
    <t>MDR-0/12</t>
  </si>
  <si>
    <t>MDR-18-BD</t>
  </si>
  <si>
    <t>MDR-12/60</t>
  </si>
  <si>
    <t>NRR-BD</t>
  </si>
  <si>
    <t>NRR-24/30</t>
  </si>
  <si>
    <t>BLR-BD</t>
  </si>
  <si>
    <t>BLR-24/30</t>
  </si>
  <si>
    <t>CF-BD</t>
  </si>
  <si>
    <t>CF-24/30</t>
  </si>
  <si>
    <t>WRR-BD</t>
  </si>
  <si>
    <t>WRR-24/30</t>
  </si>
  <si>
    <t>WRR-54/60</t>
  </si>
  <si>
    <t>RL-BD</t>
  </si>
  <si>
    <t>RL-6/12</t>
  </si>
  <si>
    <t>PDW-6-BD</t>
  </si>
  <si>
    <t>PDW-0/12</t>
  </si>
  <si>
    <t>PDW-15-BD</t>
  </si>
  <si>
    <t>PDW-12/18</t>
  </si>
  <si>
    <t>Phantom Fl. Dike composite 6</t>
  </si>
  <si>
    <t>Upper N Fk Dike composite 4</t>
  </si>
  <si>
    <t>Main Dike Rd 0-12"</t>
  </si>
  <si>
    <t>Main Dike Rd 12-60"</t>
  </si>
  <si>
    <t>N Refuge Rd 24-30"</t>
  </si>
  <si>
    <t>Buggert Lake Rd 24-30"</t>
  </si>
  <si>
    <t>CTH F 24-30"</t>
  </si>
  <si>
    <t>W Refuge Rd 24-30"</t>
  </si>
  <si>
    <t>W Refuge Rd 54-60"</t>
  </si>
  <si>
    <t>Rices Lake 6-12"</t>
  </si>
  <si>
    <t>Phantom Dike wetland 0-12"</t>
  </si>
  <si>
    <t>Phantom Dike wetland 12-18"</t>
  </si>
  <si>
    <t>Fe</t>
  </si>
  <si>
    <t>JR-1 BD 18</t>
  </si>
  <si>
    <t>Park area W of James Rd</t>
  </si>
  <si>
    <t>NR-3 BD 12</t>
  </si>
  <si>
    <t>NR-3 24/30</t>
  </si>
  <si>
    <t>S side of N Refuge Rd</t>
  </si>
  <si>
    <t>OS-2 BD 18</t>
  </si>
  <si>
    <t>OS-2 24/30</t>
  </si>
  <si>
    <t>near 1-60 Tr. Buggert L Rd xing</t>
  </si>
  <si>
    <t>KY-4 BD 18</t>
  </si>
  <si>
    <t>KY-4 24/30</t>
  </si>
  <si>
    <t>KY-4 54/60</t>
  </si>
  <si>
    <t>E side Kylingstad Rd</t>
  </si>
  <si>
    <t>ER-5 BD 18</t>
  </si>
  <si>
    <t>ER-5 24/30</t>
  </si>
  <si>
    <t>S side of E Refuge Rd jog</t>
  </si>
  <si>
    <t>AB-6 BD 18</t>
  </si>
  <si>
    <t>AB-6 24/30</t>
  </si>
  <si>
    <t>N side Abel Rd</t>
  </si>
  <si>
    <t>BU-7 BD 12/18</t>
  </si>
  <si>
    <t>BU-7 12/18</t>
  </si>
  <si>
    <t>SE side of Buggert L</t>
  </si>
  <si>
    <t>BU-7 BD 30/36</t>
  </si>
  <si>
    <t>BU-7 30/36</t>
  </si>
  <si>
    <t>MU-8 BD 12/18</t>
  </si>
  <si>
    <t>MU-8 BD 24/30</t>
  </si>
  <si>
    <t>MU-8 12/18</t>
  </si>
  <si>
    <t>MU-8 24/30</t>
  </si>
  <si>
    <t>SE Murphy Rd N Refuge Rd xing</t>
  </si>
  <si>
    <t>ZA-9 BD 6/12</t>
  </si>
  <si>
    <t>ZA-9 BD 24/30</t>
  </si>
  <si>
    <t>ZA-9 6/12</t>
  </si>
  <si>
    <t>ZA-9 24/30</t>
  </si>
  <si>
    <t>near Zaleski Pd S of N Refuge Rd</t>
  </si>
  <si>
    <t>UN-10 BD 12/18</t>
  </si>
  <si>
    <t>N end Up. N Fk Flowage</t>
  </si>
  <si>
    <t>NFF-11 BD 6/12</t>
  </si>
  <si>
    <t>NFF-11 BD 18/24</t>
  </si>
  <si>
    <t>NFF-11 6/12</t>
  </si>
  <si>
    <t>dike toe S of N Fk Flowage</t>
  </si>
  <si>
    <t>LD-12 BD 18/24</t>
  </si>
  <si>
    <t>LD-12 18/24</t>
  </si>
  <si>
    <t>S of Middle L dike</t>
  </si>
  <si>
    <t>DF-13 BD 18/24</t>
  </si>
  <si>
    <t>DF-13 18/24</t>
  </si>
  <si>
    <t>S of Dike Five Flowage</t>
  </si>
  <si>
    <t>SR-14 BD 12/18</t>
  </si>
  <si>
    <t>SR-14 12/18</t>
  </si>
  <si>
    <t>JR-1 24/30</t>
  </si>
  <si>
    <t>UN-10 12/18</t>
  </si>
  <si>
    <t xml:space="preserve">Bulk </t>
  </si>
  <si>
    <t>Density</t>
  </si>
  <si>
    <t>Fe %</t>
  </si>
  <si>
    <t>dry wt</t>
  </si>
  <si>
    <t>% Soil</t>
  </si>
  <si>
    <t>Moisture</t>
  </si>
  <si>
    <t>wat. wt/dry wt x 100</t>
  </si>
  <si>
    <t xml:space="preserve">Sample i.d. </t>
  </si>
  <si>
    <r>
      <t>g/cm</t>
    </r>
    <r>
      <rPr>
        <u/>
        <vertAlign val="superscript"/>
        <sz val="11"/>
        <color theme="1"/>
        <rFont val="Calibri"/>
        <family val="2"/>
        <scheme val="minor"/>
      </rPr>
      <t>3</t>
    </r>
  </si>
  <si>
    <r>
      <t>mg/cm</t>
    </r>
    <r>
      <rPr>
        <u/>
        <vertAlign val="superscript"/>
        <sz val="11"/>
        <color theme="1"/>
        <rFont val="Calibri"/>
        <family val="2"/>
        <scheme val="minor"/>
      </rPr>
      <t>3</t>
    </r>
  </si>
  <si>
    <t xml:space="preserve">% Water </t>
  </si>
  <si>
    <t>Content</t>
  </si>
  <si>
    <t>wat. wt /samp. wt x 100</t>
  </si>
  <si>
    <t>Total</t>
  </si>
  <si>
    <t>Organic C</t>
  </si>
  <si>
    <t>%</t>
  </si>
  <si>
    <t xml:space="preserve">  </t>
  </si>
  <si>
    <t>Wetland (W)</t>
  </si>
  <si>
    <t>or Upland (U)</t>
  </si>
  <si>
    <t>U</t>
  </si>
  <si>
    <t>W</t>
  </si>
  <si>
    <r>
      <t>Fe conc. range = 4.14 - 9.27 mg/cm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</si>
  <si>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Fe conc. Mean = 5.80 mg/cm</t>
    </r>
    <r>
      <rPr>
        <vertAlign val="superscript"/>
        <sz val="11"/>
        <color theme="1"/>
        <rFont val="Calibri"/>
        <family val="2"/>
        <scheme val="minor"/>
      </rPr>
      <t>3</t>
    </r>
  </si>
  <si>
    <t>3 sites with highest Fe conc.: U-10, U-8, U-11</t>
  </si>
  <si>
    <t>U-10 = 8.58, U-8 = 7.16/9.27, U-11 = 6.89</t>
  </si>
  <si>
    <t>NE 1/2</t>
  </si>
  <si>
    <t>SW 1/2</t>
  </si>
  <si>
    <t>mean =</t>
  </si>
  <si>
    <t xml:space="preserve">std. deviation = </t>
  </si>
  <si>
    <t xml:space="preserve">90% C.I. = </t>
  </si>
  <si>
    <t>90% C.I. range =</t>
  </si>
  <si>
    <t>4.82 - 5.52</t>
  </si>
  <si>
    <t>5.39 - 7.39</t>
  </si>
  <si>
    <t>Soil Field</t>
  </si>
  <si>
    <t>o-b sand</t>
  </si>
  <si>
    <t>peat w/ sand</t>
  </si>
  <si>
    <t>dk br clayey</t>
  </si>
  <si>
    <t>org. rich sand</t>
  </si>
  <si>
    <t>br sand</t>
  </si>
  <si>
    <t>br-gr sand</t>
  </si>
  <si>
    <t>gr sand</t>
  </si>
  <si>
    <t>fibric o.m.</t>
  </si>
  <si>
    <t>o.m. rich sand</t>
  </si>
  <si>
    <t>NFF-11 18/24</t>
  </si>
  <si>
    <t>peat</t>
  </si>
  <si>
    <t>gr-br sand</t>
  </si>
  <si>
    <t>o.m. in sand</t>
  </si>
  <si>
    <t>o sand</t>
  </si>
  <si>
    <t xml:space="preserve">o.m. </t>
  </si>
  <si>
    <t>U-11</t>
  </si>
  <si>
    <t>W-8</t>
  </si>
  <si>
    <t>U-9</t>
  </si>
  <si>
    <t>U-6</t>
  </si>
  <si>
    <t>U-3</t>
  </si>
  <si>
    <t>U-1</t>
  </si>
  <si>
    <t>U-7</t>
  </si>
  <si>
    <t>U-8</t>
  </si>
  <si>
    <t>W-1</t>
  </si>
  <si>
    <t>U-5</t>
  </si>
  <si>
    <t>U-2</t>
  </si>
  <si>
    <t>U-4</t>
  </si>
  <si>
    <t>U-13</t>
  </si>
  <si>
    <t>U-12</t>
  </si>
  <si>
    <t>U-10</t>
  </si>
  <si>
    <t>W-10</t>
  </si>
  <si>
    <t>W-2</t>
  </si>
  <si>
    <t>W-3</t>
  </si>
  <si>
    <t>W-4</t>
  </si>
  <si>
    <t>W-9</t>
  </si>
  <si>
    <t>W-7</t>
  </si>
  <si>
    <t>W-5</t>
  </si>
  <si>
    <t>W-6</t>
  </si>
  <si>
    <t>: 1-9% TOC</t>
  </si>
  <si>
    <t>: &gt; 9% TOC</t>
  </si>
  <si>
    <t>: &lt; 1% TOC</t>
  </si>
  <si>
    <t>Wetland (organic &gt;1% TOC) soil samples</t>
  </si>
  <si>
    <t>Fe conc. Mean = 3.11 mg/cm3</t>
  </si>
  <si>
    <t>Fe conc. Range = 0.61 - 6.87 mg/cm3</t>
  </si>
  <si>
    <t>Site with lowest Fe conc.: W-2</t>
  </si>
  <si>
    <t>Site with highest Fe conc.: W-8</t>
  </si>
  <si>
    <t>Upland (inorganic) soil sites</t>
  </si>
  <si>
    <t>Wetland (inorganic &lt;1% TOC) soil samples</t>
  </si>
  <si>
    <t>Fe conc. Range = 1.16 - 11.37 mg/cm3</t>
  </si>
  <si>
    <t>Fe conc. Mean = 5.03 mg/cm3</t>
  </si>
  <si>
    <t>Site with lowest Fe conc.: W-6</t>
  </si>
  <si>
    <t>Site with highest Fe conc.: W-3</t>
  </si>
  <si>
    <t>Wetland organic</t>
  </si>
  <si>
    <t>Wetland inorganic</t>
  </si>
  <si>
    <t xml:space="preserve">mean = </t>
  </si>
  <si>
    <t>std. deviation =</t>
  </si>
  <si>
    <t>90% C.I.=</t>
  </si>
  <si>
    <t xml:space="preserve">90% C.I. range = </t>
  </si>
  <si>
    <t>1.96 - 4.26</t>
  </si>
  <si>
    <t>2.84 - 7.22</t>
  </si>
  <si>
    <t>All Upland soil samples</t>
  </si>
  <si>
    <t>5.20 - 6.42</t>
  </si>
  <si>
    <t>CONCLUSIONS</t>
  </si>
  <si>
    <t xml:space="preserve">Upland soils show some tendency to have higher Fe conc.'s in SW vs NE, but not significant at 90% C.L. </t>
  </si>
  <si>
    <t>Upland soils have significantly higher (90% C.L.)Fe concentrations than wetland organic soils</t>
  </si>
  <si>
    <t>E of S Refuge Flowage</t>
  </si>
  <si>
    <t>Map</t>
  </si>
  <si>
    <t>i.d.</t>
  </si>
  <si>
    <t>Sand</t>
  </si>
  <si>
    <t>Silt</t>
  </si>
  <si>
    <t>Clay</t>
  </si>
  <si>
    <t>Soil</t>
  </si>
  <si>
    <t>Texture</t>
  </si>
  <si>
    <t>sand</t>
  </si>
  <si>
    <t>sandy loam</t>
  </si>
  <si>
    <t>loamy sand</t>
  </si>
  <si>
    <t>n.d.</t>
  </si>
  <si>
    <t>organic matter</t>
  </si>
  <si>
    <t>The o.m. enriched surface layer (0-12") at site U-6 had a slightly lower Fe concentration (4.66)</t>
  </si>
  <si>
    <t>The o.m. enriched surface layer ranged from 6 to 12" at nearly all upland sites (in field data spreadsheet)</t>
  </si>
  <si>
    <r>
      <t xml:space="preserve">The water table depth was measured at 11 of the 13 upland sites; 10 sites had water tables </t>
    </r>
    <r>
      <rPr>
        <u/>
        <sz val="11"/>
        <color theme="1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 xml:space="preserve"> 66"</t>
    </r>
  </si>
  <si>
    <t>with a mean of 42" (in field data spreadsheet)</t>
  </si>
  <si>
    <t>Water was at or above the ground surface at all 10 wetland sites</t>
  </si>
  <si>
    <t>The textural classification of all upland soils is sand</t>
  </si>
  <si>
    <t>The textural classification of all but one wetland soil with &lt; 9% TOC is also sand</t>
  </si>
  <si>
    <t>The textural classification of all wetland soils with &gt; 9% TOC is sandy loam or loamy sand</t>
  </si>
  <si>
    <t>than the underlying sand layer (12-60") (5.19), which is likely to be the case for most upland sites</t>
  </si>
  <si>
    <t>concentrations of all inorganic soils (both upland and wetland)</t>
  </si>
  <si>
    <t xml:space="preserve">Wetland inorganic soils have high variability with both the lowest (1.16) and the highest (11.37) Fe </t>
  </si>
  <si>
    <t>soils but, wetland organic and wetland inorganic soils means are not significantly different at the 90% C.L.</t>
  </si>
  <si>
    <t xml:space="preserve">Wetland inorganic soils (underlying organic soils) have a higher mean Fe concentration than wetland organic </t>
  </si>
  <si>
    <t xml:space="preserve">Site-specific factors influence iron transport/deposition in wetland inorganic soils underlying organic soils. </t>
  </si>
  <si>
    <t>P</t>
  </si>
  <si>
    <t>S</t>
  </si>
  <si>
    <t>Ca</t>
  </si>
  <si>
    <t>Al</t>
  </si>
  <si>
    <t>ppm</t>
  </si>
  <si>
    <t xml:space="preserve">Fe % dry weight </t>
  </si>
  <si>
    <t>mean</t>
  </si>
  <si>
    <t xml:space="preserve">upland  </t>
  </si>
  <si>
    <t>wetland organic</t>
  </si>
  <si>
    <t>wetland inorganic</t>
  </si>
  <si>
    <t>range</t>
  </si>
  <si>
    <t>0.40 - 0.84</t>
  </si>
  <si>
    <t>0.073 - 2.20</t>
  </si>
  <si>
    <t>0.105 - 0.855</t>
  </si>
  <si>
    <t>all</t>
  </si>
  <si>
    <t>K</t>
  </si>
  <si>
    <t>Mg</t>
  </si>
  <si>
    <t>Zn</t>
  </si>
  <si>
    <t>B</t>
  </si>
  <si>
    <t>Mn</t>
  </si>
  <si>
    <t>Cu</t>
  </si>
  <si>
    <t>Na</t>
  </si>
  <si>
    <t>&lt;2</t>
  </si>
  <si>
    <t>CREX SOIL SAMPLES FIELD DATA</t>
  </si>
  <si>
    <t>Site</t>
  </si>
  <si>
    <t>Upland/Wetland</t>
  </si>
  <si>
    <t>Water</t>
  </si>
  <si>
    <t>Sample</t>
  </si>
  <si>
    <t xml:space="preserve">Sample </t>
  </si>
  <si>
    <t>Code</t>
  </si>
  <si>
    <t>I.D.</t>
  </si>
  <si>
    <t>Location Description</t>
  </si>
  <si>
    <t>Vegetative cover</t>
  </si>
  <si>
    <t xml:space="preserve"> (U/W)</t>
  </si>
  <si>
    <t>Profile Info</t>
  </si>
  <si>
    <t>Table (in)</t>
  </si>
  <si>
    <t>Depth (in)</t>
  </si>
  <si>
    <t>Latitude</t>
  </si>
  <si>
    <t>Longitude</t>
  </si>
  <si>
    <t>PD</t>
  </si>
  <si>
    <t>Phantom Flowage Dike, 6 site composite</t>
  </si>
  <si>
    <t>grass/herbs</t>
  </si>
  <si>
    <t>0-6" o.m. enriched sand</t>
  </si>
  <si>
    <t>bd @ 9</t>
  </si>
  <si>
    <t>orange-brown sand</t>
  </si>
  <si>
    <t>Sites distributed along dike length</t>
  </si>
  <si>
    <t>6-12" orange-brown sand</t>
  </si>
  <si>
    <t>chem @ 6-12</t>
  </si>
  <si>
    <t>UNF</t>
  </si>
  <si>
    <t>Upper N. Fk. Flowage Dike, 4 site composite</t>
  </si>
  <si>
    <t>MDR</t>
  </si>
  <si>
    <t>north of Main Dike Rd</t>
  </si>
  <si>
    <t>prairie/shrubland</t>
  </si>
  <si>
    <t>0-12" o.m. enriched sand</t>
  </si>
  <si>
    <t xml:space="preserve">bd @ 6 </t>
  </si>
  <si>
    <t>o.m. enriched sand</t>
  </si>
  <si>
    <t>12-60" orange-brown sand</t>
  </si>
  <si>
    <t>chem @ 0-12</t>
  </si>
  <si>
    <t>bd @ 18</t>
  </si>
  <si>
    <t>chem @ 12-60</t>
  </si>
  <si>
    <t>NRR</t>
  </si>
  <si>
    <t>north of North Refuge Rd</t>
  </si>
  <si>
    <t>&gt; 60</t>
  </si>
  <si>
    <t>6-60" orange-brown sand</t>
  </si>
  <si>
    <t>chem @ 24-30</t>
  </si>
  <si>
    <t>BLR</t>
  </si>
  <si>
    <t>east of Buggert Lake Rd</t>
  </si>
  <si>
    <t>young jack pines</t>
  </si>
  <si>
    <t>CF</t>
  </si>
  <si>
    <t>east of CTH F</t>
  </si>
  <si>
    <t>WRR</t>
  </si>
  <si>
    <t>west of West Refuge Rd</t>
  </si>
  <si>
    <t>0-2" o.m. enriched sand</t>
  </si>
  <si>
    <t>2-60" orange-brown sand with orange mottling</t>
  </si>
  <si>
    <t>orange mottling increasing with depth</t>
  </si>
  <si>
    <t>chem @ 54-60</t>
  </si>
  <si>
    <t>orange sand</t>
  </si>
  <si>
    <t>RL</t>
  </si>
  <si>
    <t>north edge of Rice's Lake</t>
  </si>
  <si>
    <t>sedges</t>
  </si>
  <si>
    <t>12" standing water</t>
  </si>
  <si>
    <t>bd @ 6</t>
  </si>
  <si>
    <t>o.m. enriched grey sand</t>
  </si>
  <si>
    <t>0-6" coarse organic matter</t>
  </si>
  <si>
    <t>6-12" organic enriched grey sand</t>
  </si>
  <si>
    <t>PDW</t>
  </si>
  <si>
    <t>wetland 15' from toe of Phantom Flowage</t>
  </si>
  <si>
    <t xml:space="preserve">cattails, arrowhead, </t>
  </si>
  <si>
    <t>3-12" standing water</t>
  </si>
  <si>
    <t>partially decomposed o.m.</t>
  </si>
  <si>
    <t>dike</t>
  </si>
  <si>
    <t>grasses</t>
  </si>
  <si>
    <t>0-12" partially decomposed organic matter</t>
  </si>
  <si>
    <t>12-18" organic enriched grey sand</t>
  </si>
  <si>
    <t>bd @ 15</t>
  </si>
  <si>
    <t>organic enriched grey sand</t>
  </si>
  <si>
    <t>chem @ 12-18</t>
  </si>
  <si>
    <t>JR-1</t>
  </si>
  <si>
    <t>parking area west of James Rd</t>
  </si>
  <si>
    <t>OS-2</t>
  </si>
  <si>
    <t>near One-Sixty Trail/Buggert L. Rd intersect.</t>
  </si>
  <si>
    <t>0-8" o.m. enriched sand</t>
  </si>
  <si>
    <t>NR-3</t>
  </si>
  <si>
    <t>south side of North Refuge Rd</t>
  </si>
  <si>
    <t>2-3"dbh aspen stand</t>
  </si>
  <si>
    <t>bd @ 12</t>
  </si>
  <si>
    <t>8-54" orange-brown sand</t>
  </si>
  <si>
    <t>54-60" light orange mottled with deep orange</t>
  </si>
  <si>
    <t>KY-4</t>
  </si>
  <si>
    <t>east side of Kylingstad Rd</t>
  </si>
  <si>
    <t>mixed hardwood</t>
  </si>
  <si>
    <t>orange-brown fine sand</t>
  </si>
  <si>
    <t>6-30" orange-brown fine sand</t>
  </si>
  <si>
    <t>30-60" deeper orange mottles present</t>
  </si>
  <si>
    <t>ER-5</t>
  </si>
  <si>
    <t xml:space="preserve">south side of E-W jog in East Refuge Rd </t>
  </si>
  <si>
    <t>prairie grass</t>
  </si>
  <si>
    <t>36-60" slight orange mottling</t>
  </si>
  <si>
    <t>AB-6</t>
  </si>
  <si>
    <t>north side of Abel Rd</t>
  </si>
  <si>
    <t>BU-7</t>
  </si>
  <si>
    <t>southeast side of Buggert Lake</t>
  </si>
  <si>
    <t>sedge/grass</t>
  </si>
  <si>
    <t>12-18" black-brown peat with sand</t>
  </si>
  <si>
    <t>bd @ 12-18</t>
  </si>
  <si>
    <t>black-brown peat with sand</t>
  </si>
  <si>
    <t>30-36" dark brown clayey material</t>
  </si>
  <si>
    <t>bd @ 30-36</t>
  </si>
  <si>
    <t>dark brown clayey material</t>
  </si>
  <si>
    <t>chem @ 30-36</t>
  </si>
  <si>
    <t>MU-8</t>
  </si>
  <si>
    <t>SE of Murphy Rd/N. Refuge Rd intersect.</t>
  </si>
  <si>
    <t>12-18" black-brown organic rich sand</t>
  </si>
  <si>
    <t>black-brown organic rich sand</t>
  </si>
  <si>
    <t>black/brown transition @ 24",less om, more sand</t>
  </si>
  <si>
    <t>24-30" brown sand</t>
  </si>
  <si>
    <t>bd @ 24-30</t>
  </si>
  <si>
    <t>brown sand</t>
  </si>
  <si>
    <t>30-42" brown sand getting oranger with depth</t>
  </si>
  <si>
    <t>ZA-9</t>
  </si>
  <si>
    <t>near Zaleski pond south of North Refuge Rd</t>
  </si>
  <si>
    <t>6-12" brown-grey sand</t>
  </si>
  <si>
    <t>bd @ 6-12</t>
  </si>
  <si>
    <t>brown-grey sand</t>
  </si>
  <si>
    <t>24-30" orange-brown sand</t>
  </si>
  <si>
    <t>12-24" gradual increase in orange coloration</t>
  </si>
  <si>
    <t>UN-10</t>
  </si>
  <si>
    <t>north end of Upper North Fork Flowage</t>
  </si>
  <si>
    <t>12-24" grey sand</t>
  </si>
  <si>
    <t>grey sand</t>
  </si>
  <si>
    <t>24-32" grey-blue sand with brownish mottling</t>
  </si>
  <si>
    <t>NFF-11</t>
  </si>
  <si>
    <t>south of North Fork Dike Rd, at toe of dike,</t>
  </si>
  <si>
    <t>6-12" fibric partially decomposed o.m.</t>
  </si>
  <si>
    <t>fibric partially decomposed o.m.</t>
  </si>
  <si>
    <t>on north side of dike drainage ditch</t>
  </si>
  <si>
    <t>18-36" black-brown peat</t>
  </si>
  <si>
    <t>(iron bacteria sheen on water surface)</t>
  </si>
  <si>
    <t>bd @ 18-24</t>
  </si>
  <si>
    <t>black-brown peat</t>
  </si>
  <si>
    <t>chem @ 18-24</t>
  </si>
  <si>
    <t>LD-12</t>
  </si>
  <si>
    <t>south of middle L Dike</t>
  </si>
  <si>
    <t>sedge/grass, cattail</t>
  </si>
  <si>
    <t>18-24" black-brown peat</t>
  </si>
  <si>
    <t>30-36" medium brown peat</t>
  </si>
  <si>
    <t>(patches of iron rich soil on top of adjacent dike)</t>
  </si>
  <si>
    <t>DF-13</t>
  </si>
  <si>
    <t>south of Dike Five flowage</t>
  </si>
  <si>
    <t>0-6" coarse fibric organic matter, roots</t>
  </si>
  <si>
    <t xml:space="preserve"> grey-brown sand</t>
  </si>
  <si>
    <t>6-18" peat/clay</t>
  </si>
  <si>
    <t>18-24" grey-brown sand</t>
  </si>
  <si>
    <t>SR-14</t>
  </si>
  <si>
    <t>east of South Refuge flowage</t>
  </si>
  <si>
    <t>0-6" fibric organic matter, roots</t>
  </si>
  <si>
    <t>12-18" grey-brown sand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</si>
</sst>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Fill="1"/>
    <xf numFmtId="0" fontId="0" fillId="0" borderId="0" xfId="0" applyAlignment="1">
      <alignment horizontal="right"/>
    </xf>
    <xf numFmtId="2" fontId="0" fillId="0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5" borderId="0" xfId="0" applyFill="1"/>
    <xf numFmtId="2" fontId="0" fillId="5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165" fontId="7" fillId="0" borderId="0" xfId="0" applyNumberFormat="1" applyFont="1" applyAlignment="1">
      <alignment horizontal="center"/>
    </xf>
    <xf numFmtId="164" fontId="0" fillId="5" borderId="0" xfId="0" applyNumberFormat="1" applyFill="1" applyAlignment="1">
      <alignment horizontal="center"/>
    </xf>
    <xf numFmtId="165" fontId="0" fillId="5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2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49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8"/>
  <sheetViews>
    <sheetView tabSelected="1" topLeftCell="C42" workbookViewId="0">
      <selection activeCell="N72" sqref="N72"/>
    </sheetView>
  </sheetViews>
  <sheetFormatPr defaultRowHeight="15" x14ac:dyDescent="0.25"/>
  <cols>
    <col min="1" max="1" width="14.85546875" customWidth="1"/>
    <col min="2" max="2" width="4.85546875" customWidth="1"/>
    <col min="3" max="3" width="28.7109375" customWidth="1"/>
    <col min="4" max="4" width="12.42578125" customWidth="1"/>
    <col min="5" max="5" width="12.85546875" customWidth="1"/>
    <col min="6" max="6" width="7.28515625" customWidth="1"/>
    <col min="7" max="7" width="6.5703125" customWidth="1"/>
    <col min="8" max="8" width="19.85546875" customWidth="1"/>
    <col min="9" max="9" width="9.140625" customWidth="1"/>
    <col min="10" max="10" width="21.42578125" customWidth="1"/>
    <col min="12" max="12" width="5.7109375" customWidth="1"/>
    <col min="13" max="13" width="4.5703125" customWidth="1"/>
    <col min="14" max="14" width="5.28515625" customWidth="1"/>
    <col min="15" max="15" width="13.28515625" customWidth="1"/>
  </cols>
  <sheetData>
    <row r="1" spans="1:15" ht="18.75" x14ac:dyDescent="0.3">
      <c r="A1" s="25" t="s">
        <v>0</v>
      </c>
      <c r="B1" s="1"/>
    </row>
    <row r="2" spans="1:15" x14ac:dyDescent="0.25">
      <c r="F2" s="4" t="s">
        <v>88</v>
      </c>
      <c r="H2" s="4" t="s">
        <v>92</v>
      </c>
      <c r="J2" s="4" t="s">
        <v>98</v>
      </c>
      <c r="K2" s="18" t="s">
        <v>101</v>
      </c>
      <c r="L2" s="18"/>
      <c r="M2" s="18"/>
      <c r="N2" s="18"/>
      <c r="O2" s="18"/>
    </row>
    <row r="3" spans="1:15" x14ac:dyDescent="0.25">
      <c r="B3" s="18" t="s">
        <v>188</v>
      </c>
      <c r="D3" s="22" t="s">
        <v>105</v>
      </c>
      <c r="E3" t="s">
        <v>121</v>
      </c>
      <c r="F3" s="4" t="s">
        <v>89</v>
      </c>
      <c r="G3" s="18" t="s">
        <v>90</v>
      </c>
      <c r="H3" s="4" t="s">
        <v>93</v>
      </c>
      <c r="I3" s="4" t="s">
        <v>38</v>
      </c>
      <c r="J3" s="4" t="s">
        <v>99</v>
      </c>
      <c r="K3" s="18" t="s">
        <v>102</v>
      </c>
      <c r="L3" s="18" t="s">
        <v>103</v>
      </c>
      <c r="M3" s="18" t="s">
        <v>103</v>
      </c>
      <c r="N3" s="18" t="s">
        <v>103</v>
      </c>
      <c r="O3" s="18" t="s">
        <v>193</v>
      </c>
    </row>
    <row r="4" spans="1:15" ht="17.25" x14ac:dyDescent="0.25">
      <c r="A4" s="2" t="s">
        <v>95</v>
      </c>
      <c r="B4" s="19" t="s">
        <v>189</v>
      </c>
      <c r="C4" s="2" t="s">
        <v>1</v>
      </c>
      <c r="D4" s="23" t="s">
        <v>106</v>
      </c>
      <c r="E4" s="2" t="s">
        <v>1</v>
      </c>
      <c r="F4" s="3" t="s">
        <v>96</v>
      </c>
      <c r="G4" s="19" t="s">
        <v>91</v>
      </c>
      <c r="H4" s="3" t="s">
        <v>94</v>
      </c>
      <c r="I4" s="3" t="s">
        <v>97</v>
      </c>
      <c r="J4" s="3" t="s">
        <v>100</v>
      </c>
      <c r="K4" s="19" t="s">
        <v>103</v>
      </c>
      <c r="L4" s="19" t="s">
        <v>190</v>
      </c>
      <c r="M4" s="19" t="s">
        <v>191</v>
      </c>
      <c r="N4" s="19" t="s">
        <v>192</v>
      </c>
      <c r="O4" s="19" t="s">
        <v>194</v>
      </c>
    </row>
    <row r="5" spans="1:15" x14ac:dyDescent="0.25">
      <c r="A5" t="s">
        <v>2</v>
      </c>
      <c r="B5" s="18"/>
      <c r="C5" t="s">
        <v>3</v>
      </c>
      <c r="D5" s="24" t="s">
        <v>107</v>
      </c>
      <c r="E5" s="11"/>
      <c r="F5" s="4">
        <v>0.9</v>
      </c>
      <c r="G5" s="18"/>
      <c r="H5" s="4">
        <v>8.1</v>
      </c>
      <c r="I5" s="4"/>
      <c r="J5" s="7">
        <f>(H5/(H5+100))*100</f>
        <v>7.4930619796484743</v>
      </c>
      <c r="K5" s="18"/>
      <c r="L5" s="18"/>
      <c r="M5" s="18"/>
      <c r="N5" s="18"/>
      <c r="O5" s="18"/>
    </row>
    <row r="6" spans="1:15" x14ac:dyDescent="0.25">
      <c r="A6" t="s">
        <v>4</v>
      </c>
      <c r="B6" s="18" t="s">
        <v>137</v>
      </c>
      <c r="C6" t="s">
        <v>26</v>
      </c>
      <c r="D6" s="24" t="s">
        <v>107</v>
      </c>
      <c r="E6" s="11" t="s">
        <v>122</v>
      </c>
      <c r="F6" s="4"/>
      <c r="G6" s="18">
        <v>0.76600000000000001</v>
      </c>
      <c r="H6" s="4"/>
      <c r="I6" s="6">
        <f>(F5*G6*10)</f>
        <v>6.8940000000000001</v>
      </c>
      <c r="J6" s="4"/>
      <c r="K6" s="18">
        <v>0.61</v>
      </c>
      <c r="L6" s="18">
        <v>91</v>
      </c>
      <c r="M6" s="18">
        <v>3</v>
      </c>
      <c r="N6" s="18">
        <v>6</v>
      </c>
      <c r="O6" s="18" t="s">
        <v>195</v>
      </c>
    </row>
    <row r="7" spans="1:15" x14ac:dyDescent="0.25">
      <c r="A7" t="s">
        <v>5</v>
      </c>
      <c r="B7" s="18"/>
      <c r="C7" t="s">
        <v>3</v>
      </c>
      <c r="D7" s="24" t="s">
        <v>107</v>
      </c>
      <c r="E7" s="11"/>
      <c r="F7" s="4">
        <v>0.75</v>
      </c>
      <c r="G7" s="18"/>
      <c r="H7" s="4">
        <v>16.399999999999999</v>
      </c>
      <c r="I7" s="4"/>
      <c r="J7" s="7">
        <f>(H7/(H7+100))*100</f>
        <v>14.089347079037799</v>
      </c>
      <c r="K7" s="18"/>
      <c r="L7" s="18"/>
      <c r="M7" s="18"/>
      <c r="N7" s="18"/>
      <c r="O7" s="18"/>
    </row>
    <row r="8" spans="1:15" x14ac:dyDescent="0.25">
      <c r="A8" t="s">
        <v>6</v>
      </c>
      <c r="B8" s="18" t="s">
        <v>139</v>
      </c>
      <c r="C8" t="s">
        <v>27</v>
      </c>
      <c r="D8" s="24" t="s">
        <v>107</v>
      </c>
      <c r="E8" s="11" t="s">
        <v>122</v>
      </c>
      <c r="F8" s="4"/>
      <c r="G8" s="18">
        <v>0.59499999999999997</v>
      </c>
      <c r="H8" s="4"/>
      <c r="I8" s="6">
        <f>(F7*G8*10)</f>
        <v>4.4624999999999995</v>
      </c>
      <c r="J8" s="4"/>
      <c r="K8" s="18">
        <v>0.34</v>
      </c>
      <c r="L8" s="18">
        <v>92</v>
      </c>
      <c r="M8" s="18">
        <v>4</v>
      </c>
      <c r="N8" s="18">
        <v>4</v>
      </c>
      <c r="O8" s="18" t="s">
        <v>195</v>
      </c>
    </row>
    <row r="9" spans="1:15" x14ac:dyDescent="0.25">
      <c r="A9" t="s">
        <v>7</v>
      </c>
      <c r="B9" s="18"/>
      <c r="C9" t="s">
        <v>3</v>
      </c>
      <c r="D9" s="24" t="s">
        <v>107</v>
      </c>
      <c r="E9" s="11"/>
      <c r="F9" s="4">
        <v>0.87</v>
      </c>
      <c r="G9" s="18"/>
      <c r="H9" s="4">
        <v>6.4</v>
      </c>
      <c r="I9" s="4"/>
      <c r="J9" s="7">
        <f>(H9/(H9+100))*100</f>
        <v>6.0150375939849621</v>
      </c>
      <c r="K9" s="18"/>
      <c r="L9" s="18"/>
      <c r="M9" s="18"/>
      <c r="N9" s="18"/>
      <c r="O9" s="18"/>
    </row>
    <row r="10" spans="1:15" x14ac:dyDescent="0.25">
      <c r="A10" t="s">
        <v>8</v>
      </c>
      <c r="B10" s="18" t="s">
        <v>140</v>
      </c>
      <c r="C10" t="s">
        <v>28</v>
      </c>
      <c r="D10" s="24" t="s">
        <v>107</v>
      </c>
      <c r="E10" s="11" t="s">
        <v>134</v>
      </c>
      <c r="F10" s="4"/>
      <c r="G10" s="18">
        <v>0.53600000000000003</v>
      </c>
      <c r="H10" s="4"/>
      <c r="I10" s="6">
        <f>(F9*G10*10)</f>
        <v>4.6631999999999998</v>
      </c>
      <c r="J10" s="4"/>
      <c r="K10" s="18">
        <v>0.44</v>
      </c>
      <c r="L10" s="18">
        <v>92</v>
      </c>
      <c r="M10" s="18">
        <v>4</v>
      </c>
      <c r="N10" s="18">
        <v>4</v>
      </c>
      <c r="O10" s="18" t="s">
        <v>195</v>
      </c>
    </row>
    <row r="11" spans="1:15" x14ac:dyDescent="0.25">
      <c r="A11" t="s">
        <v>9</v>
      </c>
      <c r="B11" s="18"/>
      <c r="C11" t="s">
        <v>3</v>
      </c>
      <c r="D11" s="24" t="s">
        <v>107</v>
      </c>
      <c r="E11" s="11"/>
      <c r="F11" s="4">
        <v>0.97</v>
      </c>
      <c r="G11" s="18"/>
      <c r="H11" s="4">
        <v>5.6</v>
      </c>
      <c r="I11" s="4"/>
      <c r="J11" s="7">
        <f>(H11/(H11+100))*100</f>
        <v>5.3030303030303028</v>
      </c>
      <c r="K11" s="18"/>
      <c r="L11" s="18"/>
      <c r="M11" s="18"/>
      <c r="N11" s="18"/>
      <c r="O11" s="18"/>
    </row>
    <row r="12" spans="1:15" x14ac:dyDescent="0.25">
      <c r="A12" t="s">
        <v>10</v>
      </c>
      <c r="B12" s="18" t="s">
        <v>140</v>
      </c>
      <c r="C12" t="s">
        <v>29</v>
      </c>
      <c r="D12" s="24" t="s">
        <v>107</v>
      </c>
      <c r="E12" s="11" t="s">
        <v>122</v>
      </c>
      <c r="F12" s="4"/>
      <c r="G12" s="18">
        <v>0.53500000000000003</v>
      </c>
      <c r="H12" s="4"/>
      <c r="I12" s="6">
        <f>(F11*G12*10)</f>
        <v>5.1895000000000007</v>
      </c>
      <c r="J12" s="4"/>
      <c r="K12" s="18">
        <v>0.18</v>
      </c>
      <c r="L12" s="18">
        <v>95</v>
      </c>
      <c r="M12" s="18">
        <v>1</v>
      </c>
      <c r="N12" s="18">
        <v>4</v>
      </c>
      <c r="O12" s="18" t="s">
        <v>195</v>
      </c>
    </row>
    <row r="13" spans="1:15" x14ac:dyDescent="0.25">
      <c r="A13" t="s">
        <v>11</v>
      </c>
      <c r="B13" s="18"/>
      <c r="C13" t="s">
        <v>3</v>
      </c>
      <c r="D13" s="24" t="s">
        <v>107</v>
      </c>
      <c r="E13" s="11"/>
      <c r="F13" s="4">
        <v>1.02</v>
      </c>
      <c r="G13" s="18"/>
      <c r="H13" s="4">
        <v>6.7</v>
      </c>
      <c r="I13" s="4"/>
      <c r="J13" s="7">
        <f>(H13/(H13+100))*100</f>
        <v>6.2792877225866919</v>
      </c>
      <c r="K13" s="18"/>
      <c r="L13" s="18"/>
      <c r="M13" s="18"/>
      <c r="N13" s="18"/>
      <c r="O13" s="18"/>
    </row>
    <row r="14" spans="1:15" x14ac:dyDescent="0.25">
      <c r="A14" t="s">
        <v>12</v>
      </c>
      <c r="B14" s="18" t="s">
        <v>141</v>
      </c>
      <c r="C14" t="s">
        <v>30</v>
      </c>
      <c r="D14" s="24" t="s">
        <v>107</v>
      </c>
      <c r="E14" s="11" t="s">
        <v>122</v>
      </c>
      <c r="F14" s="4"/>
      <c r="G14" s="18">
        <v>0.52200000000000002</v>
      </c>
      <c r="H14" s="4"/>
      <c r="I14" s="6">
        <f>(F13*G14*10)</f>
        <v>5.3244000000000007</v>
      </c>
      <c r="J14" s="4"/>
      <c r="K14" s="18">
        <v>0.13</v>
      </c>
      <c r="L14" s="18">
        <v>95</v>
      </c>
      <c r="M14" s="18">
        <v>1</v>
      </c>
      <c r="N14" s="18">
        <v>4</v>
      </c>
      <c r="O14" s="18" t="s">
        <v>195</v>
      </c>
    </row>
    <row r="15" spans="1:15" x14ac:dyDescent="0.25">
      <c r="A15" t="s">
        <v>13</v>
      </c>
      <c r="B15" s="18"/>
      <c r="C15" t="s">
        <v>3</v>
      </c>
      <c r="D15" s="24" t="s">
        <v>107</v>
      </c>
      <c r="E15" s="11"/>
      <c r="F15" s="4">
        <v>1.07</v>
      </c>
      <c r="G15" s="18"/>
      <c r="H15" s="4">
        <v>6.5</v>
      </c>
      <c r="I15" s="4"/>
      <c r="J15" s="7">
        <f>(H15/(H15+100))*100</f>
        <v>6.103286384976526</v>
      </c>
      <c r="K15" s="18"/>
      <c r="L15" s="18"/>
      <c r="M15" s="18"/>
      <c r="N15" s="18"/>
      <c r="O15" s="18"/>
    </row>
    <row r="16" spans="1:15" x14ac:dyDescent="0.25">
      <c r="A16" t="s">
        <v>14</v>
      </c>
      <c r="B16" s="18" t="s">
        <v>142</v>
      </c>
      <c r="C16" t="s">
        <v>31</v>
      </c>
      <c r="D16" s="24" t="s">
        <v>107</v>
      </c>
      <c r="E16" s="11" t="s">
        <v>122</v>
      </c>
      <c r="F16" s="4"/>
      <c r="G16" s="18">
        <v>0.628</v>
      </c>
      <c r="H16" s="4"/>
      <c r="I16" s="6">
        <f>(F15*G16*10)</f>
        <v>6.7195999999999998</v>
      </c>
      <c r="J16" s="4"/>
      <c r="K16" s="18">
        <v>0.21</v>
      </c>
      <c r="L16" s="18">
        <v>95</v>
      </c>
      <c r="M16" s="18">
        <v>3</v>
      </c>
      <c r="N16" s="18">
        <v>2</v>
      </c>
      <c r="O16" s="18" t="s">
        <v>195</v>
      </c>
    </row>
    <row r="17" spans="1:15" x14ac:dyDescent="0.25">
      <c r="A17" t="s">
        <v>15</v>
      </c>
      <c r="B17" s="18"/>
      <c r="C17" t="s">
        <v>3</v>
      </c>
      <c r="D17" s="24" t="s">
        <v>107</v>
      </c>
      <c r="E17" s="11"/>
      <c r="F17" s="4">
        <v>1.03</v>
      </c>
      <c r="G17" s="18"/>
      <c r="H17" s="4">
        <v>11.7</v>
      </c>
      <c r="I17" s="4"/>
      <c r="J17" s="7">
        <f>(H17/(H17+100))*100</f>
        <v>10.474485228290062</v>
      </c>
      <c r="K17" s="18"/>
      <c r="L17" s="18"/>
      <c r="M17" s="18"/>
      <c r="N17" s="18"/>
      <c r="O17" s="18"/>
    </row>
    <row r="18" spans="1:15" x14ac:dyDescent="0.25">
      <c r="A18" t="s">
        <v>16</v>
      </c>
      <c r="B18" s="18" t="s">
        <v>143</v>
      </c>
      <c r="C18" t="s">
        <v>32</v>
      </c>
      <c r="D18" s="24" t="s">
        <v>107</v>
      </c>
      <c r="E18" s="11" t="s">
        <v>122</v>
      </c>
      <c r="F18" s="4"/>
      <c r="G18" s="18">
        <v>0.40200000000000002</v>
      </c>
      <c r="H18" s="4"/>
      <c r="I18" s="6">
        <f>(F17*G18*10)</f>
        <v>4.1406000000000001</v>
      </c>
      <c r="J18" s="4"/>
      <c r="K18" s="18">
        <v>0.15</v>
      </c>
      <c r="L18" s="18">
        <v>94</v>
      </c>
      <c r="M18" s="18">
        <v>2</v>
      </c>
      <c r="N18" s="18">
        <v>4</v>
      </c>
      <c r="O18" s="18" t="s">
        <v>195</v>
      </c>
    </row>
    <row r="19" spans="1:15" x14ac:dyDescent="0.25">
      <c r="A19" t="s">
        <v>17</v>
      </c>
      <c r="B19" s="18"/>
      <c r="C19" t="s">
        <v>3</v>
      </c>
      <c r="D19" s="24" t="s">
        <v>107</v>
      </c>
      <c r="E19" s="11"/>
      <c r="F19" s="4">
        <v>1.21</v>
      </c>
      <c r="G19" s="18"/>
      <c r="H19" s="4">
        <v>20.100000000000001</v>
      </c>
      <c r="I19" s="4"/>
      <c r="J19" s="7">
        <f>(H19/(H19+100))*100</f>
        <v>16.736053288925898</v>
      </c>
      <c r="K19" s="18"/>
      <c r="L19" s="18"/>
      <c r="M19" s="18"/>
      <c r="N19" s="18"/>
      <c r="O19" s="18"/>
    </row>
    <row r="20" spans="1:15" x14ac:dyDescent="0.25">
      <c r="A20" t="s">
        <v>18</v>
      </c>
      <c r="B20" s="18" t="s">
        <v>144</v>
      </c>
      <c r="C20" t="s">
        <v>33</v>
      </c>
      <c r="D20" s="24" t="s">
        <v>107</v>
      </c>
      <c r="E20" s="11" t="s">
        <v>122</v>
      </c>
      <c r="F20" s="4"/>
      <c r="G20" s="18">
        <v>0.59199999999999997</v>
      </c>
      <c r="H20" s="4"/>
      <c r="I20" s="6">
        <f>(F19*G20*10)</f>
        <v>7.1631999999999998</v>
      </c>
      <c r="J20" s="4"/>
      <c r="K20" s="18">
        <v>0.12</v>
      </c>
      <c r="L20" s="18">
        <v>92</v>
      </c>
      <c r="M20" s="18">
        <v>5</v>
      </c>
      <c r="N20" s="18">
        <v>3</v>
      </c>
      <c r="O20" s="18" t="s">
        <v>195</v>
      </c>
    </row>
    <row r="21" spans="1:15" x14ac:dyDescent="0.25">
      <c r="A21" t="s">
        <v>19</v>
      </c>
      <c r="B21" s="18" t="s">
        <v>144</v>
      </c>
      <c r="C21" t="s">
        <v>34</v>
      </c>
      <c r="D21" s="24" t="s">
        <v>107</v>
      </c>
      <c r="E21" s="11" t="s">
        <v>135</v>
      </c>
      <c r="F21" s="4"/>
      <c r="G21" s="18">
        <v>0.76600000000000001</v>
      </c>
      <c r="H21" s="4"/>
      <c r="I21" s="4">
        <v>9.27</v>
      </c>
      <c r="J21" s="4"/>
      <c r="K21" s="18">
        <v>0.08</v>
      </c>
      <c r="L21" s="18">
        <v>95</v>
      </c>
      <c r="M21" s="18">
        <v>2</v>
      </c>
      <c r="N21" s="18">
        <v>3</v>
      </c>
      <c r="O21" s="18" t="s">
        <v>195</v>
      </c>
    </row>
    <row r="22" spans="1:15" x14ac:dyDescent="0.25">
      <c r="A22" t="s">
        <v>20</v>
      </c>
      <c r="B22" s="18"/>
      <c r="C22" t="s">
        <v>3</v>
      </c>
      <c r="D22" s="22" t="s">
        <v>108</v>
      </c>
      <c r="E22" s="11"/>
      <c r="F22" s="4">
        <v>1.1000000000000001</v>
      </c>
      <c r="G22" s="18"/>
      <c r="H22" s="4">
        <v>45.5</v>
      </c>
      <c r="I22" s="4"/>
      <c r="J22" s="7">
        <f>(H22/(H22+100))*100</f>
        <v>31.27147766323024</v>
      </c>
      <c r="K22" s="18"/>
      <c r="L22" s="18"/>
      <c r="M22" s="18"/>
      <c r="N22" s="18"/>
      <c r="O22" s="18"/>
    </row>
    <row r="23" spans="1:15" x14ac:dyDescent="0.25">
      <c r="A23" t="s">
        <v>21</v>
      </c>
      <c r="B23" s="18" t="s">
        <v>153</v>
      </c>
      <c r="C23" t="s">
        <v>35</v>
      </c>
      <c r="D23" s="22" t="s">
        <v>108</v>
      </c>
      <c r="E23" s="11" t="s">
        <v>130</v>
      </c>
      <c r="F23" s="4"/>
      <c r="G23" s="18">
        <v>0.153</v>
      </c>
      <c r="H23" s="4"/>
      <c r="I23" s="16">
        <f>(F22*G23*10)</f>
        <v>1.6830000000000001</v>
      </c>
      <c r="J23" s="4"/>
      <c r="K23" s="20">
        <v>1.48</v>
      </c>
      <c r="L23" s="18">
        <v>91</v>
      </c>
      <c r="M23" s="18">
        <v>5</v>
      </c>
      <c r="N23" s="18">
        <v>4</v>
      </c>
      <c r="O23" s="18" t="s">
        <v>195</v>
      </c>
    </row>
    <row r="24" spans="1:15" x14ac:dyDescent="0.25">
      <c r="A24" t="s">
        <v>22</v>
      </c>
      <c r="B24" s="18"/>
      <c r="C24" t="s">
        <v>3</v>
      </c>
      <c r="D24" s="22" t="s">
        <v>108</v>
      </c>
      <c r="E24" s="11"/>
      <c r="F24" s="4">
        <v>0.19</v>
      </c>
      <c r="G24" s="18"/>
      <c r="H24" s="4">
        <v>491.1</v>
      </c>
      <c r="I24" s="4"/>
      <c r="J24" s="7">
        <f>(H24/(H24+100))*100</f>
        <v>83.082388766706146</v>
      </c>
      <c r="K24" s="18"/>
      <c r="L24" s="18"/>
      <c r="M24" s="18"/>
      <c r="N24" s="18"/>
      <c r="O24" s="18"/>
    </row>
    <row r="25" spans="1:15" x14ac:dyDescent="0.25">
      <c r="A25" t="s">
        <v>23</v>
      </c>
      <c r="B25" s="18" t="s">
        <v>156</v>
      </c>
      <c r="C25" t="s">
        <v>36</v>
      </c>
      <c r="D25" s="22" t="s">
        <v>108</v>
      </c>
      <c r="E25" s="11" t="s">
        <v>136</v>
      </c>
      <c r="F25" s="4"/>
      <c r="G25" s="18">
        <v>1.96</v>
      </c>
      <c r="H25" s="4"/>
      <c r="I25" s="14">
        <f>(F24*G25*10)</f>
        <v>3.7240000000000002</v>
      </c>
      <c r="J25" s="4"/>
      <c r="K25" s="21">
        <v>23.73</v>
      </c>
      <c r="L25" s="18">
        <v>68</v>
      </c>
      <c r="M25" s="18">
        <v>23</v>
      </c>
      <c r="N25" s="18">
        <v>9</v>
      </c>
      <c r="O25" s="18" t="s">
        <v>196</v>
      </c>
    </row>
    <row r="26" spans="1:15" x14ac:dyDescent="0.25">
      <c r="A26" t="s">
        <v>24</v>
      </c>
      <c r="B26" s="18"/>
      <c r="C26" t="s">
        <v>3</v>
      </c>
      <c r="D26" s="22" t="s">
        <v>108</v>
      </c>
      <c r="E26" s="11"/>
      <c r="F26" s="4">
        <v>0.79</v>
      </c>
      <c r="G26" s="18"/>
      <c r="H26" s="4">
        <v>90</v>
      </c>
      <c r="I26" s="4"/>
      <c r="J26" s="7">
        <f>(H26/(H26+100))*100</f>
        <v>47.368421052631575</v>
      </c>
      <c r="K26" s="18"/>
      <c r="L26" s="18"/>
      <c r="M26" s="18"/>
      <c r="N26" s="18"/>
      <c r="O26" s="18"/>
    </row>
    <row r="27" spans="1:15" x14ac:dyDescent="0.25">
      <c r="A27" t="s">
        <v>25</v>
      </c>
      <c r="B27" s="18" t="s">
        <v>156</v>
      </c>
      <c r="C27" t="s">
        <v>37</v>
      </c>
      <c r="D27" s="22" t="s">
        <v>108</v>
      </c>
      <c r="E27" s="11" t="s">
        <v>130</v>
      </c>
      <c r="F27" s="4"/>
      <c r="G27" s="18">
        <v>0.87</v>
      </c>
      <c r="H27" s="4"/>
      <c r="I27" s="16">
        <f>(F26*G27*10)</f>
        <v>6.8730000000000002</v>
      </c>
      <c r="J27" s="4"/>
      <c r="K27" s="20">
        <v>4.9400000000000004</v>
      </c>
      <c r="L27" s="18">
        <v>87</v>
      </c>
      <c r="M27" s="18">
        <v>9</v>
      </c>
      <c r="N27" s="18">
        <v>4</v>
      </c>
      <c r="O27" s="18" t="s">
        <v>195</v>
      </c>
    </row>
    <row r="28" spans="1:15" x14ac:dyDescent="0.25">
      <c r="A28" t="s">
        <v>39</v>
      </c>
      <c r="B28" s="18"/>
      <c r="C28" t="s">
        <v>3</v>
      </c>
      <c r="D28" s="24" t="s">
        <v>107</v>
      </c>
      <c r="E28" s="11"/>
      <c r="F28" s="4">
        <v>1.1000000000000001</v>
      </c>
      <c r="G28" s="18"/>
      <c r="H28" s="4">
        <v>22.4</v>
      </c>
      <c r="I28" s="4"/>
      <c r="J28" s="7">
        <f>(H28/(H28+100))*100</f>
        <v>18.300653594771241</v>
      </c>
      <c r="K28" s="18"/>
      <c r="L28" s="18"/>
      <c r="M28" s="18"/>
      <c r="N28" s="18"/>
      <c r="O28" s="18"/>
    </row>
    <row r="29" spans="1:15" x14ac:dyDescent="0.25">
      <c r="A29" t="s">
        <v>86</v>
      </c>
      <c r="B29" s="18" t="s">
        <v>146</v>
      </c>
      <c r="C29" t="s">
        <v>40</v>
      </c>
      <c r="D29" s="24" t="s">
        <v>107</v>
      </c>
      <c r="E29" s="11" t="s">
        <v>122</v>
      </c>
      <c r="F29" s="4"/>
      <c r="G29" s="18">
        <v>0.55900000000000005</v>
      </c>
      <c r="H29" s="4"/>
      <c r="I29" s="6">
        <f>(F28*G29*10)</f>
        <v>6.1490000000000009</v>
      </c>
      <c r="J29" s="4"/>
      <c r="K29" s="18">
        <v>0.112</v>
      </c>
      <c r="L29" s="18">
        <v>96</v>
      </c>
      <c r="M29" s="18">
        <v>1</v>
      </c>
      <c r="N29" s="18">
        <v>3</v>
      </c>
      <c r="O29" s="18" t="s">
        <v>195</v>
      </c>
    </row>
    <row r="30" spans="1:15" x14ac:dyDescent="0.25">
      <c r="A30" t="s">
        <v>44</v>
      </c>
      <c r="B30" s="18"/>
      <c r="C30" t="s">
        <v>3</v>
      </c>
      <c r="D30" s="24" t="s">
        <v>107</v>
      </c>
      <c r="E30" s="11"/>
      <c r="F30" s="4">
        <v>0.93</v>
      </c>
      <c r="G30" s="18"/>
      <c r="H30" s="4">
        <v>6.4</v>
      </c>
      <c r="I30" s="4"/>
      <c r="J30" s="7">
        <f>(H30/(H30+100))*100</f>
        <v>6.0150375939849621</v>
      </c>
      <c r="K30" s="18"/>
      <c r="L30" s="18"/>
      <c r="M30" s="18"/>
      <c r="N30" s="18"/>
      <c r="O30" s="18"/>
    </row>
    <row r="31" spans="1:15" x14ac:dyDescent="0.25">
      <c r="A31" t="s">
        <v>45</v>
      </c>
      <c r="B31" s="18" t="s">
        <v>147</v>
      </c>
      <c r="C31" t="s">
        <v>46</v>
      </c>
      <c r="D31" s="24" t="s">
        <v>107</v>
      </c>
      <c r="E31" s="11" t="s">
        <v>122</v>
      </c>
      <c r="F31" s="4"/>
      <c r="G31" s="18">
        <v>0.49099999999999999</v>
      </c>
      <c r="H31" s="4"/>
      <c r="I31" s="6">
        <f>(F30*G31*10)</f>
        <v>4.5663</v>
      </c>
      <c r="J31" s="4"/>
      <c r="K31" s="18">
        <v>0.14199999999999999</v>
      </c>
      <c r="L31" s="18">
        <v>96</v>
      </c>
      <c r="M31" s="18">
        <v>1</v>
      </c>
      <c r="N31" s="18">
        <v>3</v>
      </c>
      <c r="O31" s="18" t="s">
        <v>195</v>
      </c>
    </row>
    <row r="32" spans="1:15" x14ac:dyDescent="0.25">
      <c r="A32" t="s">
        <v>41</v>
      </c>
      <c r="B32" s="18"/>
      <c r="C32" t="s">
        <v>3</v>
      </c>
      <c r="D32" s="24" t="s">
        <v>107</v>
      </c>
      <c r="E32" s="11"/>
      <c r="F32" s="4">
        <v>0.86</v>
      </c>
      <c r="G32" s="18"/>
      <c r="H32" s="4">
        <v>20.2</v>
      </c>
      <c r="I32" s="4"/>
      <c r="J32" s="7">
        <f>(H32/(H32+100))*100</f>
        <v>16.805324459234608</v>
      </c>
      <c r="K32" s="18"/>
      <c r="L32" s="18"/>
      <c r="M32" s="18"/>
      <c r="N32" s="18"/>
      <c r="O32" s="18"/>
    </row>
    <row r="33" spans="1:15" x14ac:dyDescent="0.25">
      <c r="A33" t="s">
        <v>42</v>
      </c>
      <c r="B33" s="18" t="s">
        <v>148</v>
      </c>
      <c r="C33" t="s">
        <v>43</v>
      </c>
      <c r="D33" s="24" t="s">
        <v>107</v>
      </c>
      <c r="E33" s="11" t="s">
        <v>122</v>
      </c>
      <c r="F33" s="4"/>
      <c r="G33" s="18">
        <v>0.66300000000000003</v>
      </c>
      <c r="H33" s="4"/>
      <c r="I33" s="6">
        <f>(F32*G33*10)</f>
        <v>5.7018000000000004</v>
      </c>
      <c r="J33" s="4"/>
      <c r="K33" s="18">
        <v>0.182</v>
      </c>
      <c r="L33" s="18">
        <v>95</v>
      </c>
      <c r="M33" s="18">
        <v>1</v>
      </c>
      <c r="N33" s="18">
        <v>4</v>
      </c>
      <c r="O33" s="18" t="s">
        <v>195</v>
      </c>
    </row>
    <row r="34" spans="1:15" x14ac:dyDescent="0.25">
      <c r="A34" t="s">
        <v>47</v>
      </c>
      <c r="B34" s="18"/>
      <c r="C34" t="s">
        <v>3</v>
      </c>
      <c r="D34" s="24" t="s">
        <v>107</v>
      </c>
      <c r="E34" s="11"/>
      <c r="F34" s="4">
        <v>0.8</v>
      </c>
      <c r="G34" s="18"/>
      <c r="H34" s="4">
        <v>7.4</v>
      </c>
      <c r="I34" s="4"/>
      <c r="J34" s="7">
        <f>(H34/(H34+100))*100</f>
        <v>6.8901303538175043</v>
      </c>
      <c r="K34" s="18"/>
      <c r="L34" s="18"/>
      <c r="M34" s="18"/>
      <c r="N34" s="18"/>
      <c r="O34" s="18"/>
    </row>
    <row r="35" spans="1:15" x14ac:dyDescent="0.25">
      <c r="A35" t="s">
        <v>48</v>
      </c>
      <c r="B35" s="18" t="s">
        <v>149</v>
      </c>
      <c r="C35" t="s">
        <v>50</v>
      </c>
      <c r="D35" s="24" t="s">
        <v>107</v>
      </c>
      <c r="E35" s="11" t="s">
        <v>122</v>
      </c>
      <c r="F35" s="4"/>
      <c r="G35" s="18">
        <v>0.55300000000000005</v>
      </c>
      <c r="H35" s="4"/>
      <c r="I35" s="6">
        <f>(F34*G35*10)</f>
        <v>4.4240000000000004</v>
      </c>
      <c r="J35" s="4"/>
      <c r="K35" s="18">
        <v>0.14399999999999999</v>
      </c>
      <c r="L35" s="18">
        <v>94</v>
      </c>
      <c r="M35" s="18">
        <v>4</v>
      </c>
      <c r="N35" s="18">
        <v>2</v>
      </c>
      <c r="O35" s="18" t="s">
        <v>195</v>
      </c>
    </row>
    <row r="36" spans="1:15" x14ac:dyDescent="0.25">
      <c r="A36" t="s">
        <v>49</v>
      </c>
      <c r="B36" s="18" t="s">
        <v>149</v>
      </c>
      <c r="C36" t="s">
        <v>50</v>
      </c>
      <c r="D36" s="24" t="s">
        <v>107</v>
      </c>
      <c r="E36" s="11" t="s">
        <v>122</v>
      </c>
      <c r="F36" s="4"/>
      <c r="G36" s="18">
        <v>0.60799999999999998</v>
      </c>
      <c r="H36" s="4"/>
      <c r="I36" s="4">
        <v>4.8600000000000003</v>
      </c>
      <c r="J36" s="4"/>
      <c r="K36" s="18">
        <v>8.4000000000000005E-2</v>
      </c>
      <c r="L36" s="18">
        <v>95</v>
      </c>
      <c r="M36" s="18">
        <v>4</v>
      </c>
      <c r="N36" s="18">
        <v>1</v>
      </c>
      <c r="O36" s="18" t="s">
        <v>195</v>
      </c>
    </row>
    <row r="37" spans="1:15" x14ac:dyDescent="0.25">
      <c r="A37" t="s">
        <v>51</v>
      </c>
      <c r="B37" s="18"/>
      <c r="C37" t="s">
        <v>3</v>
      </c>
      <c r="D37" s="24" t="s">
        <v>107</v>
      </c>
      <c r="E37" s="11"/>
      <c r="F37" s="4">
        <v>0.84</v>
      </c>
      <c r="G37" s="18"/>
      <c r="H37" s="4">
        <v>5.6</v>
      </c>
      <c r="I37" s="4"/>
      <c r="J37" s="7">
        <f>(H37/(H37+100))*100</f>
        <v>5.3030303030303028</v>
      </c>
      <c r="K37" s="18"/>
      <c r="L37" s="18"/>
      <c r="M37" s="18"/>
      <c r="N37" s="18"/>
      <c r="O37" s="18"/>
    </row>
    <row r="38" spans="1:15" x14ac:dyDescent="0.25">
      <c r="A38" t="s">
        <v>52</v>
      </c>
      <c r="B38" s="18" t="s">
        <v>150</v>
      </c>
      <c r="C38" t="s">
        <v>53</v>
      </c>
      <c r="D38" s="24" t="s">
        <v>107</v>
      </c>
      <c r="E38" s="11" t="s">
        <v>122</v>
      </c>
      <c r="F38" s="4"/>
      <c r="G38" s="18">
        <v>0.57499999999999996</v>
      </c>
      <c r="H38" s="4"/>
      <c r="I38" s="6">
        <f>(F37*G38*10)</f>
        <v>4.8299999999999992</v>
      </c>
      <c r="J38" s="4"/>
      <c r="K38" s="18">
        <v>0.10199999999999999</v>
      </c>
      <c r="L38" s="18">
        <v>95</v>
      </c>
      <c r="M38" s="18">
        <v>3</v>
      </c>
      <c r="N38" s="18">
        <v>2</v>
      </c>
      <c r="O38" s="18" t="s">
        <v>195</v>
      </c>
    </row>
    <row r="39" spans="1:15" x14ac:dyDescent="0.25">
      <c r="A39" t="s">
        <v>54</v>
      </c>
      <c r="B39" s="18"/>
      <c r="C39" t="s">
        <v>3</v>
      </c>
      <c r="D39" s="24" t="s">
        <v>107</v>
      </c>
      <c r="E39" s="11"/>
      <c r="F39" s="4">
        <v>1.02</v>
      </c>
      <c r="G39" s="18"/>
      <c r="H39" s="4">
        <v>5.3</v>
      </c>
      <c r="I39" s="4"/>
      <c r="J39" s="7">
        <f>(H39/(H39+100))*100</f>
        <v>5.0332383665717</v>
      </c>
      <c r="K39" s="18"/>
      <c r="L39" s="18"/>
      <c r="M39" s="18"/>
      <c r="N39" s="18"/>
      <c r="O39" s="18"/>
    </row>
    <row r="40" spans="1:15" x14ac:dyDescent="0.25">
      <c r="A40" t="s">
        <v>55</v>
      </c>
      <c r="B40" s="18" t="s">
        <v>151</v>
      </c>
      <c r="C40" t="s">
        <v>56</v>
      </c>
      <c r="D40" s="24" t="s">
        <v>107</v>
      </c>
      <c r="E40" s="11" t="s">
        <v>122</v>
      </c>
      <c r="F40" s="4"/>
      <c r="G40" s="18">
        <v>0.84099999999999997</v>
      </c>
      <c r="H40" s="4"/>
      <c r="I40" s="6">
        <f>(F39*G40*10)</f>
        <v>8.5782000000000007</v>
      </c>
      <c r="J40" s="4"/>
      <c r="K40" s="18">
        <v>0.245</v>
      </c>
      <c r="L40" s="18">
        <v>96</v>
      </c>
      <c r="M40" s="18">
        <v>1</v>
      </c>
      <c r="N40" s="18">
        <v>3</v>
      </c>
      <c r="O40" s="18" t="s">
        <v>195</v>
      </c>
    </row>
    <row r="41" spans="1:15" x14ac:dyDescent="0.25">
      <c r="A41" t="s">
        <v>57</v>
      </c>
      <c r="B41" s="18"/>
      <c r="C41" t="s">
        <v>3</v>
      </c>
      <c r="D41" s="22" t="s">
        <v>108</v>
      </c>
      <c r="E41" s="11"/>
      <c r="F41" s="4">
        <v>0.59</v>
      </c>
      <c r="G41" s="18"/>
      <c r="H41" s="4">
        <v>72.400000000000006</v>
      </c>
      <c r="I41" s="4"/>
      <c r="J41" s="7">
        <f>(H41/(H41+100))*100</f>
        <v>41.995359628770302</v>
      </c>
      <c r="K41" s="18"/>
      <c r="L41" s="18"/>
      <c r="M41" s="18"/>
      <c r="N41" s="18"/>
      <c r="O41" s="18"/>
    </row>
    <row r="42" spans="1:15" x14ac:dyDescent="0.25">
      <c r="A42" t="s">
        <v>58</v>
      </c>
      <c r="B42" s="18" t="s">
        <v>145</v>
      </c>
      <c r="C42" t="s">
        <v>59</v>
      </c>
      <c r="D42" s="22" t="s">
        <v>108</v>
      </c>
      <c r="E42" s="11" t="s">
        <v>123</v>
      </c>
      <c r="F42" s="4"/>
      <c r="G42" s="18">
        <v>0.13</v>
      </c>
      <c r="H42" s="4"/>
      <c r="I42" s="14">
        <f>(F41*G42*10)</f>
        <v>0.76700000000000002</v>
      </c>
      <c r="J42" s="4"/>
      <c r="K42" s="21">
        <v>9.0649999999999995</v>
      </c>
      <c r="L42" s="18">
        <v>82</v>
      </c>
      <c r="M42" s="18">
        <v>15</v>
      </c>
      <c r="N42" s="18">
        <v>3</v>
      </c>
      <c r="O42" s="18" t="s">
        <v>197</v>
      </c>
    </row>
    <row r="43" spans="1:15" x14ac:dyDescent="0.25">
      <c r="A43" t="s">
        <v>60</v>
      </c>
      <c r="B43" s="18"/>
      <c r="C43" t="s">
        <v>3</v>
      </c>
      <c r="D43" s="22" t="s">
        <v>108</v>
      </c>
      <c r="E43" s="11"/>
      <c r="F43" s="4">
        <v>1.04</v>
      </c>
      <c r="G43" s="18"/>
      <c r="H43" s="4">
        <v>17.600000000000001</v>
      </c>
      <c r="I43" s="4"/>
      <c r="J43" s="7">
        <f>(H43/(H43+100))*100</f>
        <v>14.965986394557826</v>
      </c>
      <c r="K43" s="18"/>
      <c r="L43" s="18"/>
      <c r="M43" s="18"/>
      <c r="N43" s="18"/>
      <c r="O43" s="18"/>
    </row>
    <row r="44" spans="1:15" x14ac:dyDescent="0.25">
      <c r="A44" t="s">
        <v>61</v>
      </c>
      <c r="B44" s="18" t="s">
        <v>145</v>
      </c>
      <c r="C44" t="s">
        <v>59</v>
      </c>
      <c r="D44" s="22" t="s">
        <v>108</v>
      </c>
      <c r="E44" s="11" t="s">
        <v>124</v>
      </c>
      <c r="F44" s="4"/>
      <c r="G44" s="18">
        <v>0.247</v>
      </c>
      <c r="H44" s="4"/>
      <c r="I44" s="6">
        <f>(F43*G44*10)</f>
        <v>2.5688</v>
      </c>
      <c r="J44" s="4"/>
      <c r="K44" s="18">
        <v>0.67</v>
      </c>
      <c r="L44" s="18">
        <v>60</v>
      </c>
      <c r="M44" s="18">
        <v>27</v>
      </c>
      <c r="N44" s="18">
        <v>13</v>
      </c>
      <c r="O44" s="18" t="s">
        <v>196</v>
      </c>
    </row>
    <row r="45" spans="1:15" x14ac:dyDescent="0.25">
      <c r="A45" t="s">
        <v>62</v>
      </c>
      <c r="B45" s="18"/>
      <c r="C45" t="s">
        <v>3</v>
      </c>
      <c r="D45" s="22" t="s">
        <v>108</v>
      </c>
      <c r="E45" s="11"/>
      <c r="F45" s="4">
        <v>0.84</v>
      </c>
      <c r="G45" s="18"/>
      <c r="H45" s="4">
        <v>66.2</v>
      </c>
      <c r="I45" s="4"/>
      <c r="J45" s="7">
        <f>(H45/(H45+100))*100</f>
        <v>39.831528279181711</v>
      </c>
      <c r="K45" s="18"/>
      <c r="L45" s="18"/>
      <c r="M45" s="18"/>
      <c r="N45" s="18"/>
      <c r="O45" s="18"/>
    </row>
    <row r="46" spans="1:15" x14ac:dyDescent="0.25">
      <c r="A46" t="s">
        <v>64</v>
      </c>
      <c r="B46" s="18" t="s">
        <v>154</v>
      </c>
      <c r="C46" t="s">
        <v>66</v>
      </c>
      <c r="D46" s="22" t="s">
        <v>108</v>
      </c>
      <c r="E46" s="11" t="s">
        <v>125</v>
      </c>
      <c r="F46" s="4"/>
      <c r="G46" s="18">
        <v>7.2999999999999995E-2</v>
      </c>
      <c r="H46" s="4"/>
      <c r="I46" s="16">
        <f>(F45*G46*10)</f>
        <v>0.61319999999999997</v>
      </c>
      <c r="J46" s="4"/>
      <c r="K46" s="20">
        <v>3.0369999999999999</v>
      </c>
      <c r="L46" s="18">
        <v>88</v>
      </c>
      <c r="M46" s="18">
        <v>9</v>
      </c>
      <c r="N46" s="18">
        <v>3</v>
      </c>
      <c r="O46" s="18" t="s">
        <v>195</v>
      </c>
    </row>
    <row r="47" spans="1:15" x14ac:dyDescent="0.25">
      <c r="A47" t="s">
        <v>63</v>
      </c>
      <c r="B47" s="18"/>
      <c r="C47" t="s">
        <v>3</v>
      </c>
      <c r="D47" s="22" t="s">
        <v>108</v>
      </c>
      <c r="E47" s="11"/>
      <c r="F47" s="4">
        <v>1.27</v>
      </c>
      <c r="G47" s="18"/>
      <c r="H47" s="4">
        <v>31.2</v>
      </c>
      <c r="I47" s="4"/>
      <c r="J47" s="7">
        <f>(H47/(H47+100))*100</f>
        <v>23.780487804878049</v>
      </c>
      <c r="K47" s="18"/>
      <c r="L47" s="18"/>
      <c r="M47" s="18"/>
      <c r="N47" s="18"/>
      <c r="O47" s="18"/>
    </row>
    <row r="48" spans="1:15" x14ac:dyDescent="0.25">
      <c r="A48" t="s">
        <v>65</v>
      </c>
      <c r="B48" s="18" t="s">
        <v>154</v>
      </c>
      <c r="C48" t="s">
        <v>66</v>
      </c>
      <c r="D48" s="22" t="s">
        <v>108</v>
      </c>
      <c r="E48" s="11" t="s">
        <v>126</v>
      </c>
      <c r="F48" s="4"/>
      <c r="G48" s="18">
        <v>9.7000000000000003E-2</v>
      </c>
      <c r="H48" s="4"/>
      <c r="I48" s="16">
        <f>(F47*G48*10)</f>
        <v>1.2319</v>
      </c>
      <c r="J48" s="4"/>
      <c r="K48" s="20">
        <v>1.026</v>
      </c>
      <c r="L48" s="18">
        <v>94</v>
      </c>
      <c r="M48" s="18">
        <v>1</v>
      </c>
      <c r="N48" s="18">
        <v>5</v>
      </c>
      <c r="O48" s="18" t="s">
        <v>195</v>
      </c>
    </row>
    <row r="49" spans="1:15" x14ac:dyDescent="0.25">
      <c r="A49" t="s">
        <v>67</v>
      </c>
      <c r="B49" s="18"/>
      <c r="C49" t="s">
        <v>3</v>
      </c>
      <c r="D49" s="22" t="s">
        <v>108</v>
      </c>
      <c r="E49" s="11"/>
      <c r="F49" s="4">
        <v>1.33</v>
      </c>
      <c r="G49" s="18"/>
      <c r="H49" s="4">
        <v>23.8</v>
      </c>
      <c r="I49" s="4"/>
      <c r="J49" s="7">
        <f>(H49/(H49+100))*100</f>
        <v>19.224555735056544</v>
      </c>
      <c r="K49" s="18"/>
      <c r="L49" s="18"/>
      <c r="M49" s="18"/>
      <c r="N49" s="18"/>
      <c r="O49" s="18"/>
    </row>
    <row r="50" spans="1:15" x14ac:dyDescent="0.25">
      <c r="A50" t="s">
        <v>69</v>
      </c>
      <c r="B50" s="18" t="s">
        <v>155</v>
      </c>
      <c r="C50" t="s">
        <v>71</v>
      </c>
      <c r="D50" s="22" t="s">
        <v>108</v>
      </c>
      <c r="E50" s="11" t="s">
        <v>127</v>
      </c>
      <c r="F50" s="4"/>
      <c r="G50" s="18">
        <v>0.435</v>
      </c>
      <c r="H50" s="4"/>
      <c r="I50" s="6">
        <f>(F49*G50*10)</f>
        <v>5.7854999999999999</v>
      </c>
      <c r="J50" s="4"/>
      <c r="K50" s="18">
        <v>0.34499999999999997</v>
      </c>
      <c r="L50" s="18">
        <v>94</v>
      </c>
      <c r="M50" s="18">
        <v>1</v>
      </c>
      <c r="N50" s="18">
        <v>5</v>
      </c>
      <c r="O50" s="18" t="s">
        <v>195</v>
      </c>
    </row>
    <row r="51" spans="1:15" x14ac:dyDescent="0.25">
      <c r="A51" t="s">
        <v>68</v>
      </c>
      <c r="B51" s="18"/>
      <c r="C51" t="s">
        <v>3</v>
      </c>
      <c r="D51" s="22" t="s">
        <v>108</v>
      </c>
      <c r="E51" s="11"/>
      <c r="F51" s="4">
        <v>1.33</v>
      </c>
      <c r="G51" s="18"/>
      <c r="H51" s="4">
        <v>26.7</v>
      </c>
      <c r="I51" s="4"/>
      <c r="J51" s="7">
        <f>(H51/(H51+100))*100</f>
        <v>21.073401736385161</v>
      </c>
      <c r="K51" s="18"/>
      <c r="L51" s="18"/>
      <c r="M51" s="18"/>
      <c r="N51" s="18"/>
      <c r="O51" s="18"/>
    </row>
    <row r="52" spans="1:15" x14ac:dyDescent="0.25">
      <c r="A52" t="s">
        <v>70</v>
      </c>
      <c r="B52" s="18" t="s">
        <v>155</v>
      </c>
      <c r="C52" t="s">
        <v>71</v>
      </c>
      <c r="D52" s="22" t="s">
        <v>108</v>
      </c>
      <c r="E52" t="s">
        <v>122</v>
      </c>
      <c r="F52" s="4"/>
      <c r="G52" s="18">
        <v>0.85499999999999998</v>
      </c>
      <c r="H52" s="4"/>
      <c r="I52" s="6">
        <f>(F51*G52*10)</f>
        <v>11.371500000000001</v>
      </c>
      <c r="J52" s="4"/>
      <c r="K52" s="18">
        <v>0.19800000000000001</v>
      </c>
      <c r="L52" s="18">
        <v>96</v>
      </c>
      <c r="M52" s="18">
        <v>1</v>
      </c>
      <c r="N52" s="18">
        <v>3</v>
      </c>
      <c r="O52" s="18" t="s">
        <v>195</v>
      </c>
    </row>
    <row r="53" spans="1:15" x14ac:dyDescent="0.25">
      <c r="A53" t="s">
        <v>72</v>
      </c>
      <c r="B53" s="18"/>
      <c r="C53" t="s">
        <v>3</v>
      </c>
      <c r="D53" s="22" t="s">
        <v>108</v>
      </c>
      <c r="E53" s="11"/>
      <c r="F53" s="4">
        <v>1.36</v>
      </c>
      <c r="G53" s="18"/>
      <c r="H53" s="4">
        <v>19.399999999999999</v>
      </c>
      <c r="I53" s="4"/>
      <c r="J53" s="7">
        <f>(H53/(H53+100))*100</f>
        <v>16.247906197654942</v>
      </c>
      <c r="K53" s="18"/>
      <c r="L53" s="18"/>
      <c r="M53" s="18"/>
      <c r="N53" s="18"/>
      <c r="O53" s="18"/>
    </row>
    <row r="54" spans="1:15" x14ac:dyDescent="0.25">
      <c r="A54" t="s">
        <v>87</v>
      </c>
      <c r="B54" s="18" t="s">
        <v>158</v>
      </c>
      <c r="C54" t="s">
        <v>73</v>
      </c>
      <c r="D54" s="22" t="s">
        <v>108</v>
      </c>
      <c r="E54" s="11" t="s">
        <v>128</v>
      </c>
      <c r="F54" s="4"/>
      <c r="G54" s="18">
        <v>0.40600000000000003</v>
      </c>
      <c r="H54" s="4"/>
      <c r="I54" s="6">
        <f>(F53*G54*10)</f>
        <v>5.5216000000000012</v>
      </c>
      <c r="J54" s="4"/>
      <c r="K54" s="18">
        <v>0.69899999999999995</v>
      </c>
      <c r="L54" s="18">
        <v>88</v>
      </c>
      <c r="M54" s="18">
        <v>7</v>
      </c>
      <c r="N54" s="18">
        <v>5</v>
      </c>
      <c r="O54" s="18" t="s">
        <v>195</v>
      </c>
    </row>
    <row r="55" spans="1:15" x14ac:dyDescent="0.25">
      <c r="A55" t="s">
        <v>74</v>
      </c>
      <c r="B55" s="18"/>
      <c r="C55" t="s">
        <v>3</v>
      </c>
      <c r="D55" s="22" t="s">
        <v>108</v>
      </c>
      <c r="E55" s="11"/>
      <c r="F55" s="4">
        <v>0.23</v>
      </c>
      <c r="G55" s="18"/>
      <c r="H55" s="4">
        <v>378.2</v>
      </c>
      <c r="I55" s="4"/>
      <c r="J55" s="7">
        <f>(H55/(H55+100))*100</f>
        <v>79.088247595148474</v>
      </c>
      <c r="K55" s="18"/>
      <c r="L55" s="18"/>
      <c r="M55" s="18"/>
      <c r="N55" s="18"/>
      <c r="O55" s="18"/>
    </row>
    <row r="56" spans="1:15" x14ac:dyDescent="0.25">
      <c r="A56" t="s">
        <v>76</v>
      </c>
      <c r="B56" s="18" t="s">
        <v>152</v>
      </c>
      <c r="C56" t="s">
        <v>77</v>
      </c>
      <c r="D56" s="22" t="s">
        <v>108</v>
      </c>
      <c r="E56" s="11" t="s">
        <v>129</v>
      </c>
      <c r="F56" s="4"/>
      <c r="G56" s="18">
        <v>2.09</v>
      </c>
      <c r="H56" s="4"/>
      <c r="I56" s="14">
        <f>(F55*G56*10)</f>
        <v>4.8069999999999995</v>
      </c>
      <c r="J56" s="4"/>
      <c r="K56" s="21">
        <v>29.3</v>
      </c>
      <c r="L56" s="18" t="s">
        <v>198</v>
      </c>
      <c r="M56" s="18" t="s">
        <v>198</v>
      </c>
      <c r="N56" s="18" t="s">
        <v>198</v>
      </c>
      <c r="O56" s="18" t="s">
        <v>199</v>
      </c>
    </row>
    <row r="57" spans="1:15" x14ac:dyDescent="0.25">
      <c r="A57" t="s">
        <v>75</v>
      </c>
      <c r="B57" s="18"/>
      <c r="C57" t="s">
        <v>3</v>
      </c>
      <c r="D57" s="22" t="s">
        <v>108</v>
      </c>
      <c r="E57" s="11"/>
      <c r="F57" s="4">
        <v>0.24</v>
      </c>
      <c r="G57" s="18"/>
      <c r="H57" s="4">
        <v>274.39999999999998</v>
      </c>
      <c r="I57" s="4"/>
      <c r="J57" s="7">
        <f>(H57/(H57+100))*100</f>
        <v>73.290598290598282</v>
      </c>
      <c r="K57" s="18"/>
      <c r="L57" s="18"/>
      <c r="M57" s="18"/>
      <c r="N57" s="18"/>
      <c r="O57" s="18"/>
    </row>
    <row r="58" spans="1:15" x14ac:dyDescent="0.25">
      <c r="A58" t="s">
        <v>131</v>
      </c>
      <c r="B58" s="18" t="s">
        <v>152</v>
      </c>
      <c r="C58" t="s">
        <v>77</v>
      </c>
      <c r="D58" s="22" t="s">
        <v>108</v>
      </c>
      <c r="E58" s="11" t="s">
        <v>132</v>
      </c>
      <c r="F58" s="4"/>
      <c r="G58" s="18">
        <v>2.2000000000000002</v>
      </c>
      <c r="H58" s="4"/>
      <c r="I58" s="14">
        <f>(F57*G58*10)</f>
        <v>5.28</v>
      </c>
      <c r="J58" s="4"/>
      <c r="K58" s="21">
        <v>40.28</v>
      </c>
      <c r="L58" s="18">
        <v>61</v>
      </c>
      <c r="M58" s="18">
        <v>27</v>
      </c>
      <c r="N58" s="18">
        <v>12</v>
      </c>
      <c r="O58" s="18" t="s">
        <v>196</v>
      </c>
    </row>
    <row r="59" spans="1:15" x14ac:dyDescent="0.25">
      <c r="A59" t="s">
        <v>78</v>
      </c>
      <c r="B59" s="18"/>
      <c r="C59" t="s">
        <v>3</v>
      </c>
      <c r="D59" s="22" t="s">
        <v>108</v>
      </c>
      <c r="E59" s="11"/>
      <c r="F59" s="4">
        <v>0.14000000000000001</v>
      </c>
      <c r="G59" s="18"/>
      <c r="H59" s="4">
        <v>442.1</v>
      </c>
      <c r="I59" s="4"/>
      <c r="J59" s="7">
        <f>(H59/(H59+100))*100</f>
        <v>81.553218963290902</v>
      </c>
      <c r="K59" s="18"/>
      <c r="L59" s="18"/>
      <c r="M59" s="18"/>
      <c r="N59" s="18"/>
      <c r="O59" s="18"/>
    </row>
    <row r="60" spans="1:15" x14ac:dyDescent="0.25">
      <c r="A60" t="s">
        <v>79</v>
      </c>
      <c r="B60" s="18" t="s">
        <v>138</v>
      </c>
      <c r="C60" t="s">
        <v>80</v>
      </c>
      <c r="D60" s="22" t="s">
        <v>108</v>
      </c>
      <c r="E60" s="11" t="s">
        <v>132</v>
      </c>
      <c r="F60" s="4"/>
      <c r="G60" s="18">
        <v>2.13</v>
      </c>
      <c r="H60" s="4"/>
      <c r="I60" s="14">
        <f>(F59*G60*10)</f>
        <v>2.9820000000000002</v>
      </c>
      <c r="J60" s="4"/>
      <c r="K60" s="21">
        <v>43.58</v>
      </c>
      <c r="L60" s="18">
        <v>76</v>
      </c>
      <c r="M60" s="18">
        <v>13</v>
      </c>
      <c r="N60" s="18">
        <v>11</v>
      </c>
      <c r="O60" s="18" t="s">
        <v>196</v>
      </c>
    </row>
    <row r="61" spans="1:15" x14ac:dyDescent="0.25">
      <c r="A61" t="s">
        <v>81</v>
      </c>
      <c r="B61" s="18"/>
      <c r="C61" t="s">
        <v>3</v>
      </c>
      <c r="D61" s="22" t="s">
        <v>108</v>
      </c>
      <c r="E61" s="11"/>
      <c r="F61" s="4">
        <v>1.42</v>
      </c>
      <c r="G61" s="18"/>
      <c r="H61" s="4">
        <v>26.9</v>
      </c>
      <c r="I61" s="4"/>
      <c r="J61" s="7">
        <f>(H61/(H61+100))*100</f>
        <v>21.197793538219067</v>
      </c>
      <c r="K61" s="18"/>
      <c r="L61" s="18"/>
      <c r="M61" s="18"/>
      <c r="N61" s="18"/>
      <c r="O61" s="18"/>
    </row>
    <row r="62" spans="1:15" x14ac:dyDescent="0.25">
      <c r="A62" t="s">
        <v>82</v>
      </c>
      <c r="B62" s="18" t="s">
        <v>159</v>
      </c>
      <c r="C62" t="s">
        <v>83</v>
      </c>
      <c r="D62" s="22" t="s">
        <v>108</v>
      </c>
      <c r="E62" s="11" t="s">
        <v>133</v>
      </c>
      <c r="F62" s="4"/>
      <c r="G62" s="18">
        <v>0.26500000000000001</v>
      </c>
      <c r="H62" s="4"/>
      <c r="I62" s="6">
        <f>(F61*G62*10)</f>
        <v>3.7630000000000003</v>
      </c>
      <c r="J62" s="4"/>
      <c r="K62" s="18">
        <v>0.872</v>
      </c>
      <c r="L62" s="18">
        <v>88</v>
      </c>
      <c r="M62" s="18">
        <v>9</v>
      </c>
      <c r="N62" s="18">
        <v>3</v>
      </c>
      <c r="O62" s="18" t="s">
        <v>195</v>
      </c>
    </row>
    <row r="63" spans="1:15" x14ac:dyDescent="0.25">
      <c r="A63" t="s">
        <v>84</v>
      </c>
      <c r="B63" s="18"/>
      <c r="C63" t="s">
        <v>3</v>
      </c>
      <c r="D63" s="22" t="s">
        <v>108</v>
      </c>
      <c r="E63" s="11"/>
      <c r="F63" s="4">
        <v>1.1000000000000001</v>
      </c>
      <c r="G63" s="18"/>
      <c r="H63" s="4">
        <v>30.8</v>
      </c>
      <c r="I63" s="4"/>
      <c r="J63" s="7">
        <f>(H63/(H63+100))*100</f>
        <v>23.547400611620795</v>
      </c>
      <c r="K63" s="18"/>
      <c r="L63" s="18"/>
      <c r="M63" s="18"/>
      <c r="N63" s="18"/>
      <c r="O63" s="18"/>
    </row>
    <row r="64" spans="1:15" x14ac:dyDescent="0.25">
      <c r="A64" t="s">
        <v>85</v>
      </c>
      <c r="B64" s="18" t="s">
        <v>157</v>
      </c>
      <c r="C64" t="s">
        <v>187</v>
      </c>
      <c r="D64" s="22" t="s">
        <v>108</v>
      </c>
      <c r="E64" s="11" t="s">
        <v>133</v>
      </c>
      <c r="F64" s="4"/>
      <c r="G64" s="18">
        <v>0.105</v>
      </c>
      <c r="H64" s="4"/>
      <c r="I64" s="6">
        <f>(F63*G64*10)</f>
        <v>1.155</v>
      </c>
      <c r="J64" s="4"/>
      <c r="K64" s="18">
        <v>0.39100000000000001</v>
      </c>
      <c r="L64" s="18">
        <v>96</v>
      </c>
      <c r="M64" s="18">
        <v>1</v>
      </c>
      <c r="N64" s="18">
        <v>3</v>
      </c>
      <c r="O64" s="18" t="s">
        <v>195</v>
      </c>
    </row>
    <row r="65" spans="2:12" x14ac:dyDescent="0.25">
      <c r="B65" s="18"/>
      <c r="D65" s="11"/>
      <c r="E65" s="11"/>
      <c r="F65" s="4"/>
      <c r="G65" s="5"/>
      <c r="H65" s="4"/>
      <c r="I65" s="6"/>
      <c r="J65" s="4"/>
    </row>
    <row r="66" spans="2:12" x14ac:dyDescent="0.25">
      <c r="B66" s="18"/>
      <c r="C66" s="2" t="s">
        <v>168</v>
      </c>
      <c r="D66" s="11"/>
      <c r="E66" s="11" t="s">
        <v>104</v>
      </c>
      <c r="F66" s="4"/>
      <c r="G66" s="51" t="s">
        <v>163</v>
      </c>
      <c r="H66" s="51"/>
      <c r="I66" s="51"/>
      <c r="J66" s="4"/>
      <c r="K66" s="15"/>
      <c r="L66" t="s">
        <v>160</v>
      </c>
    </row>
    <row r="67" spans="2:12" ht="17.25" x14ac:dyDescent="0.25">
      <c r="B67" s="18"/>
      <c r="C67" s="50" t="s">
        <v>109</v>
      </c>
      <c r="D67" s="50"/>
      <c r="E67" s="9"/>
      <c r="F67" s="4"/>
      <c r="G67" s="50" t="s">
        <v>165</v>
      </c>
      <c r="H67" s="50"/>
      <c r="I67" s="50"/>
      <c r="J67" s="4"/>
      <c r="K67" s="8"/>
      <c r="L67" t="s">
        <v>161</v>
      </c>
    </row>
    <row r="68" spans="2:12" ht="17.25" x14ac:dyDescent="0.25">
      <c r="B68" s="18"/>
      <c r="C68" s="50" t="s">
        <v>110</v>
      </c>
      <c r="D68" s="50"/>
      <c r="E68" s="9"/>
      <c r="F68" s="4"/>
      <c r="G68" s="50" t="s">
        <v>164</v>
      </c>
      <c r="H68" s="50"/>
      <c r="I68" s="50"/>
      <c r="J68" s="4"/>
      <c r="L68" t="s">
        <v>162</v>
      </c>
    </row>
    <row r="69" spans="2:12" x14ac:dyDescent="0.25">
      <c r="B69" s="18"/>
      <c r="C69" s="50" t="s">
        <v>111</v>
      </c>
      <c r="D69" s="50"/>
      <c r="E69" s="9"/>
      <c r="F69" s="4"/>
      <c r="G69" s="50" t="s">
        <v>166</v>
      </c>
      <c r="H69" s="50"/>
      <c r="I69" s="50"/>
      <c r="J69" s="4"/>
    </row>
    <row r="70" spans="2:12" x14ac:dyDescent="0.25">
      <c r="B70" s="18"/>
      <c r="C70" s="50" t="s">
        <v>112</v>
      </c>
      <c r="D70" s="50"/>
      <c r="E70" s="9"/>
      <c r="F70" s="4"/>
      <c r="G70" s="50" t="s">
        <v>167</v>
      </c>
      <c r="H70" s="50"/>
      <c r="I70" s="50"/>
      <c r="J70" s="4"/>
    </row>
    <row r="71" spans="2:12" x14ac:dyDescent="0.25">
      <c r="B71" s="18"/>
      <c r="C71" s="4"/>
      <c r="D71" s="4"/>
      <c r="E71" s="9"/>
      <c r="F71" s="4"/>
      <c r="G71" s="4"/>
      <c r="H71" s="4"/>
      <c r="I71" s="4"/>
      <c r="J71" s="6"/>
    </row>
    <row r="72" spans="2:12" x14ac:dyDescent="0.25">
      <c r="B72" s="18"/>
      <c r="C72" s="3" t="s">
        <v>113</v>
      </c>
      <c r="D72" s="3" t="s">
        <v>114</v>
      </c>
      <c r="E72" s="3"/>
      <c r="F72" s="4"/>
      <c r="G72" s="4"/>
      <c r="H72" s="4"/>
      <c r="I72" s="4"/>
      <c r="J72" s="4"/>
    </row>
    <row r="73" spans="2:12" x14ac:dyDescent="0.25">
      <c r="B73" s="18"/>
      <c r="C73" s="4">
        <v>4.57</v>
      </c>
      <c r="D73" s="4">
        <v>6.72</v>
      </c>
      <c r="E73" s="9"/>
      <c r="F73" s="4"/>
      <c r="G73" s="51" t="s">
        <v>169</v>
      </c>
      <c r="H73" s="51"/>
      <c r="I73" s="51"/>
      <c r="J73" s="4"/>
    </row>
    <row r="74" spans="2:12" x14ac:dyDescent="0.25">
      <c r="B74" s="18"/>
      <c r="C74" s="4">
        <v>5.32</v>
      </c>
      <c r="D74" s="4">
        <v>4.1399999999999997</v>
      </c>
      <c r="E74" s="9"/>
      <c r="F74" s="4"/>
      <c r="G74" s="50" t="s">
        <v>170</v>
      </c>
      <c r="H74" s="50"/>
      <c r="I74" s="50"/>
      <c r="J74" s="6"/>
    </row>
    <row r="75" spans="2:12" x14ac:dyDescent="0.25">
      <c r="B75" s="18"/>
      <c r="C75" s="9">
        <v>5.7</v>
      </c>
      <c r="D75" s="9">
        <v>7.16</v>
      </c>
      <c r="E75" s="9"/>
      <c r="F75" s="4"/>
      <c r="G75" s="50" t="s">
        <v>171</v>
      </c>
      <c r="H75" s="50"/>
      <c r="I75" s="50"/>
    </row>
    <row r="76" spans="2:12" x14ac:dyDescent="0.25">
      <c r="B76" s="18"/>
      <c r="C76" s="9">
        <v>6.15</v>
      </c>
      <c r="D76" s="9">
        <v>8.58</v>
      </c>
      <c r="E76" s="9"/>
      <c r="F76" s="4"/>
      <c r="G76" s="50" t="s">
        <v>172</v>
      </c>
      <c r="H76" s="50"/>
      <c r="I76" s="50"/>
    </row>
    <row r="77" spans="2:12" x14ac:dyDescent="0.25">
      <c r="C77" s="9">
        <v>5.19</v>
      </c>
      <c r="D77" s="9">
        <v>4.83</v>
      </c>
      <c r="E77" s="9"/>
      <c r="F77" s="4"/>
      <c r="G77" s="50" t="s">
        <v>173</v>
      </c>
      <c r="H77" s="50"/>
      <c r="I77" s="50"/>
      <c r="J77" s="10"/>
    </row>
    <row r="78" spans="2:12" x14ac:dyDescent="0.25">
      <c r="C78" s="9">
        <v>4.46</v>
      </c>
      <c r="D78" s="9">
        <v>6.89</v>
      </c>
      <c r="E78" s="9"/>
      <c r="F78" s="4"/>
      <c r="I78" s="9"/>
      <c r="J78" s="9"/>
    </row>
    <row r="79" spans="2:12" x14ac:dyDescent="0.25">
      <c r="C79" s="9">
        <v>4.8600000000000003</v>
      </c>
      <c r="H79" s="2" t="s">
        <v>174</v>
      </c>
      <c r="I79" s="51" t="s">
        <v>175</v>
      </c>
      <c r="J79" s="51"/>
    </row>
    <row r="80" spans="2:12" x14ac:dyDescent="0.25">
      <c r="H80" s="13">
        <v>1.68</v>
      </c>
      <c r="J80" s="9">
        <v>2.57</v>
      </c>
    </row>
    <row r="81" spans="1:10" x14ac:dyDescent="0.25">
      <c r="A81" s="12" t="s">
        <v>115</v>
      </c>
      <c r="B81" s="12"/>
      <c r="C81" s="6">
        <f>AVERAGE(C73:C79)</f>
        <v>5.1785714285714297</v>
      </c>
      <c r="D81" s="6">
        <f>AVERAGE(D73:D78)</f>
        <v>6.3866666666666667</v>
      </c>
      <c r="E81" s="6"/>
      <c r="H81" s="13">
        <v>3.72</v>
      </c>
      <c r="J81" s="9">
        <v>5.79</v>
      </c>
    </row>
    <row r="82" spans="1:10" x14ac:dyDescent="0.25">
      <c r="A82" t="s">
        <v>116</v>
      </c>
      <c r="C82" s="6">
        <f xml:space="preserve"> _xlfn.STDEV.P(C73:C79)</f>
        <v>0.56364701647721271</v>
      </c>
      <c r="D82" s="6">
        <f xml:space="preserve"> _xlfn.STDEV.P(D73:D78)</f>
        <v>1.4857059676201827</v>
      </c>
      <c r="E82" s="6"/>
      <c r="H82" s="9">
        <v>6.87</v>
      </c>
      <c r="J82" s="9">
        <v>11.37</v>
      </c>
    </row>
    <row r="83" spans="1:10" x14ac:dyDescent="0.25">
      <c r="A83" s="12" t="s">
        <v>117</v>
      </c>
      <c r="C83" s="6">
        <f>_xlfn.CONFIDENCE.NORM(0.1,C82,7)</f>
        <v>0.35041722761156574</v>
      </c>
      <c r="D83" s="6">
        <f>_xlfn.CONFIDENCE.NORM(0.1,D82,6)</f>
        <v>0.99766445506598667</v>
      </c>
      <c r="E83" s="6"/>
      <c r="H83" s="9">
        <v>0.77</v>
      </c>
      <c r="J83" s="9">
        <v>5.52</v>
      </c>
    </row>
    <row r="84" spans="1:10" x14ac:dyDescent="0.25">
      <c r="A84" t="s">
        <v>118</v>
      </c>
      <c r="C84" s="9" t="s">
        <v>119</v>
      </c>
      <c r="D84" t="s">
        <v>120</v>
      </c>
      <c r="H84" s="9">
        <v>0.61</v>
      </c>
      <c r="J84" s="9">
        <v>3.76</v>
      </c>
    </row>
    <row r="85" spans="1:10" x14ac:dyDescent="0.25">
      <c r="H85" s="9">
        <v>1.23</v>
      </c>
      <c r="J85" s="9">
        <v>1.1599999999999999</v>
      </c>
    </row>
    <row r="86" spans="1:10" x14ac:dyDescent="0.25">
      <c r="A86" s="9"/>
      <c r="B86" s="9"/>
      <c r="C86" s="9" t="s">
        <v>182</v>
      </c>
      <c r="D86" s="9"/>
      <c r="E86" s="9"/>
      <c r="H86" s="9">
        <v>4.8099999999999996</v>
      </c>
    </row>
    <row r="87" spans="1:10" x14ac:dyDescent="0.25">
      <c r="C87" s="9">
        <v>4.57</v>
      </c>
      <c r="H87" s="9">
        <v>5.28</v>
      </c>
    </row>
    <row r="88" spans="1:10" x14ac:dyDescent="0.25">
      <c r="C88" s="9">
        <v>5.32</v>
      </c>
      <c r="H88" s="9">
        <v>2.98</v>
      </c>
    </row>
    <row r="89" spans="1:10" x14ac:dyDescent="0.25">
      <c r="C89" s="9">
        <v>5.7</v>
      </c>
    </row>
    <row r="90" spans="1:10" x14ac:dyDescent="0.25">
      <c r="C90" s="9">
        <v>6.15</v>
      </c>
      <c r="E90" s="52" t="s">
        <v>176</v>
      </c>
      <c r="F90" s="52"/>
      <c r="G90" s="52"/>
      <c r="H90" s="6">
        <f>AVERAGE(H80:H88)</f>
        <v>3.1055555555555556</v>
      </c>
      <c r="J90" s="6">
        <f>AVERAGE(J80:J85)</f>
        <v>5.0283333333333333</v>
      </c>
    </row>
    <row r="91" spans="1:10" x14ac:dyDescent="0.25">
      <c r="C91" s="9">
        <v>5.19</v>
      </c>
      <c r="E91" s="52" t="s">
        <v>177</v>
      </c>
      <c r="F91" s="52"/>
      <c r="G91" s="52"/>
      <c r="H91" s="6">
        <f>_xlfn.STDEV.P(H80:H88)</f>
        <v>2.0931162897625004</v>
      </c>
      <c r="J91" s="6">
        <f>_xlfn.STDEV.P(J80:J85)</f>
        <v>3.257163472853164</v>
      </c>
    </row>
    <row r="92" spans="1:10" x14ac:dyDescent="0.25">
      <c r="C92" s="9">
        <v>4.66</v>
      </c>
      <c r="E92" s="52" t="s">
        <v>178</v>
      </c>
      <c r="F92" s="52"/>
      <c r="G92" s="52"/>
      <c r="H92" s="6">
        <f>_xlfn.CONFIDENCE.NORM(0.1,H91,9)</f>
        <v>1.1476233069490187</v>
      </c>
      <c r="J92" s="6">
        <f>_xlfn.CONFIDENCE.NORM(0.1,J91,6)</f>
        <v>2.1872135483241393</v>
      </c>
    </row>
    <row r="93" spans="1:10" x14ac:dyDescent="0.25">
      <c r="C93" s="9">
        <v>4.46</v>
      </c>
      <c r="E93" s="52" t="s">
        <v>179</v>
      </c>
      <c r="F93" s="52"/>
      <c r="G93" s="52"/>
      <c r="H93" s="9" t="s">
        <v>180</v>
      </c>
      <c r="J93" s="9" t="s">
        <v>181</v>
      </c>
    </row>
    <row r="94" spans="1:10" x14ac:dyDescent="0.25">
      <c r="C94" s="9">
        <v>4.8600000000000003</v>
      </c>
    </row>
    <row r="95" spans="1:10" x14ac:dyDescent="0.25">
      <c r="C95" s="9">
        <v>4.42</v>
      </c>
    </row>
    <row r="96" spans="1:10" x14ac:dyDescent="0.25">
      <c r="C96" s="9">
        <v>6.72</v>
      </c>
      <c r="E96" s="53" t="s">
        <v>184</v>
      </c>
      <c r="F96" s="53"/>
      <c r="G96" s="9"/>
      <c r="H96" s="9"/>
      <c r="I96" s="9"/>
      <c r="J96" s="9"/>
    </row>
    <row r="97" spans="1:12" x14ac:dyDescent="0.25">
      <c r="C97" s="9">
        <v>4.1399999999999997</v>
      </c>
      <c r="D97" s="17"/>
      <c r="E97" s="17" t="s">
        <v>185</v>
      </c>
      <c r="F97" s="17"/>
      <c r="G97" s="17"/>
      <c r="H97" s="17"/>
      <c r="I97" s="17"/>
      <c r="J97" s="17"/>
      <c r="K97" s="17"/>
      <c r="L97" s="17"/>
    </row>
    <row r="98" spans="1:12" x14ac:dyDescent="0.25">
      <c r="C98" s="9">
        <v>7.16</v>
      </c>
      <c r="E98" s="50" t="s">
        <v>186</v>
      </c>
      <c r="F98" s="50"/>
      <c r="G98" s="50"/>
      <c r="H98" s="50"/>
      <c r="I98" s="50"/>
      <c r="J98" s="50"/>
      <c r="K98" s="50"/>
      <c r="L98" s="50"/>
    </row>
    <row r="99" spans="1:12" x14ac:dyDescent="0.25">
      <c r="C99" s="9">
        <v>9.27</v>
      </c>
      <c r="E99" s="50" t="s">
        <v>212</v>
      </c>
      <c r="F99" s="50"/>
      <c r="G99" s="50"/>
      <c r="H99" s="50"/>
      <c r="I99" s="50"/>
      <c r="J99" s="50"/>
      <c r="K99" s="50"/>
      <c r="L99" s="50"/>
    </row>
    <row r="100" spans="1:12" x14ac:dyDescent="0.25">
      <c r="C100" s="9">
        <v>8.58</v>
      </c>
      <c r="E100" s="50" t="s">
        <v>211</v>
      </c>
      <c r="F100" s="50"/>
      <c r="G100" s="50"/>
      <c r="H100" s="50"/>
      <c r="I100" s="50"/>
      <c r="J100" s="50"/>
      <c r="K100" s="50"/>
      <c r="L100" s="50"/>
    </row>
    <row r="101" spans="1:12" x14ac:dyDescent="0.25">
      <c r="C101" s="9">
        <v>4.83</v>
      </c>
      <c r="E101" s="50" t="s">
        <v>210</v>
      </c>
      <c r="F101" s="50"/>
      <c r="G101" s="50"/>
      <c r="H101" s="50"/>
      <c r="I101" s="50"/>
      <c r="J101" s="50"/>
      <c r="K101" s="50"/>
      <c r="L101" s="50"/>
    </row>
    <row r="102" spans="1:12" x14ac:dyDescent="0.25">
      <c r="C102" s="9">
        <v>6.89</v>
      </c>
      <c r="E102" s="50" t="s">
        <v>209</v>
      </c>
      <c r="F102" s="50"/>
      <c r="G102" s="50"/>
      <c r="H102" s="50"/>
      <c r="I102" s="50"/>
      <c r="J102" s="50"/>
      <c r="K102" s="50"/>
      <c r="L102" s="50"/>
    </row>
    <row r="103" spans="1:12" x14ac:dyDescent="0.25">
      <c r="E103" s="50" t="s">
        <v>213</v>
      </c>
      <c r="F103" s="50"/>
      <c r="G103" s="50"/>
      <c r="H103" s="50"/>
      <c r="I103" s="50"/>
      <c r="J103" s="50"/>
      <c r="K103" s="50"/>
      <c r="L103" s="50"/>
    </row>
    <row r="104" spans="1:12" x14ac:dyDescent="0.25">
      <c r="A104" s="12" t="s">
        <v>115</v>
      </c>
      <c r="C104" s="6">
        <f>AVERAGE(C87:C102)</f>
        <v>5.8075000000000001</v>
      </c>
      <c r="E104" s="50" t="s">
        <v>200</v>
      </c>
      <c r="F104" s="50"/>
      <c r="G104" s="50"/>
      <c r="H104" s="50"/>
      <c r="I104" s="50"/>
      <c r="J104" s="50"/>
      <c r="K104" s="50"/>
      <c r="L104" s="50"/>
    </row>
    <row r="105" spans="1:12" x14ac:dyDescent="0.25">
      <c r="A105" t="s">
        <v>116</v>
      </c>
      <c r="C105" s="6">
        <f>_xlfn.STDEV.P(C87:C102)</f>
        <v>1.4891293597266777</v>
      </c>
      <c r="E105" s="50" t="s">
        <v>208</v>
      </c>
      <c r="F105" s="50"/>
      <c r="G105" s="50"/>
      <c r="H105" s="50"/>
      <c r="I105" s="50"/>
      <c r="J105" s="50"/>
      <c r="K105" s="50"/>
      <c r="L105" s="50"/>
    </row>
    <row r="106" spans="1:12" x14ac:dyDescent="0.25">
      <c r="A106" s="12" t="s">
        <v>117</v>
      </c>
      <c r="C106" s="6">
        <f>_xlfn.CONFIDENCE.NORM(0.1,C105,16)</f>
        <v>0.61234995708658713</v>
      </c>
      <c r="E106" s="50" t="s">
        <v>201</v>
      </c>
      <c r="F106" s="50"/>
      <c r="G106" s="50"/>
      <c r="H106" s="50"/>
      <c r="I106" s="50"/>
      <c r="J106" s="50"/>
      <c r="K106" s="50"/>
      <c r="L106" s="50"/>
    </row>
    <row r="107" spans="1:12" x14ac:dyDescent="0.25">
      <c r="A107" t="s">
        <v>118</v>
      </c>
      <c r="C107" s="9" t="s">
        <v>183</v>
      </c>
      <c r="E107" s="50" t="s">
        <v>202</v>
      </c>
      <c r="F107" s="50"/>
      <c r="G107" s="50"/>
      <c r="H107" s="50"/>
      <c r="I107" s="50"/>
      <c r="J107" s="50"/>
      <c r="K107" s="50"/>
      <c r="L107" s="50"/>
    </row>
    <row r="108" spans="1:12" x14ac:dyDescent="0.25">
      <c r="E108" s="50" t="s">
        <v>203</v>
      </c>
      <c r="F108" s="50"/>
      <c r="G108" s="50"/>
      <c r="H108" s="50"/>
      <c r="I108" s="50"/>
      <c r="J108" s="50"/>
      <c r="K108" s="50"/>
      <c r="L108" s="50"/>
    </row>
    <row r="109" spans="1:12" x14ac:dyDescent="0.25">
      <c r="E109" s="50" t="s">
        <v>204</v>
      </c>
      <c r="F109" s="50"/>
      <c r="G109" s="50"/>
      <c r="H109" s="50"/>
      <c r="I109" s="50"/>
      <c r="J109" s="50"/>
      <c r="K109" s="50"/>
      <c r="L109" s="50"/>
    </row>
    <row r="110" spans="1:12" x14ac:dyDescent="0.25">
      <c r="E110" s="50" t="s">
        <v>205</v>
      </c>
      <c r="F110" s="50"/>
      <c r="G110" s="50"/>
      <c r="H110" s="50"/>
      <c r="I110" s="50"/>
      <c r="J110" s="50"/>
      <c r="K110" s="50"/>
      <c r="L110" s="50"/>
    </row>
    <row r="111" spans="1:12" x14ac:dyDescent="0.25">
      <c r="E111" s="50" t="s">
        <v>206</v>
      </c>
      <c r="F111" s="50"/>
      <c r="G111" s="50"/>
      <c r="H111" s="50"/>
      <c r="I111" s="50"/>
      <c r="J111" s="50"/>
      <c r="K111" s="50"/>
      <c r="L111" s="50"/>
    </row>
    <row r="112" spans="1:12" x14ac:dyDescent="0.25">
      <c r="E112" s="5" t="s">
        <v>207</v>
      </c>
      <c r="F112" s="5"/>
      <c r="G112" s="5"/>
      <c r="H112" s="5"/>
      <c r="I112" s="5"/>
      <c r="J112" s="5"/>
      <c r="K112" s="5"/>
      <c r="L112" s="5"/>
    </row>
    <row r="114" spans="1:4" x14ac:dyDescent="0.25">
      <c r="A114" s="2" t="s">
        <v>219</v>
      </c>
      <c r="C114" s="37" t="s">
        <v>220</v>
      </c>
      <c r="D114" s="37" t="s">
        <v>224</v>
      </c>
    </row>
    <row r="115" spans="1:4" x14ac:dyDescent="0.25">
      <c r="A115" t="s">
        <v>221</v>
      </c>
      <c r="C115" s="6">
        <f>AVERAGE(G6:G21,G28:G40)</f>
        <v>0.60199999999999987</v>
      </c>
      <c r="D115" s="36" t="s">
        <v>225</v>
      </c>
    </row>
    <row r="116" spans="1:4" x14ac:dyDescent="0.25">
      <c r="A116" t="s">
        <v>222</v>
      </c>
      <c r="C116" s="6">
        <f>AVERAGE(G23,G25,G27,G42,G46,G48,G56,G58,G60)</f>
        <v>1.078111111111111</v>
      </c>
      <c r="D116" s="36" t="s">
        <v>226</v>
      </c>
    </row>
    <row r="117" spans="1:4" x14ac:dyDescent="0.25">
      <c r="A117" t="s">
        <v>223</v>
      </c>
      <c r="C117" s="6">
        <f>AVERAGE(G44,G50,G52,G54,G62,G64)</f>
        <v>0.38550000000000001</v>
      </c>
      <c r="D117" s="36" t="s">
        <v>227</v>
      </c>
    </row>
    <row r="118" spans="1:4" x14ac:dyDescent="0.25">
      <c r="A118" t="s">
        <v>228</v>
      </c>
      <c r="C118" s="6">
        <f>AVERAGE(G6:G36,G38:G64)</f>
        <v>0.69832258064516128</v>
      </c>
      <c r="D118" s="38" t="s">
        <v>226</v>
      </c>
    </row>
  </sheetData>
  <mergeCells count="34">
    <mergeCell ref="E103:L103"/>
    <mergeCell ref="E93:G93"/>
    <mergeCell ref="E99:L99"/>
    <mergeCell ref="E101:L101"/>
    <mergeCell ref="E102:L102"/>
    <mergeCell ref="E100:L100"/>
    <mergeCell ref="E96:F96"/>
    <mergeCell ref="E98:L98"/>
    <mergeCell ref="C67:D67"/>
    <mergeCell ref="C68:D68"/>
    <mergeCell ref="C70:D70"/>
    <mergeCell ref="I79:J79"/>
    <mergeCell ref="G73:I73"/>
    <mergeCell ref="G74:I74"/>
    <mergeCell ref="G75:I75"/>
    <mergeCell ref="G76:I76"/>
    <mergeCell ref="G77:I77"/>
    <mergeCell ref="C69:D69"/>
    <mergeCell ref="E109:L109"/>
    <mergeCell ref="E110:L110"/>
    <mergeCell ref="E111:L111"/>
    <mergeCell ref="G66:I66"/>
    <mergeCell ref="G67:I67"/>
    <mergeCell ref="G68:I68"/>
    <mergeCell ref="G69:I69"/>
    <mergeCell ref="G70:I70"/>
    <mergeCell ref="E90:G90"/>
    <mergeCell ref="E106:L106"/>
    <mergeCell ref="E107:L107"/>
    <mergeCell ref="E108:L108"/>
    <mergeCell ref="E104:L104"/>
    <mergeCell ref="E105:L105"/>
    <mergeCell ref="E91:G91"/>
    <mergeCell ref="E92:G92"/>
  </mergeCells>
  <pageMargins left="0.25" right="0.25" top="0.75" bottom="0.75" header="0.3" footer="0.3"/>
  <pageSetup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2"/>
  <sheetViews>
    <sheetView workbookViewId="0">
      <selection activeCell="C35" sqref="C35"/>
    </sheetView>
  </sheetViews>
  <sheetFormatPr defaultRowHeight="15" x14ac:dyDescent="0.25"/>
  <cols>
    <col min="1" max="1" width="13.85546875" customWidth="1"/>
    <col min="2" max="2" width="6.28515625" customWidth="1"/>
    <col min="3" max="3" width="29.5703125" customWidth="1"/>
    <col min="4" max="5" width="13" customWidth="1"/>
    <col min="6" max="6" width="7.42578125" customWidth="1"/>
    <col min="7" max="7" width="6.7109375" customWidth="1"/>
    <col min="8" max="8" width="18.85546875" customWidth="1"/>
    <col min="9" max="9" width="9.7109375" customWidth="1"/>
    <col min="10" max="10" width="6.28515625" customWidth="1"/>
    <col min="11" max="11" width="7.85546875" customWidth="1"/>
    <col min="12" max="12" width="5.85546875" customWidth="1"/>
    <col min="13" max="13" width="8.42578125" customWidth="1"/>
    <col min="14" max="14" width="6.85546875" customWidth="1"/>
    <col min="15" max="15" width="8.7109375" customWidth="1"/>
    <col min="16" max="16" width="7.5703125" customWidth="1"/>
    <col min="17" max="24" width="8" customWidth="1"/>
    <col min="25" max="25" width="21.85546875" customWidth="1"/>
    <col min="30" max="30" width="10.85546875" customWidth="1"/>
  </cols>
  <sheetData>
    <row r="1" spans="1:30" ht="18.75" x14ac:dyDescent="0.3">
      <c r="A1" s="25" t="s">
        <v>0</v>
      </c>
      <c r="B1" s="1"/>
    </row>
    <row r="2" spans="1:30" x14ac:dyDescent="0.25">
      <c r="F2" s="26" t="s">
        <v>88</v>
      </c>
      <c r="H2" s="26" t="s">
        <v>92</v>
      </c>
      <c r="Y2" s="26" t="s">
        <v>98</v>
      </c>
      <c r="Z2" s="26" t="s">
        <v>101</v>
      </c>
      <c r="AA2" s="26"/>
      <c r="AB2" s="26"/>
      <c r="AC2" s="26"/>
      <c r="AD2" s="26"/>
    </row>
    <row r="3" spans="1:30" x14ac:dyDescent="0.25">
      <c r="B3" s="26" t="s">
        <v>188</v>
      </c>
      <c r="D3" s="22" t="s">
        <v>105</v>
      </c>
      <c r="E3" t="s">
        <v>121</v>
      </c>
      <c r="F3" s="26" t="s">
        <v>89</v>
      </c>
      <c r="G3" s="26" t="s">
        <v>90</v>
      </c>
      <c r="H3" s="26" t="s">
        <v>93</v>
      </c>
      <c r="I3" s="26" t="s">
        <v>38</v>
      </c>
      <c r="J3" s="26" t="s">
        <v>214</v>
      </c>
      <c r="K3" s="26" t="s">
        <v>214</v>
      </c>
      <c r="L3" s="26" t="s">
        <v>215</v>
      </c>
      <c r="M3" s="26" t="s">
        <v>215</v>
      </c>
      <c r="N3" s="26" t="s">
        <v>216</v>
      </c>
      <c r="O3" s="26" t="s">
        <v>216</v>
      </c>
      <c r="P3" s="26" t="s">
        <v>217</v>
      </c>
      <c r="Q3" s="26" t="s">
        <v>217</v>
      </c>
      <c r="R3" s="39" t="s">
        <v>229</v>
      </c>
      <c r="S3" s="39" t="s">
        <v>230</v>
      </c>
      <c r="T3" s="39" t="s">
        <v>231</v>
      </c>
      <c r="U3" s="39" t="s">
        <v>232</v>
      </c>
      <c r="V3" s="39" t="s">
        <v>233</v>
      </c>
      <c r="W3" s="39" t="s">
        <v>234</v>
      </c>
      <c r="X3" s="39" t="s">
        <v>235</v>
      </c>
      <c r="Y3" s="26" t="s">
        <v>99</v>
      </c>
      <c r="Z3" s="26" t="s">
        <v>102</v>
      </c>
      <c r="AA3" s="26" t="s">
        <v>103</v>
      </c>
      <c r="AB3" s="26" t="s">
        <v>103</v>
      </c>
      <c r="AC3" s="26" t="s">
        <v>103</v>
      </c>
      <c r="AD3" s="26" t="s">
        <v>193</v>
      </c>
    </row>
    <row r="4" spans="1:30" ht="17.25" x14ac:dyDescent="0.25">
      <c r="A4" s="2" t="s">
        <v>95</v>
      </c>
      <c r="B4" s="27" t="s">
        <v>189</v>
      </c>
      <c r="C4" s="2" t="s">
        <v>1</v>
      </c>
      <c r="D4" s="23" t="s">
        <v>106</v>
      </c>
      <c r="E4" s="2" t="s">
        <v>1</v>
      </c>
      <c r="F4" s="27" t="s">
        <v>96</v>
      </c>
      <c r="G4" s="27" t="s">
        <v>91</v>
      </c>
      <c r="H4" s="27" t="s">
        <v>94</v>
      </c>
      <c r="I4" s="27" t="s">
        <v>97</v>
      </c>
      <c r="J4" s="27" t="s">
        <v>103</v>
      </c>
      <c r="K4" s="27" t="s">
        <v>97</v>
      </c>
      <c r="L4" s="27" t="s">
        <v>103</v>
      </c>
      <c r="M4" s="27" t="s">
        <v>97</v>
      </c>
      <c r="N4" s="27" t="s">
        <v>103</v>
      </c>
      <c r="O4" s="27" t="s">
        <v>97</v>
      </c>
      <c r="P4" s="27" t="s">
        <v>218</v>
      </c>
      <c r="Q4" s="27" t="s">
        <v>97</v>
      </c>
      <c r="R4" s="40" t="s">
        <v>103</v>
      </c>
      <c r="S4" s="40" t="s">
        <v>103</v>
      </c>
      <c r="T4" s="40" t="s">
        <v>218</v>
      </c>
      <c r="U4" s="40" t="s">
        <v>218</v>
      </c>
      <c r="V4" s="40" t="s">
        <v>218</v>
      </c>
      <c r="W4" s="40" t="s">
        <v>218</v>
      </c>
      <c r="X4" s="40" t="s">
        <v>218</v>
      </c>
      <c r="Y4" s="27" t="s">
        <v>100</v>
      </c>
      <c r="Z4" s="27" t="s">
        <v>103</v>
      </c>
      <c r="AA4" s="27" t="s">
        <v>190</v>
      </c>
      <c r="AB4" s="27" t="s">
        <v>191</v>
      </c>
      <c r="AC4" s="27" t="s">
        <v>192</v>
      </c>
      <c r="AD4" s="27" t="s">
        <v>194</v>
      </c>
    </row>
    <row r="5" spans="1:30" x14ac:dyDescent="0.25">
      <c r="A5" t="s">
        <v>2</v>
      </c>
      <c r="B5" s="26"/>
      <c r="C5" t="s">
        <v>3</v>
      </c>
      <c r="D5" s="24" t="s">
        <v>107</v>
      </c>
      <c r="E5" s="11"/>
      <c r="F5" s="26">
        <v>0.9</v>
      </c>
      <c r="G5" s="26"/>
      <c r="H5" s="26">
        <v>8.1</v>
      </c>
      <c r="I5" s="26"/>
      <c r="J5" s="26"/>
      <c r="K5" s="26"/>
      <c r="L5" s="26"/>
      <c r="M5" s="26"/>
      <c r="N5" s="26"/>
      <c r="O5" s="26"/>
      <c r="P5" s="26"/>
      <c r="Q5" s="26"/>
      <c r="R5" s="39"/>
      <c r="S5" s="39"/>
      <c r="T5" s="39"/>
      <c r="U5" s="39"/>
      <c r="V5" s="39"/>
      <c r="W5" s="39"/>
      <c r="X5" s="39"/>
      <c r="Y5" s="7">
        <f>(H5/(H5+100))*100</f>
        <v>7.4930619796484743</v>
      </c>
      <c r="Z5" s="26"/>
      <c r="AA5" s="26"/>
      <c r="AB5" s="26"/>
      <c r="AC5" s="26"/>
      <c r="AD5" s="26"/>
    </row>
    <row r="6" spans="1:30" x14ac:dyDescent="0.25">
      <c r="A6" t="s">
        <v>4</v>
      </c>
      <c r="B6" s="26" t="s">
        <v>137</v>
      </c>
      <c r="C6" t="s">
        <v>26</v>
      </c>
      <c r="D6" s="24" t="s">
        <v>107</v>
      </c>
      <c r="E6" s="11" t="s">
        <v>122</v>
      </c>
      <c r="F6" s="26"/>
      <c r="G6" s="26">
        <v>0.76600000000000001</v>
      </c>
      <c r="H6" s="26"/>
      <c r="I6" s="6">
        <f>(F5*G6*10)</f>
        <v>6.8940000000000001</v>
      </c>
      <c r="J6" s="6">
        <v>0.02</v>
      </c>
      <c r="K6" s="6">
        <f>(F5*J6*10)</f>
        <v>0.18000000000000002</v>
      </c>
      <c r="L6" s="29">
        <v>4.0000000000000001E-3</v>
      </c>
      <c r="M6" s="6">
        <f>(F5*L6*10)</f>
        <v>3.6000000000000004E-2</v>
      </c>
      <c r="N6" s="6">
        <v>7.0000000000000007E-2</v>
      </c>
      <c r="O6" s="6">
        <f>(F5*N6*10)</f>
        <v>0.63000000000000012</v>
      </c>
      <c r="P6" s="7">
        <v>3921.8</v>
      </c>
      <c r="Q6" s="6">
        <f>(P6*F5)/1000</f>
        <v>3.5296200000000004</v>
      </c>
      <c r="R6" s="6">
        <v>0.02</v>
      </c>
      <c r="S6" s="6">
        <v>7.0000000000000007E-2</v>
      </c>
      <c r="T6" s="6">
        <v>11.07</v>
      </c>
      <c r="U6" s="6">
        <v>3.03</v>
      </c>
      <c r="V6" s="6">
        <v>82.08</v>
      </c>
      <c r="W6" s="6">
        <v>3.22</v>
      </c>
      <c r="X6" s="7">
        <v>49</v>
      </c>
      <c r="Y6" s="26"/>
      <c r="Z6" s="26">
        <v>0.61</v>
      </c>
      <c r="AA6" s="26">
        <v>91</v>
      </c>
      <c r="AB6" s="26">
        <v>3</v>
      </c>
      <c r="AC6" s="26">
        <v>6</v>
      </c>
      <c r="AD6" s="26" t="s">
        <v>195</v>
      </c>
    </row>
    <row r="7" spans="1:30" x14ac:dyDescent="0.25">
      <c r="A7" t="s">
        <v>5</v>
      </c>
      <c r="B7" s="26"/>
      <c r="C7" t="s">
        <v>3</v>
      </c>
      <c r="D7" s="24" t="s">
        <v>107</v>
      </c>
      <c r="E7" s="11"/>
      <c r="F7" s="26">
        <v>0.75</v>
      </c>
      <c r="G7" s="26"/>
      <c r="H7" s="26">
        <v>16.399999999999999</v>
      </c>
      <c r="I7" s="26"/>
      <c r="J7" s="26"/>
      <c r="K7" s="26"/>
      <c r="L7" s="26"/>
      <c r="M7" s="26"/>
      <c r="N7" s="26"/>
      <c r="O7" s="26"/>
      <c r="P7" s="26"/>
      <c r="Q7" s="26"/>
      <c r="R7" s="39"/>
      <c r="S7" s="39"/>
      <c r="T7" s="39"/>
      <c r="U7" s="39"/>
      <c r="V7" s="39"/>
      <c r="W7" s="39"/>
      <c r="X7" s="7"/>
      <c r="Y7" s="7">
        <f>(H7/(H7+100))*100</f>
        <v>14.089347079037799</v>
      </c>
      <c r="Z7" s="26"/>
      <c r="AA7" s="26"/>
      <c r="AB7" s="26"/>
      <c r="AC7" s="26"/>
      <c r="AD7" s="26"/>
    </row>
    <row r="8" spans="1:30" x14ac:dyDescent="0.25">
      <c r="A8" t="s">
        <v>6</v>
      </c>
      <c r="B8" s="26" t="s">
        <v>139</v>
      </c>
      <c r="C8" t="s">
        <v>27</v>
      </c>
      <c r="D8" s="24" t="s">
        <v>107</v>
      </c>
      <c r="E8" s="11" t="s">
        <v>122</v>
      </c>
      <c r="F8" s="26"/>
      <c r="G8" s="26">
        <v>0.59499999999999997</v>
      </c>
      <c r="H8" s="26"/>
      <c r="I8" s="6">
        <f>(F7*G8*10)</f>
        <v>4.4624999999999995</v>
      </c>
      <c r="J8" s="6">
        <v>0.01</v>
      </c>
      <c r="K8" s="6">
        <f>(F7*J8*10)</f>
        <v>7.4999999999999997E-2</v>
      </c>
      <c r="L8" s="29">
        <v>2E-3</v>
      </c>
      <c r="M8" s="6">
        <f>(F7*L8*10)</f>
        <v>1.4999999999999999E-2</v>
      </c>
      <c r="N8" s="6">
        <v>0.04</v>
      </c>
      <c r="O8" s="6">
        <f>(F7*N8*10)</f>
        <v>0.3</v>
      </c>
      <c r="P8" s="7">
        <v>3231</v>
      </c>
      <c r="Q8" s="6">
        <f>(P8*F7)/1000</f>
        <v>2.4232499999999999</v>
      </c>
      <c r="R8" s="6">
        <v>0.01</v>
      </c>
      <c r="S8" s="6">
        <v>0.04</v>
      </c>
      <c r="T8" s="6">
        <v>8.02</v>
      </c>
      <c r="U8" s="6">
        <v>2.4500000000000002</v>
      </c>
      <c r="V8" s="6">
        <v>59.52</v>
      </c>
      <c r="W8" s="6">
        <v>1.1100000000000001</v>
      </c>
      <c r="X8" s="7">
        <v>20.5</v>
      </c>
      <c r="Y8" s="26"/>
      <c r="Z8" s="26">
        <v>0.34</v>
      </c>
      <c r="AA8" s="26">
        <v>92</v>
      </c>
      <c r="AB8" s="26">
        <v>4</v>
      </c>
      <c r="AC8" s="26">
        <v>4</v>
      </c>
      <c r="AD8" s="26" t="s">
        <v>195</v>
      </c>
    </row>
    <row r="9" spans="1:30" x14ac:dyDescent="0.25">
      <c r="A9" t="s">
        <v>7</v>
      </c>
      <c r="B9" s="26"/>
      <c r="C9" t="s">
        <v>3</v>
      </c>
      <c r="D9" s="24" t="s">
        <v>107</v>
      </c>
      <c r="E9" s="11"/>
      <c r="F9" s="26">
        <v>0.87</v>
      </c>
      <c r="G9" s="26"/>
      <c r="H9" s="26">
        <v>6.4</v>
      </c>
      <c r="I9" s="26"/>
      <c r="J9" s="26"/>
      <c r="K9" s="26"/>
      <c r="L9" s="26"/>
      <c r="M9" s="26"/>
      <c r="N9" s="26"/>
      <c r="O9" s="26"/>
      <c r="P9" s="26"/>
      <c r="Q9" s="26"/>
      <c r="R9" s="39"/>
      <c r="S9" s="39"/>
      <c r="T9" s="39"/>
      <c r="U9" s="39"/>
      <c r="V9" s="39"/>
      <c r="W9" s="39"/>
      <c r="X9" s="7"/>
      <c r="Y9" s="7">
        <f>(H9/(H9+100))*100</f>
        <v>6.0150375939849621</v>
      </c>
      <c r="Z9" s="26"/>
      <c r="AA9" s="26"/>
      <c r="AB9" s="26"/>
      <c r="AC9" s="26"/>
      <c r="AD9" s="26"/>
    </row>
    <row r="10" spans="1:30" x14ac:dyDescent="0.25">
      <c r="A10" t="s">
        <v>8</v>
      </c>
      <c r="B10" s="26" t="s">
        <v>140</v>
      </c>
      <c r="C10" t="s">
        <v>28</v>
      </c>
      <c r="D10" s="24" t="s">
        <v>107</v>
      </c>
      <c r="E10" s="11" t="s">
        <v>134</v>
      </c>
      <c r="F10" s="26"/>
      <c r="G10" s="26">
        <v>0.53600000000000003</v>
      </c>
      <c r="H10" s="26"/>
      <c r="I10" s="6">
        <f>(F9*G10*10)</f>
        <v>4.6631999999999998</v>
      </c>
      <c r="J10" s="6">
        <v>0.02</v>
      </c>
      <c r="K10" s="6">
        <f>(F9*J10*10)</f>
        <v>0.17399999999999999</v>
      </c>
      <c r="L10" s="29">
        <v>3.0000000000000001E-3</v>
      </c>
      <c r="M10" s="6">
        <f>(F9*L10*10)</f>
        <v>2.6099999999999998E-2</v>
      </c>
      <c r="N10" s="6">
        <v>0.04</v>
      </c>
      <c r="O10" s="6">
        <f>(F9*N10*10)</f>
        <v>0.34799999999999998</v>
      </c>
      <c r="P10" s="7">
        <v>3919.8</v>
      </c>
      <c r="Q10" s="6">
        <f>(P10*F9)/1000</f>
        <v>3.4102260000000002</v>
      </c>
      <c r="R10" s="6">
        <v>0.02</v>
      </c>
      <c r="S10" s="6">
        <v>0.04</v>
      </c>
      <c r="T10" s="6">
        <v>13.06</v>
      </c>
      <c r="U10" s="6">
        <v>2.46</v>
      </c>
      <c r="V10" s="6">
        <v>132.57</v>
      </c>
      <c r="W10" s="6">
        <v>0.95</v>
      </c>
      <c r="X10" s="7">
        <v>21.2</v>
      </c>
      <c r="Y10" s="26"/>
      <c r="Z10" s="26">
        <v>0.44</v>
      </c>
      <c r="AA10" s="26">
        <v>92</v>
      </c>
      <c r="AB10" s="26">
        <v>4</v>
      </c>
      <c r="AC10" s="26">
        <v>4</v>
      </c>
      <c r="AD10" s="26" t="s">
        <v>195</v>
      </c>
    </row>
    <row r="11" spans="1:30" x14ac:dyDescent="0.25">
      <c r="A11" t="s">
        <v>9</v>
      </c>
      <c r="B11" s="26"/>
      <c r="C11" t="s">
        <v>3</v>
      </c>
      <c r="D11" s="24" t="s">
        <v>107</v>
      </c>
      <c r="E11" s="11"/>
      <c r="F11" s="26">
        <v>0.97</v>
      </c>
      <c r="G11" s="26"/>
      <c r="H11" s="26">
        <v>5.6</v>
      </c>
      <c r="I11" s="26"/>
      <c r="J11" s="26"/>
      <c r="K11" s="26"/>
      <c r="L11" s="26"/>
      <c r="M11" s="26"/>
      <c r="N11" s="26"/>
      <c r="O11" s="26"/>
      <c r="P11" s="26"/>
      <c r="Q11" s="26"/>
      <c r="R11" s="39"/>
      <c r="S11" s="39"/>
      <c r="T11" s="39"/>
      <c r="U11" s="39"/>
      <c r="V11" s="39"/>
      <c r="W11" s="39"/>
      <c r="X11" s="7"/>
      <c r="Y11" s="7">
        <f>(H11/(H11+100))*100</f>
        <v>5.3030303030303028</v>
      </c>
      <c r="Z11" s="26"/>
      <c r="AA11" s="26"/>
      <c r="AB11" s="26"/>
      <c r="AC11" s="26"/>
      <c r="AD11" s="26"/>
    </row>
    <row r="12" spans="1:30" x14ac:dyDescent="0.25">
      <c r="A12" t="s">
        <v>10</v>
      </c>
      <c r="B12" s="26" t="s">
        <v>140</v>
      </c>
      <c r="C12" t="s">
        <v>29</v>
      </c>
      <c r="D12" s="24" t="s">
        <v>107</v>
      </c>
      <c r="E12" s="11" t="s">
        <v>122</v>
      </c>
      <c r="F12" s="26"/>
      <c r="G12" s="26">
        <v>0.53500000000000003</v>
      </c>
      <c r="H12" s="26"/>
      <c r="I12" s="6">
        <f>(F11*G12*10)</f>
        <v>5.1895000000000007</v>
      </c>
      <c r="J12" s="6">
        <v>0.02</v>
      </c>
      <c r="K12" s="6">
        <f>(F11*J12*10)</f>
        <v>0.19400000000000001</v>
      </c>
      <c r="L12" s="29">
        <v>1E-3</v>
      </c>
      <c r="M12" s="6">
        <f>(F11*L12*10)</f>
        <v>9.7000000000000003E-3</v>
      </c>
      <c r="N12" s="6">
        <v>0.04</v>
      </c>
      <c r="O12" s="6">
        <f>(F11*N12*10)</f>
        <v>0.38800000000000001</v>
      </c>
      <c r="P12" s="7">
        <v>3470.7</v>
      </c>
      <c r="Q12" s="6">
        <f>(P12*F11)/1000</f>
        <v>3.3665789999999998</v>
      </c>
      <c r="R12" s="6">
        <v>0.02</v>
      </c>
      <c r="S12" s="6">
        <v>0.05</v>
      </c>
      <c r="T12" s="6">
        <v>10.25</v>
      </c>
      <c r="U12" s="6">
        <v>3.38</v>
      </c>
      <c r="V12" s="6">
        <v>63.15</v>
      </c>
      <c r="W12" s="6">
        <v>1.71</v>
      </c>
      <c r="X12" s="7">
        <v>21.9</v>
      </c>
      <c r="Y12" s="26"/>
      <c r="Z12" s="26">
        <v>0.18</v>
      </c>
      <c r="AA12" s="26">
        <v>95</v>
      </c>
      <c r="AB12" s="26">
        <v>1</v>
      </c>
      <c r="AC12" s="26">
        <v>4</v>
      </c>
      <c r="AD12" s="26" t="s">
        <v>195</v>
      </c>
    </row>
    <row r="13" spans="1:30" x14ac:dyDescent="0.25">
      <c r="A13" t="s">
        <v>11</v>
      </c>
      <c r="B13" s="26"/>
      <c r="C13" t="s">
        <v>3</v>
      </c>
      <c r="D13" s="24" t="s">
        <v>107</v>
      </c>
      <c r="E13" s="11"/>
      <c r="F13" s="26">
        <v>1.02</v>
      </c>
      <c r="G13" s="26"/>
      <c r="H13" s="26">
        <v>6.7</v>
      </c>
      <c r="I13" s="26"/>
      <c r="J13" s="26"/>
      <c r="K13" s="26"/>
      <c r="L13" s="26"/>
      <c r="M13" s="26"/>
      <c r="N13" s="26"/>
      <c r="O13" s="26"/>
      <c r="P13" s="26"/>
      <c r="Q13" s="26"/>
      <c r="R13" s="39"/>
      <c r="S13" s="39"/>
      <c r="T13" s="39"/>
      <c r="U13" s="39"/>
      <c r="V13" s="39"/>
      <c r="W13" s="39"/>
      <c r="X13" s="7"/>
      <c r="Y13" s="7">
        <f>(H13/(H13+100))*100</f>
        <v>6.2792877225866919</v>
      </c>
      <c r="Z13" s="26"/>
      <c r="AA13" s="26"/>
      <c r="AB13" s="26"/>
      <c r="AC13" s="26"/>
      <c r="AD13" s="26"/>
    </row>
    <row r="14" spans="1:30" x14ac:dyDescent="0.25">
      <c r="A14" t="s">
        <v>12</v>
      </c>
      <c r="B14" s="26" t="s">
        <v>141</v>
      </c>
      <c r="C14" t="s">
        <v>30</v>
      </c>
      <c r="D14" s="24" t="s">
        <v>107</v>
      </c>
      <c r="E14" s="11" t="s">
        <v>122</v>
      </c>
      <c r="F14" s="26"/>
      <c r="G14" s="26">
        <v>0.52200000000000002</v>
      </c>
      <c r="H14" s="26"/>
      <c r="I14" s="6">
        <f>(F13*G14*10)</f>
        <v>5.3244000000000007</v>
      </c>
      <c r="J14" s="6">
        <v>0.01</v>
      </c>
      <c r="K14" s="6">
        <f>(F13*J14*10)</f>
        <v>0.10200000000000001</v>
      </c>
      <c r="L14" s="29">
        <v>1E-3</v>
      </c>
      <c r="M14" s="6">
        <f>(F13*L14*10)</f>
        <v>1.0200000000000001E-2</v>
      </c>
      <c r="N14" s="6">
        <v>0.03</v>
      </c>
      <c r="O14" s="6">
        <f>(F13*N14*10)</f>
        <v>0.30599999999999999</v>
      </c>
      <c r="P14" s="6">
        <v>3751.5</v>
      </c>
      <c r="Q14" s="6">
        <f>(P14*F13)/1000</f>
        <v>3.82653</v>
      </c>
      <c r="R14" s="6">
        <v>0.01</v>
      </c>
      <c r="S14" s="6">
        <v>0.05</v>
      </c>
      <c r="T14" s="6">
        <v>9.9600000000000009</v>
      </c>
      <c r="U14" s="6">
        <v>3.64</v>
      </c>
      <c r="V14" s="6">
        <v>56.49</v>
      </c>
      <c r="W14" s="6">
        <v>1.56</v>
      </c>
      <c r="X14" s="7">
        <v>13.6</v>
      </c>
      <c r="Y14" s="26"/>
      <c r="Z14" s="26">
        <v>0.13</v>
      </c>
      <c r="AA14" s="26">
        <v>95</v>
      </c>
      <c r="AB14" s="26">
        <v>1</v>
      </c>
      <c r="AC14" s="26">
        <v>4</v>
      </c>
      <c r="AD14" s="26" t="s">
        <v>195</v>
      </c>
    </row>
    <row r="15" spans="1:30" x14ac:dyDescent="0.25">
      <c r="A15" t="s">
        <v>13</v>
      </c>
      <c r="B15" s="26"/>
      <c r="C15" t="s">
        <v>3</v>
      </c>
      <c r="D15" s="24" t="s">
        <v>107</v>
      </c>
      <c r="E15" s="11"/>
      <c r="F15" s="26">
        <v>1.07</v>
      </c>
      <c r="G15" s="26"/>
      <c r="H15" s="26">
        <v>6.5</v>
      </c>
      <c r="I15" s="26"/>
      <c r="J15" s="26"/>
      <c r="K15" s="26"/>
      <c r="L15" s="26"/>
      <c r="M15" s="26"/>
      <c r="N15" s="26"/>
      <c r="O15" s="26"/>
      <c r="P15" s="26"/>
      <c r="Q15" s="26"/>
      <c r="R15" s="39"/>
      <c r="S15" s="39"/>
      <c r="T15" s="39"/>
      <c r="U15" s="39"/>
      <c r="V15" s="39"/>
      <c r="W15" s="39"/>
      <c r="X15" s="7"/>
      <c r="Y15" s="7">
        <f>(H15/(H15+100))*100</f>
        <v>6.103286384976526</v>
      </c>
      <c r="Z15" s="26"/>
      <c r="AA15" s="26"/>
      <c r="AB15" s="26"/>
      <c r="AC15" s="26"/>
      <c r="AD15" s="26"/>
    </row>
    <row r="16" spans="1:30" x14ac:dyDescent="0.25">
      <c r="A16" t="s">
        <v>14</v>
      </c>
      <c r="B16" s="26" t="s">
        <v>142</v>
      </c>
      <c r="C16" t="s">
        <v>31</v>
      </c>
      <c r="D16" s="24" t="s">
        <v>107</v>
      </c>
      <c r="E16" s="11" t="s">
        <v>122</v>
      </c>
      <c r="F16" s="26"/>
      <c r="G16" s="26">
        <v>0.628</v>
      </c>
      <c r="H16" s="26"/>
      <c r="I16" s="6">
        <f>(F15*G16*10)</f>
        <v>6.7195999999999998</v>
      </c>
      <c r="J16" s="6">
        <v>0.01</v>
      </c>
      <c r="K16" s="6">
        <f>(F15*J16*10)</f>
        <v>0.10700000000000001</v>
      </c>
      <c r="L16" s="29">
        <v>1E-3</v>
      </c>
      <c r="M16" s="6">
        <f>(F15*L16*10)</f>
        <v>1.0699999999999999E-2</v>
      </c>
      <c r="N16" s="6">
        <v>0.04</v>
      </c>
      <c r="O16" s="6">
        <f>(F15*N16*10)</f>
        <v>0.42800000000000005</v>
      </c>
      <c r="P16" s="7">
        <v>3114.5</v>
      </c>
      <c r="Q16" s="6">
        <f>(P16*F15)/1000</f>
        <v>3.3325150000000003</v>
      </c>
      <c r="R16" s="6">
        <v>0.01</v>
      </c>
      <c r="S16" s="6">
        <v>0.06</v>
      </c>
      <c r="T16" s="6">
        <v>8.91</v>
      </c>
      <c r="U16" s="6">
        <v>2.6</v>
      </c>
      <c r="V16" s="6">
        <v>63.66</v>
      </c>
      <c r="W16" s="6">
        <v>3.03</v>
      </c>
      <c r="X16" s="7">
        <v>21.5</v>
      </c>
      <c r="Y16" s="26"/>
      <c r="Z16" s="26">
        <v>0.21</v>
      </c>
      <c r="AA16" s="26">
        <v>95</v>
      </c>
      <c r="AB16" s="26">
        <v>3</v>
      </c>
      <c r="AC16" s="26">
        <v>2</v>
      </c>
      <c r="AD16" s="26" t="s">
        <v>195</v>
      </c>
    </row>
    <row r="17" spans="1:30" x14ac:dyDescent="0.25">
      <c r="A17" t="s">
        <v>15</v>
      </c>
      <c r="B17" s="26"/>
      <c r="C17" t="s">
        <v>3</v>
      </c>
      <c r="D17" s="24" t="s">
        <v>107</v>
      </c>
      <c r="E17" s="11"/>
      <c r="F17" s="26">
        <v>1.03</v>
      </c>
      <c r="G17" s="26"/>
      <c r="H17" s="26">
        <v>11.7</v>
      </c>
      <c r="I17" s="26"/>
      <c r="J17" s="26"/>
      <c r="K17" s="26"/>
      <c r="L17" s="26"/>
      <c r="M17" s="26"/>
      <c r="N17" s="26"/>
      <c r="O17" s="26"/>
      <c r="P17" s="26"/>
      <c r="Q17" s="26"/>
      <c r="R17" s="39"/>
      <c r="S17" s="39"/>
      <c r="T17" s="39"/>
      <c r="U17" s="39"/>
      <c r="V17" s="39"/>
      <c r="W17" s="39"/>
      <c r="X17" s="7"/>
      <c r="Y17" s="7">
        <f>(H17/(H17+100))*100</f>
        <v>10.474485228290062</v>
      </c>
      <c r="Z17" s="26"/>
      <c r="AA17" s="26"/>
      <c r="AB17" s="26"/>
      <c r="AC17" s="26"/>
      <c r="AD17" s="26"/>
    </row>
    <row r="18" spans="1:30" x14ac:dyDescent="0.25">
      <c r="A18" t="s">
        <v>16</v>
      </c>
      <c r="B18" s="26" t="s">
        <v>143</v>
      </c>
      <c r="C18" t="s">
        <v>32</v>
      </c>
      <c r="D18" s="24" t="s">
        <v>107</v>
      </c>
      <c r="E18" s="11" t="s">
        <v>122</v>
      </c>
      <c r="F18" s="26"/>
      <c r="G18" s="26">
        <v>0.40200000000000002</v>
      </c>
      <c r="H18" s="26"/>
      <c r="I18" s="6">
        <f>(F17*G18*10)</f>
        <v>4.1406000000000001</v>
      </c>
      <c r="J18" s="6">
        <v>0.01</v>
      </c>
      <c r="K18" s="6">
        <f>(F17*J18*10)</f>
        <v>0.10300000000000001</v>
      </c>
      <c r="L18" s="29">
        <v>1E-3</v>
      </c>
      <c r="M18" s="6">
        <f>(F17*L18*10)</f>
        <v>1.03E-2</v>
      </c>
      <c r="N18" s="6">
        <v>0.02</v>
      </c>
      <c r="O18" s="6">
        <f>(F17*N18*10)</f>
        <v>0.20600000000000002</v>
      </c>
      <c r="P18" s="7">
        <v>3115.1</v>
      </c>
      <c r="Q18" s="6">
        <f>(P18*F17)/1000</f>
        <v>3.2085529999999998</v>
      </c>
      <c r="R18" s="6">
        <v>0.01</v>
      </c>
      <c r="S18" s="6">
        <v>0.04</v>
      </c>
      <c r="T18" s="6">
        <v>8.0299999999999994</v>
      </c>
      <c r="U18" s="6" t="s">
        <v>236</v>
      </c>
      <c r="V18" s="6">
        <v>43.13</v>
      </c>
      <c r="W18" s="6">
        <v>0.95</v>
      </c>
      <c r="X18" s="7">
        <v>19.7</v>
      </c>
      <c r="Y18" s="26"/>
      <c r="Z18" s="26">
        <v>0.15</v>
      </c>
      <c r="AA18" s="26">
        <v>94</v>
      </c>
      <c r="AB18" s="26">
        <v>2</v>
      </c>
      <c r="AC18" s="26">
        <v>4</v>
      </c>
      <c r="AD18" s="26" t="s">
        <v>195</v>
      </c>
    </row>
    <row r="19" spans="1:30" x14ac:dyDescent="0.25">
      <c r="A19" t="s">
        <v>17</v>
      </c>
      <c r="B19" s="26"/>
      <c r="C19" t="s">
        <v>3</v>
      </c>
      <c r="D19" s="24" t="s">
        <v>107</v>
      </c>
      <c r="E19" s="11"/>
      <c r="F19" s="26">
        <v>1.21</v>
      </c>
      <c r="G19" s="26"/>
      <c r="H19" s="26">
        <v>20.100000000000001</v>
      </c>
      <c r="I19" s="26"/>
      <c r="J19" s="26"/>
      <c r="K19" s="26"/>
      <c r="L19" s="26"/>
      <c r="M19" s="26"/>
      <c r="N19" s="26"/>
      <c r="O19" s="26"/>
      <c r="P19" s="26"/>
      <c r="Q19" s="26"/>
      <c r="R19" s="39"/>
      <c r="S19" s="39"/>
      <c r="T19" s="39"/>
      <c r="U19" s="39"/>
      <c r="V19" s="39"/>
      <c r="W19" s="39"/>
      <c r="X19" s="7"/>
      <c r="Y19" s="7">
        <f>(H19/(H19+100))*100</f>
        <v>16.736053288925898</v>
      </c>
      <c r="Z19" s="26"/>
      <c r="AA19" s="26"/>
      <c r="AB19" s="26"/>
      <c r="AC19" s="26"/>
      <c r="AD19" s="26"/>
    </row>
    <row r="20" spans="1:30" x14ac:dyDescent="0.25">
      <c r="A20" t="s">
        <v>18</v>
      </c>
      <c r="B20" s="26" t="s">
        <v>144</v>
      </c>
      <c r="C20" t="s">
        <v>33</v>
      </c>
      <c r="D20" s="24" t="s">
        <v>107</v>
      </c>
      <c r="E20" s="11" t="s">
        <v>122</v>
      </c>
      <c r="F20" s="26"/>
      <c r="G20" s="26">
        <v>0.59199999999999997</v>
      </c>
      <c r="H20" s="26"/>
      <c r="I20" s="6">
        <f>(F19*G20*10)</f>
        <v>7.1631999999999998</v>
      </c>
      <c r="J20" s="30">
        <v>5.0000000000000001E-3</v>
      </c>
      <c r="K20" s="6">
        <f>(F19*J20*10)</f>
        <v>6.0499999999999998E-2</v>
      </c>
      <c r="L20" s="29">
        <v>1E-3</v>
      </c>
      <c r="M20" s="6">
        <f>(F19*L20*10)</f>
        <v>1.21E-2</v>
      </c>
      <c r="N20" s="6">
        <v>0.03</v>
      </c>
      <c r="O20" s="6">
        <f>(F19*N20*10)</f>
        <v>0.36299999999999999</v>
      </c>
      <c r="P20" s="7">
        <v>2613</v>
      </c>
      <c r="Q20" s="6">
        <f>(P20*F19)/1000</f>
        <v>3.1617299999999999</v>
      </c>
      <c r="R20" s="6">
        <v>0</v>
      </c>
      <c r="S20" s="6">
        <v>0.04</v>
      </c>
      <c r="T20" s="6">
        <v>6.99</v>
      </c>
      <c r="U20" s="6" t="s">
        <v>236</v>
      </c>
      <c r="V20" s="6">
        <v>44.15</v>
      </c>
      <c r="W20" s="6">
        <v>1.06</v>
      </c>
      <c r="X20" s="7">
        <v>20.2</v>
      </c>
      <c r="Y20" s="26"/>
      <c r="Z20" s="26">
        <v>0.12</v>
      </c>
      <c r="AA20" s="26">
        <v>92</v>
      </c>
      <c r="AB20" s="26">
        <v>5</v>
      </c>
      <c r="AC20" s="26">
        <v>3</v>
      </c>
      <c r="AD20" s="26" t="s">
        <v>195</v>
      </c>
    </row>
    <row r="21" spans="1:30" x14ac:dyDescent="0.25">
      <c r="A21" t="s">
        <v>19</v>
      </c>
      <c r="B21" s="26" t="s">
        <v>144</v>
      </c>
      <c r="C21" t="s">
        <v>34</v>
      </c>
      <c r="D21" s="24" t="s">
        <v>107</v>
      </c>
      <c r="E21" s="11" t="s">
        <v>135</v>
      </c>
      <c r="F21" s="26"/>
      <c r="G21" s="26">
        <v>0.76600000000000001</v>
      </c>
      <c r="H21" s="26"/>
      <c r="I21" s="26">
        <v>9.27</v>
      </c>
      <c r="J21" s="26">
        <v>0.01</v>
      </c>
      <c r="K21" s="6">
        <f>(F19*J21*10)</f>
        <v>0.121</v>
      </c>
      <c r="L21" s="26">
        <v>1E-3</v>
      </c>
      <c r="M21" s="6">
        <f>(F19*L21*10)</f>
        <v>1.21E-2</v>
      </c>
      <c r="N21" s="26">
        <v>0.03</v>
      </c>
      <c r="O21" s="6">
        <f>(F19*N21*10)</f>
        <v>0.36299999999999999</v>
      </c>
      <c r="P21" s="26">
        <v>3047.2</v>
      </c>
      <c r="Q21" s="6">
        <f>(P21*F19)/1000</f>
        <v>3.6871119999999995</v>
      </c>
      <c r="R21" s="6">
        <v>0.01</v>
      </c>
      <c r="S21" s="6">
        <v>0.06</v>
      </c>
      <c r="T21" s="6">
        <v>6.78</v>
      </c>
      <c r="U21" s="6" t="s">
        <v>236</v>
      </c>
      <c r="V21" s="6">
        <v>49.96</v>
      </c>
      <c r="W21" s="6">
        <v>1.8</v>
      </c>
      <c r="X21" s="7">
        <v>14.9</v>
      </c>
      <c r="Y21" s="26"/>
      <c r="Z21" s="26">
        <v>0.08</v>
      </c>
      <c r="AA21" s="26">
        <v>95</v>
      </c>
      <c r="AB21" s="26">
        <v>2</v>
      </c>
      <c r="AC21" s="26">
        <v>3</v>
      </c>
      <c r="AD21" s="26" t="s">
        <v>195</v>
      </c>
    </row>
    <row r="22" spans="1:30" x14ac:dyDescent="0.25">
      <c r="A22" t="s">
        <v>20</v>
      </c>
      <c r="B22" s="26"/>
      <c r="C22" t="s">
        <v>3</v>
      </c>
      <c r="D22" s="22" t="s">
        <v>108</v>
      </c>
      <c r="E22" s="11"/>
      <c r="F22" s="26">
        <v>1.1000000000000001</v>
      </c>
      <c r="G22" s="26"/>
      <c r="H22" s="26">
        <v>45.5</v>
      </c>
      <c r="I22" s="26"/>
      <c r="J22" s="26"/>
      <c r="K22" s="26"/>
      <c r="L22" s="26"/>
      <c r="M22" s="26"/>
      <c r="N22" s="26"/>
      <c r="O22" s="26"/>
      <c r="P22" s="26"/>
      <c r="Q22" s="26"/>
      <c r="R22" s="39"/>
      <c r="S22" s="39"/>
      <c r="T22" s="39"/>
      <c r="U22" s="39"/>
      <c r="V22" s="39"/>
      <c r="W22" s="39"/>
      <c r="X22" s="7"/>
      <c r="Y22" s="7">
        <f>(H22/(H22+100))*100</f>
        <v>31.27147766323024</v>
      </c>
      <c r="Z22" s="26"/>
      <c r="AA22" s="26"/>
      <c r="AB22" s="26"/>
      <c r="AC22" s="26"/>
      <c r="AD22" s="26"/>
    </row>
    <row r="23" spans="1:30" x14ac:dyDescent="0.25">
      <c r="A23" t="s">
        <v>21</v>
      </c>
      <c r="B23" s="26" t="s">
        <v>153</v>
      </c>
      <c r="C23" t="s">
        <v>35</v>
      </c>
      <c r="D23" s="22" t="s">
        <v>108</v>
      </c>
      <c r="E23" s="11" t="s">
        <v>130</v>
      </c>
      <c r="F23" s="26"/>
      <c r="G23" s="26">
        <v>0.153</v>
      </c>
      <c r="H23" s="26"/>
      <c r="I23" s="16">
        <f>(F22*G23*10)</f>
        <v>1.6830000000000001</v>
      </c>
      <c r="J23" s="16">
        <v>0.01</v>
      </c>
      <c r="K23" s="6">
        <f>(F22*J23*10)</f>
        <v>0.11000000000000001</v>
      </c>
      <c r="L23" s="16">
        <v>0.01</v>
      </c>
      <c r="M23" s="6">
        <f>(F22*L23*10)</f>
        <v>0.11000000000000001</v>
      </c>
      <c r="N23" s="16">
        <v>0.04</v>
      </c>
      <c r="O23" s="6">
        <f>(F22*N23*10)</f>
        <v>0.44000000000000006</v>
      </c>
      <c r="P23" s="31">
        <v>2979</v>
      </c>
      <c r="Q23" s="6">
        <f>(P23*F22)/1000</f>
        <v>3.2768999999999999</v>
      </c>
      <c r="R23" s="6">
        <v>0.01</v>
      </c>
      <c r="S23" s="6">
        <v>0.03</v>
      </c>
      <c r="T23" s="6">
        <v>10.75</v>
      </c>
      <c r="U23" s="6">
        <v>11.43</v>
      </c>
      <c r="V23" s="6">
        <v>24.19</v>
      </c>
      <c r="W23" s="6">
        <v>0.82</v>
      </c>
      <c r="X23" s="7">
        <v>38.4</v>
      </c>
      <c r="Y23" s="26"/>
      <c r="Z23" s="20">
        <v>1.48</v>
      </c>
      <c r="AA23" s="26">
        <v>91</v>
      </c>
      <c r="AB23" s="26">
        <v>5</v>
      </c>
      <c r="AC23" s="26">
        <v>4</v>
      </c>
      <c r="AD23" s="26" t="s">
        <v>195</v>
      </c>
    </row>
    <row r="24" spans="1:30" x14ac:dyDescent="0.25">
      <c r="A24" t="s">
        <v>22</v>
      </c>
      <c r="B24" s="26"/>
      <c r="C24" t="s">
        <v>3</v>
      </c>
      <c r="D24" s="22" t="s">
        <v>108</v>
      </c>
      <c r="E24" s="11"/>
      <c r="F24" s="26">
        <v>0.19</v>
      </c>
      <c r="G24" s="26"/>
      <c r="H24" s="26">
        <v>491.1</v>
      </c>
      <c r="I24" s="26"/>
      <c r="J24" s="26"/>
      <c r="K24" s="26"/>
      <c r="L24" s="26"/>
      <c r="M24" s="26"/>
      <c r="N24" s="26"/>
      <c r="O24" s="26"/>
      <c r="P24" s="26"/>
      <c r="Q24" s="26"/>
      <c r="R24" s="39"/>
      <c r="S24" s="39"/>
      <c r="T24" s="39"/>
      <c r="U24" s="39"/>
      <c r="V24" s="39"/>
      <c r="W24" s="39"/>
      <c r="X24" s="7"/>
      <c r="Y24" s="7">
        <f>(H24/(H24+100))*100</f>
        <v>83.082388766706146</v>
      </c>
      <c r="Z24" s="26"/>
      <c r="AA24" s="26"/>
      <c r="AB24" s="26"/>
      <c r="AC24" s="26"/>
      <c r="AD24" s="26"/>
    </row>
    <row r="25" spans="1:30" x14ac:dyDescent="0.25">
      <c r="A25" t="s">
        <v>23</v>
      </c>
      <c r="B25" s="26" t="s">
        <v>156</v>
      </c>
      <c r="C25" t="s">
        <v>36</v>
      </c>
      <c r="D25" s="22" t="s">
        <v>108</v>
      </c>
      <c r="E25" s="11" t="s">
        <v>136</v>
      </c>
      <c r="F25" s="26"/>
      <c r="G25" s="26">
        <v>1.96</v>
      </c>
      <c r="H25" s="26"/>
      <c r="I25" s="14">
        <f>(F24*G25*10)</f>
        <v>3.7240000000000002</v>
      </c>
      <c r="J25" s="14">
        <v>0.12</v>
      </c>
      <c r="K25" s="6">
        <f>(F24*J25*10)</f>
        <v>0.22800000000000001</v>
      </c>
      <c r="L25" s="14">
        <v>0.15</v>
      </c>
      <c r="M25" s="6">
        <f>(F24*L25*10)</f>
        <v>0.28499999999999998</v>
      </c>
      <c r="N25" s="14">
        <v>0.27</v>
      </c>
      <c r="O25" s="6">
        <f>(F24*N25*10)</f>
        <v>0.51300000000000001</v>
      </c>
      <c r="P25" s="33">
        <v>9661.2999999999993</v>
      </c>
      <c r="Q25" s="6">
        <f>(P25*F24)/1000</f>
        <v>1.835647</v>
      </c>
      <c r="R25" s="6">
        <v>0.12</v>
      </c>
      <c r="S25" s="6">
        <v>0.15</v>
      </c>
      <c r="T25" s="6">
        <v>32.82</v>
      </c>
      <c r="U25" s="6">
        <v>3.81</v>
      </c>
      <c r="V25" s="6">
        <v>132.29</v>
      </c>
      <c r="W25" s="6">
        <v>13.82</v>
      </c>
      <c r="X25" s="7">
        <v>96.2</v>
      </c>
      <c r="Y25" s="26"/>
      <c r="Z25" s="21">
        <v>23.73</v>
      </c>
      <c r="AA25" s="26">
        <v>68</v>
      </c>
      <c r="AB25" s="26">
        <v>23</v>
      </c>
      <c r="AC25" s="26">
        <v>9</v>
      </c>
      <c r="AD25" s="26" t="s">
        <v>196</v>
      </c>
    </row>
    <row r="26" spans="1:30" x14ac:dyDescent="0.25">
      <c r="A26" t="s">
        <v>24</v>
      </c>
      <c r="B26" s="26"/>
      <c r="C26" t="s">
        <v>3</v>
      </c>
      <c r="D26" s="22" t="s">
        <v>108</v>
      </c>
      <c r="E26" s="11"/>
      <c r="F26" s="26">
        <v>0.79</v>
      </c>
      <c r="G26" s="26"/>
      <c r="H26" s="26">
        <v>90</v>
      </c>
      <c r="I26" s="26"/>
      <c r="J26" s="26"/>
      <c r="K26" s="26"/>
      <c r="L26" s="26"/>
      <c r="M26" s="26"/>
      <c r="N26" s="26"/>
      <c r="O26" s="26"/>
      <c r="P26" s="26"/>
      <c r="Q26" s="26"/>
      <c r="R26" s="39"/>
      <c r="S26" s="39"/>
      <c r="T26" s="39"/>
      <c r="U26" s="39"/>
      <c r="V26" s="39"/>
      <c r="W26" s="39"/>
      <c r="X26" s="7"/>
      <c r="Y26" s="7">
        <f>(H26/(H26+100))*100</f>
        <v>47.368421052631575</v>
      </c>
      <c r="Z26" s="26"/>
      <c r="AA26" s="26"/>
      <c r="AB26" s="26"/>
      <c r="AC26" s="26"/>
      <c r="AD26" s="26"/>
    </row>
    <row r="27" spans="1:30" x14ac:dyDescent="0.25">
      <c r="A27" t="s">
        <v>25</v>
      </c>
      <c r="B27" s="26" t="s">
        <v>156</v>
      </c>
      <c r="C27" t="s">
        <v>37</v>
      </c>
      <c r="D27" s="22" t="s">
        <v>108</v>
      </c>
      <c r="E27" s="11" t="s">
        <v>130</v>
      </c>
      <c r="F27" s="26"/>
      <c r="G27" s="26">
        <v>0.87</v>
      </c>
      <c r="H27" s="26"/>
      <c r="I27" s="16">
        <f>(F26*G27*10)</f>
        <v>6.8730000000000002</v>
      </c>
      <c r="J27" s="16">
        <v>0.03</v>
      </c>
      <c r="K27" s="6">
        <f>(F26*J27*10)</f>
        <v>0.23699999999999999</v>
      </c>
      <c r="L27" s="16">
        <v>4.3999999999999997E-2</v>
      </c>
      <c r="M27" s="6">
        <f>(F26*L27*10)</f>
        <v>0.34760000000000002</v>
      </c>
      <c r="N27" s="16">
        <v>0.11</v>
      </c>
      <c r="O27" s="6">
        <f>(F26*N27*10)</f>
        <v>0.86899999999999999</v>
      </c>
      <c r="P27" s="31">
        <v>4860.3</v>
      </c>
      <c r="Q27" s="6">
        <f>(P27*F26)/1000</f>
        <v>3.8396370000000002</v>
      </c>
      <c r="R27" s="6">
        <v>0.03</v>
      </c>
      <c r="S27" s="6">
        <v>7.0000000000000007E-2</v>
      </c>
      <c r="T27" s="6">
        <v>12.7</v>
      </c>
      <c r="U27" s="6">
        <v>4.84</v>
      </c>
      <c r="V27" s="6">
        <v>74.23</v>
      </c>
      <c r="W27" s="6">
        <v>4.1100000000000003</v>
      </c>
      <c r="X27" s="7">
        <v>29.8</v>
      </c>
      <c r="Y27" s="26"/>
      <c r="Z27" s="20">
        <v>4.9400000000000004</v>
      </c>
      <c r="AA27" s="26">
        <v>87</v>
      </c>
      <c r="AB27" s="26">
        <v>9</v>
      </c>
      <c r="AC27" s="26">
        <v>4</v>
      </c>
      <c r="AD27" s="26" t="s">
        <v>195</v>
      </c>
    </row>
    <row r="28" spans="1:30" x14ac:dyDescent="0.25">
      <c r="A28" t="s">
        <v>39</v>
      </c>
      <c r="B28" s="26"/>
      <c r="C28" t="s">
        <v>3</v>
      </c>
      <c r="D28" s="24" t="s">
        <v>107</v>
      </c>
      <c r="E28" s="11"/>
      <c r="F28" s="26">
        <v>1.1000000000000001</v>
      </c>
      <c r="G28" s="26"/>
      <c r="H28" s="26">
        <v>22.4</v>
      </c>
      <c r="I28" s="26"/>
      <c r="J28" s="26"/>
      <c r="K28" s="26"/>
      <c r="L28" s="26"/>
      <c r="M28" s="26"/>
      <c r="N28" s="26"/>
      <c r="O28" s="26"/>
      <c r="P28" s="26"/>
      <c r="Q28" s="26"/>
      <c r="R28" s="39"/>
      <c r="S28" s="39"/>
      <c r="T28" s="39"/>
      <c r="U28" s="39"/>
      <c r="V28" s="39"/>
      <c r="W28" s="39"/>
      <c r="X28" s="39"/>
      <c r="Y28" s="7">
        <f>(H28/(H28+100))*100</f>
        <v>18.300653594771241</v>
      </c>
      <c r="Z28" s="26"/>
      <c r="AA28" s="26"/>
      <c r="AB28" s="26"/>
      <c r="AC28" s="26"/>
      <c r="AD28" s="26"/>
    </row>
    <row r="29" spans="1:30" x14ac:dyDescent="0.25">
      <c r="A29" t="s">
        <v>86</v>
      </c>
      <c r="B29" s="26" t="s">
        <v>146</v>
      </c>
      <c r="C29" t="s">
        <v>40</v>
      </c>
      <c r="D29" s="24" t="s">
        <v>107</v>
      </c>
      <c r="E29" s="11" t="s">
        <v>122</v>
      </c>
      <c r="F29" s="26"/>
      <c r="G29" s="26">
        <v>0.55900000000000005</v>
      </c>
      <c r="H29" s="26"/>
      <c r="I29" s="6">
        <f>(F28*G29*10)</f>
        <v>6.1490000000000009</v>
      </c>
      <c r="J29" s="6">
        <v>0.01</v>
      </c>
      <c r="K29" s="6">
        <f>(F28*J29*10)</f>
        <v>0.11000000000000001</v>
      </c>
      <c r="L29" s="29">
        <v>2E-3</v>
      </c>
      <c r="M29" s="6">
        <f>(F28*L29*10)</f>
        <v>2.2000000000000002E-2</v>
      </c>
      <c r="N29" s="6">
        <v>0.03</v>
      </c>
      <c r="O29" s="6">
        <f>(F28*N29*10)</f>
        <v>0.33</v>
      </c>
      <c r="P29" s="7">
        <v>3307.4</v>
      </c>
      <c r="Q29" s="6">
        <f>(P29*F28)/1000</f>
        <v>3.6381400000000004</v>
      </c>
      <c r="R29" s="6">
        <v>0.01</v>
      </c>
      <c r="S29" s="6">
        <v>0.06</v>
      </c>
      <c r="T29" s="6">
        <v>8.5</v>
      </c>
      <c r="U29" s="6" t="s">
        <v>236</v>
      </c>
      <c r="V29" s="6">
        <v>53.43</v>
      </c>
      <c r="W29" s="6">
        <v>2.29</v>
      </c>
      <c r="X29" s="7">
        <v>9.1</v>
      </c>
      <c r="Y29" s="26"/>
      <c r="Z29" s="26">
        <v>0.112</v>
      </c>
      <c r="AA29" s="26">
        <v>96</v>
      </c>
      <c r="AB29" s="26">
        <v>1</v>
      </c>
      <c r="AC29" s="26">
        <v>3</v>
      </c>
      <c r="AD29" s="26" t="s">
        <v>195</v>
      </c>
    </row>
    <row r="30" spans="1:30" x14ac:dyDescent="0.25">
      <c r="A30" t="s">
        <v>44</v>
      </c>
      <c r="B30" s="26"/>
      <c r="C30" t="s">
        <v>3</v>
      </c>
      <c r="D30" s="24" t="s">
        <v>107</v>
      </c>
      <c r="E30" s="11"/>
      <c r="F30" s="26">
        <v>0.93</v>
      </c>
      <c r="G30" s="26"/>
      <c r="H30" s="26">
        <v>6.4</v>
      </c>
      <c r="I30" s="26"/>
      <c r="J30" s="26"/>
      <c r="K30" s="26" t="s">
        <v>104</v>
      </c>
      <c r="L30" s="26"/>
      <c r="M30" s="26"/>
      <c r="N30" s="26"/>
      <c r="O30" s="26"/>
      <c r="P30" s="26"/>
      <c r="Q30" s="26"/>
      <c r="R30" s="39"/>
      <c r="S30" s="39"/>
      <c r="T30" s="39"/>
      <c r="U30" s="39"/>
      <c r="V30" s="39"/>
      <c r="W30" s="39"/>
      <c r="X30" s="7"/>
      <c r="Y30" s="7">
        <f>(H30/(H30+100))*100</f>
        <v>6.0150375939849621</v>
      </c>
      <c r="Z30" s="26"/>
      <c r="AA30" s="26"/>
      <c r="AB30" s="26"/>
      <c r="AC30" s="26"/>
      <c r="AD30" s="26"/>
    </row>
    <row r="31" spans="1:30" x14ac:dyDescent="0.25">
      <c r="A31" t="s">
        <v>45</v>
      </c>
      <c r="B31" s="26" t="s">
        <v>147</v>
      </c>
      <c r="C31" t="s">
        <v>46</v>
      </c>
      <c r="D31" s="24" t="s">
        <v>107</v>
      </c>
      <c r="E31" s="11" t="s">
        <v>122</v>
      </c>
      <c r="F31" s="26"/>
      <c r="G31" s="26">
        <v>0.49099999999999999</v>
      </c>
      <c r="H31" s="26"/>
      <c r="I31" s="6">
        <f>(F30*G31*10)</f>
        <v>4.5663</v>
      </c>
      <c r="J31" s="6">
        <v>0.02</v>
      </c>
      <c r="K31" s="6">
        <f>(F30*J31*10)</f>
        <v>0.18600000000000003</v>
      </c>
      <c r="L31" s="29">
        <v>2E-3</v>
      </c>
      <c r="M31" s="6">
        <f>(F30*L31*10)</f>
        <v>1.8600000000000002E-2</v>
      </c>
      <c r="N31" s="6">
        <v>0.04</v>
      </c>
      <c r="O31" s="6">
        <f>(F30*N31*10)</f>
        <v>0.37200000000000005</v>
      </c>
      <c r="P31" s="7">
        <v>3763.5</v>
      </c>
      <c r="Q31" s="6">
        <f>(P31*F30)/1000</f>
        <v>3.5000550000000001</v>
      </c>
      <c r="R31" s="6">
        <v>0.01</v>
      </c>
      <c r="S31" s="6">
        <v>0.06</v>
      </c>
      <c r="T31" s="6">
        <v>7.83</v>
      </c>
      <c r="U31" s="6" t="s">
        <v>236</v>
      </c>
      <c r="V31" s="6">
        <v>81.510000000000005</v>
      </c>
      <c r="W31" s="6">
        <v>1.61</v>
      </c>
      <c r="X31" s="7">
        <v>9.6999999999999993</v>
      </c>
      <c r="Y31" s="26"/>
      <c r="Z31" s="26">
        <v>0.14199999999999999</v>
      </c>
      <c r="AA31" s="26">
        <v>96</v>
      </c>
      <c r="AB31" s="26">
        <v>1</v>
      </c>
      <c r="AC31" s="26">
        <v>3</v>
      </c>
      <c r="AD31" s="26" t="s">
        <v>195</v>
      </c>
    </row>
    <row r="32" spans="1:30" x14ac:dyDescent="0.25">
      <c r="A32" t="s">
        <v>41</v>
      </c>
      <c r="B32" s="26"/>
      <c r="C32" t="s">
        <v>3</v>
      </c>
      <c r="D32" s="24" t="s">
        <v>107</v>
      </c>
      <c r="E32" s="11"/>
      <c r="F32" s="26">
        <v>0.86</v>
      </c>
      <c r="G32" s="26"/>
      <c r="H32" s="26">
        <v>20.2</v>
      </c>
      <c r="I32" s="26"/>
      <c r="J32" s="26"/>
      <c r="K32" s="26"/>
      <c r="L32" s="26"/>
      <c r="M32" s="26"/>
      <c r="N32" s="26"/>
      <c r="O32" s="26"/>
      <c r="P32" s="26"/>
      <c r="Q32" s="26"/>
      <c r="R32" s="39"/>
      <c r="S32" s="39"/>
      <c r="T32" s="39"/>
      <c r="U32" s="39"/>
      <c r="V32" s="39"/>
      <c r="W32" s="39"/>
      <c r="X32" s="7"/>
      <c r="Y32" s="7">
        <f>(H32/(H32+100))*100</f>
        <v>16.805324459234608</v>
      </c>
      <c r="Z32" s="26"/>
      <c r="AA32" s="26"/>
      <c r="AB32" s="26"/>
      <c r="AC32" s="26"/>
      <c r="AD32" s="26"/>
    </row>
    <row r="33" spans="1:30" x14ac:dyDescent="0.25">
      <c r="A33" t="s">
        <v>42</v>
      </c>
      <c r="B33" s="26" t="s">
        <v>148</v>
      </c>
      <c r="C33" t="s">
        <v>43</v>
      </c>
      <c r="D33" s="24" t="s">
        <v>107</v>
      </c>
      <c r="E33" s="11" t="s">
        <v>122</v>
      </c>
      <c r="F33" s="26"/>
      <c r="G33" s="26">
        <v>0.66300000000000003</v>
      </c>
      <c r="H33" s="26"/>
      <c r="I33" s="6">
        <f>(F32*G33*10)</f>
        <v>5.7018000000000004</v>
      </c>
      <c r="J33" s="6">
        <v>0.01</v>
      </c>
      <c r="K33" s="6">
        <f>(F32*J33*10)</f>
        <v>8.5999999999999993E-2</v>
      </c>
      <c r="L33" s="29">
        <v>2E-3</v>
      </c>
      <c r="M33" s="6">
        <f>(F32*L33*10)</f>
        <v>1.72E-2</v>
      </c>
      <c r="N33" s="6">
        <v>0.02</v>
      </c>
      <c r="O33" s="6">
        <f>(F32*N33*10)</f>
        <v>0.17199999999999999</v>
      </c>
      <c r="P33" s="7">
        <v>4400</v>
      </c>
      <c r="Q33" s="6">
        <f>(P33*F32)/1000</f>
        <v>3.7839999999999998</v>
      </c>
      <c r="R33" s="6">
        <v>0.01</v>
      </c>
      <c r="S33" s="6">
        <v>0.05</v>
      </c>
      <c r="T33" s="6">
        <v>7.27</v>
      </c>
      <c r="U33" s="6" t="s">
        <v>236</v>
      </c>
      <c r="V33" s="6">
        <v>50.59</v>
      </c>
      <c r="W33" s="6">
        <v>1.71</v>
      </c>
      <c r="X33" s="7">
        <v>18.399999999999999</v>
      </c>
      <c r="Y33" s="26"/>
      <c r="Z33" s="26">
        <v>0.182</v>
      </c>
      <c r="AA33" s="26">
        <v>95</v>
      </c>
      <c r="AB33" s="26">
        <v>1</v>
      </c>
      <c r="AC33" s="26">
        <v>4</v>
      </c>
      <c r="AD33" s="26" t="s">
        <v>195</v>
      </c>
    </row>
    <row r="34" spans="1:30" x14ac:dyDescent="0.25">
      <c r="A34" t="s">
        <v>47</v>
      </c>
      <c r="B34" s="26"/>
      <c r="C34" t="s">
        <v>3</v>
      </c>
      <c r="D34" s="24" t="s">
        <v>107</v>
      </c>
      <c r="E34" s="11"/>
      <c r="F34" s="26">
        <v>0.8</v>
      </c>
      <c r="G34" s="26"/>
      <c r="H34" s="26">
        <v>7.4</v>
      </c>
      <c r="I34" s="26"/>
      <c r="J34" s="26"/>
      <c r="K34" s="26"/>
      <c r="L34" s="26"/>
      <c r="M34" s="26"/>
      <c r="N34" s="26"/>
      <c r="O34" s="26"/>
      <c r="P34" s="26"/>
      <c r="Q34" s="26"/>
      <c r="R34" s="39"/>
      <c r="S34" s="39"/>
      <c r="T34" s="39"/>
      <c r="U34" s="39"/>
      <c r="V34" s="39"/>
      <c r="W34" s="39"/>
      <c r="X34" s="7"/>
      <c r="Y34" s="7">
        <f>(H34/(H34+100))*100</f>
        <v>6.8901303538175043</v>
      </c>
      <c r="Z34" s="26"/>
      <c r="AA34" s="26"/>
      <c r="AB34" s="26"/>
      <c r="AC34" s="26"/>
      <c r="AD34" s="26"/>
    </row>
    <row r="35" spans="1:30" x14ac:dyDescent="0.25">
      <c r="A35" t="s">
        <v>48</v>
      </c>
      <c r="B35" s="26" t="s">
        <v>149</v>
      </c>
      <c r="C35" t="s">
        <v>50</v>
      </c>
      <c r="D35" s="24" t="s">
        <v>107</v>
      </c>
      <c r="E35" s="11" t="s">
        <v>122</v>
      </c>
      <c r="F35" s="26"/>
      <c r="G35" s="26">
        <v>0.55300000000000005</v>
      </c>
      <c r="H35" s="26"/>
      <c r="I35" s="6">
        <f>(F34*G35*10)</f>
        <v>4.4240000000000004</v>
      </c>
      <c r="J35" s="6">
        <v>0.01</v>
      </c>
      <c r="K35" s="6">
        <f>(F34*J35*10)</f>
        <v>0.08</v>
      </c>
      <c r="L35" s="29">
        <v>2E-3</v>
      </c>
      <c r="M35" s="6">
        <f>(F34*L35*10)</f>
        <v>1.6E-2</v>
      </c>
      <c r="N35" s="6">
        <v>0.04</v>
      </c>
      <c r="O35" s="6">
        <f>(F34*N35*10)</f>
        <v>0.32</v>
      </c>
      <c r="P35" s="7">
        <v>2640.2</v>
      </c>
      <c r="Q35" s="6">
        <f>(P35*F34)/1000</f>
        <v>2.1121599999999998</v>
      </c>
      <c r="R35" s="6">
        <v>0.01</v>
      </c>
      <c r="S35" s="6">
        <v>0.05</v>
      </c>
      <c r="T35" s="6">
        <v>5.73</v>
      </c>
      <c r="U35" s="6" t="s">
        <v>236</v>
      </c>
      <c r="V35" s="6">
        <v>61.86</v>
      </c>
      <c r="W35" s="6">
        <v>1.07</v>
      </c>
      <c r="X35" s="7">
        <v>22</v>
      </c>
      <c r="Y35" s="26"/>
      <c r="Z35" s="26">
        <v>0.14399999999999999</v>
      </c>
      <c r="AA35" s="26">
        <v>94</v>
      </c>
      <c r="AB35" s="26">
        <v>4</v>
      </c>
      <c r="AC35" s="26">
        <v>2</v>
      </c>
      <c r="AD35" s="26" t="s">
        <v>195</v>
      </c>
    </row>
    <row r="36" spans="1:30" x14ac:dyDescent="0.25">
      <c r="A36" t="s">
        <v>49</v>
      </c>
      <c r="B36" s="26" t="s">
        <v>149</v>
      </c>
      <c r="C36" t="s">
        <v>50</v>
      </c>
      <c r="D36" s="24" t="s">
        <v>107</v>
      </c>
      <c r="E36" s="11" t="s">
        <v>122</v>
      </c>
      <c r="F36" s="26"/>
      <c r="G36" s="26">
        <v>0.60799999999999998</v>
      </c>
      <c r="H36" s="26"/>
      <c r="I36" s="26">
        <v>4.8600000000000003</v>
      </c>
      <c r="J36" s="6">
        <v>0.01</v>
      </c>
      <c r="K36" s="6">
        <f>(F34*J36*10)</f>
        <v>0.08</v>
      </c>
      <c r="L36" s="26">
        <v>1E-3</v>
      </c>
      <c r="M36" s="6">
        <f>(F34*L36*10)</f>
        <v>8.0000000000000002E-3</v>
      </c>
      <c r="N36" s="26">
        <v>7.0000000000000007E-2</v>
      </c>
      <c r="O36" s="6">
        <f>(F34*N36*10)</f>
        <v>0.56000000000000005</v>
      </c>
      <c r="P36" s="26">
        <v>3330.1</v>
      </c>
      <c r="Q36" s="6">
        <f>(P36*F34)/1000</f>
        <v>2.6640799999999998</v>
      </c>
      <c r="R36" s="6">
        <v>0.02</v>
      </c>
      <c r="S36" s="6">
        <v>0.06</v>
      </c>
      <c r="T36" s="6">
        <v>5.92</v>
      </c>
      <c r="U36" s="6" t="s">
        <v>236</v>
      </c>
      <c r="V36" s="6">
        <v>55.87</v>
      </c>
      <c r="W36" s="6">
        <v>1.91</v>
      </c>
      <c r="X36" s="7">
        <v>17.600000000000001</v>
      </c>
      <c r="Y36" s="26"/>
      <c r="Z36" s="26">
        <v>8.4000000000000005E-2</v>
      </c>
      <c r="AA36" s="26">
        <v>95</v>
      </c>
      <c r="AB36" s="26">
        <v>4</v>
      </c>
      <c r="AC36" s="26">
        <v>1</v>
      </c>
      <c r="AD36" s="26" t="s">
        <v>195</v>
      </c>
    </row>
    <row r="37" spans="1:30" x14ac:dyDescent="0.25">
      <c r="A37" t="s">
        <v>51</v>
      </c>
      <c r="B37" s="26"/>
      <c r="C37" t="s">
        <v>3</v>
      </c>
      <c r="D37" s="24" t="s">
        <v>107</v>
      </c>
      <c r="E37" s="11"/>
      <c r="F37" s="26">
        <v>0.84</v>
      </c>
      <c r="G37" s="26"/>
      <c r="H37" s="26">
        <v>5.6</v>
      </c>
      <c r="I37" s="26"/>
      <c r="J37" s="26"/>
      <c r="K37" s="26"/>
      <c r="L37" s="26"/>
      <c r="M37" s="26"/>
      <c r="N37" s="26"/>
      <c r="O37" s="26"/>
      <c r="P37" s="26"/>
      <c r="Q37" s="26"/>
      <c r="R37" s="39"/>
      <c r="S37" s="39"/>
      <c r="T37" s="39"/>
      <c r="U37" s="39"/>
      <c r="V37" s="39"/>
      <c r="W37" s="39"/>
      <c r="X37" s="7"/>
      <c r="Y37" s="7">
        <f>(H37/(H37+100))*100</f>
        <v>5.3030303030303028</v>
      </c>
      <c r="Z37" s="26"/>
      <c r="AA37" s="26"/>
      <c r="AB37" s="26"/>
      <c r="AC37" s="26"/>
      <c r="AD37" s="26"/>
    </row>
    <row r="38" spans="1:30" x14ac:dyDescent="0.25">
      <c r="A38" t="s">
        <v>52</v>
      </c>
      <c r="B38" s="26" t="s">
        <v>150</v>
      </c>
      <c r="C38" t="s">
        <v>53</v>
      </c>
      <c r="D38" s="24" t="s">
        <v>107</v>
      </c>
      <c r="E38" s="11" t="s">
        <v>122</v>
      </c>
      <c r="F38" s="26"/>
      <c r="G38" s="26">
        <v>0.57499999999999996</v>
      </c>
      <c r="H38" s="26"/>
      <c r="I38" s="6">
        <f>(F37*G38*10)</f>
        <v>4.8299999999999992</v>
      </c>
      <c r="J38" s="6">
        <v>0.01</v>
      </c>
      <c r="K38" s="6">
        <f>(F37*J38*10)</f>
        <v>8.3999999999999991E-2</v>
      </c>
      <c r="L38" s="29">
        <v>1E-3</v>
      </c>
      <c r="M38" s="6">
        <f>(F37*L38*10)</f>
        <v>8.4000000000000012E-3</v>
      </c>
      <c r="N38" s="6">
        <v>0.04</v>
      </c>
      <c r="O38" s="6">
        <f>(F37*N38*10)</f>
        <v>0.33599999999999997</v>
      </c>
      <c r="P38" s="7">
        <v>2704.5</v>
      </c>
      <c r="Q38" s="6">
        <f>(P38*F37)/1000</f>
        <v>2.2717799999999997</v>
      </c>
      <c r="R38" s="6">
        <v>0.01</v>
      </c>
      <c r="S38" s="6">
        <v>0.05</v>
      </c>
      <c r="T38" s="6">
        <v>6.17</v>
      </c>
      <c r="U38" s="6" t="s">
        <v>236</v>
      </c>
      <c r="V38" s="6">
        <v>64.209999999999994</v>
      </c>
      <c r="W38" s="6">
        <v>1.05</v>
      </c>
      <c r="X38" s="7">
        <v>24</v>
      </c>
      <c r="Y38" s="26"/>
      <c r="Z38" s="26">
        <v>0.10199999999999999</v>
      </c>
      <c r="AA38" s="26">
        <v>95</v>
      </c>
      <c r="AB38" s="26">
        <v>3</v>
      </c>
      <c r="AC38" s="26">
        <v>2</v>
      </c>
      <c r="AD38" s="26" t="s">
        <v>195</v>
      </c>
    </row>
    <row r="39" spans="1:30" x14ac:dyDescent="0.25">
      <c r="A39" t="s">
        <v>54</v>
      </c>
      <c r="B39" s="26"/>
      <c r="C39" t="s">
        <v>3</v>
      </c>
      <c r="D39" s="24" t="s">
        <v>107</v>
      </c>
      <c r="E39" s="11"/>
      <c r="F39" s="26">
        <v>1.02</v>
      </c>
      <c r="G39" s="26"/>
      <c r="H39" s="26">
        <v>5.3</v>
      </c>
      <c r="I39" s="26"/>
      <c r="J39" s="26"/>
      <c r="K39" s="26"/>
      <c r="L39" s="26"/>
      <c r="M39" s="26"/>
      <c r="N39" s="26"/>
      <c r="O39" s="26"/>
      <c r="P39" s="26"/>
      <c r="Q39" s="26"/>
      <c r="R39" s="39"/>
      <c r="S39" s="39"/>
      <c r="T39" s="39"/>
      <c r="U39" s="39"/>
      <c r="V39" s="39"/>
      <c r="W39" s="39"/>
      <c r="X39" s="7"/>
      <c r="Y39" s="7">
        <f>(H39/(H39+100))*100</f>
        <v>5.0332383665717</v>
      </c>
      <c r="Z39" s="26"/>
      <c r="AA39" s="26"/>
      <c r="AB39" s="26"/>
      <c r="AC39" s="26"/>
      <c r="AD39" s="26"/>
    </row>
    <row r="40" spans="1:30" x14ac:dyDescent="0.25">
      <c r="A40" t="s">
        <v>55</v>
      </c>
      <c r="B40" s="26" t="s">
        <v>151</v>
      </c>
      <c r="C40" t="s">
        <v>56</v>
      </c>
      <c r="D40" s="24" t="s">
        <v>107</v>
      </c>
      <c r="E40" s="11" t="s">
        <v>122</v>
      </c>
      <c r="F40" s="26"/>
      <c r="G40" s="26">
        <v>0.84099999999999997</v>
      </c>
      <c r="H40" s="26"/>
      <c r="I40" s="6">
        <f>(F39*G40*10)</f>
        <v>8.5782000000000007</v>
      </c>
      <c r="J40" s="6">
        <v>0.02</v>
      </c>
      <c r="K40" s="6">
        <f>(F39*J40*10)</f>
        <v>0.20400000000000001</v>
      </c>
      <c r="L40" s="29">
        <v>2E-3</v>
      </c>
      <c r="M40" s="6">
        <f>(F39*L40*10)</f>
        <v>2.0400000000000001E-2</v>
      </c>
      <c r="N40" s="6">
        <v>0.06</v>
      </c>
      <c r="O40" s="6">
        <f>(F39*N40*10)</f>
        <v>0.61199999999999999</v>
      </c>
      <c r="P40" s="7">
        <v>4067</v>
      </c>
      <c r="Q40" s="6">
        <f>(P40*F39)/1000</f>
        <v>4.1483400000000001</v>
      </c>
      <c r="R40" s="6">
        <v>0.02</v>
      </c>
      <c r="S40" s="6">
        <v>0.08</v>
      </c>
      <c r="T40" s="6">
        <v>10.89</v>
      </c>
      <c r="U40" s="6" t="s">
        <v>236</v>
      </c>
      <c r="V40" s="6">
        <v>99.56</v>
      </c>
      <c r="W40" s="6">
        <v>2.0099999999999998</v>
      </c>
      <c r="X40" s="7">
        <v>27.3</v>
      </c>
      <c r="Y40" s="26"/>
      <c r="Z40" s="26">
        <v>0.245</v>
      </c>
      <c r="AA40" s="26">
        <v>96</v>
      </c>
      <c r="AB40" s="26">
        <v>1</v>
      </c>
      <c r="AC40" s="26">
        <v>3</v>
      </c>
      <c r="AD40" s="26" t="s">
        <v>195</v>
      </c>
    </row>
    <row r="41" spans="1:30" x14ac:dyDescent="0.25">
      <c r="A41" t="s">
        <v>57</v>
      </c>
      <c r="B41" s="26"/>
      <c r="C41" t="s">
        <v>3</v>
      </c>
      <c r="D41" s="22" t="s">
        <v>108</v>
      </c>
      <c r="E41" s="11"/>
      <c r="F41" s="26">
        <v>0.59</v>
      </c>
      <c r="G41" s="26"/>
      <c r="H41" s="26">
        <v>72.400000000000006</v>
      </c>
      <c r="I41" s="26"/>
      <c r="J41" s="26"/>
      <c r="K41" s="26"/>
      <c r="L41" s="26"/>
      <c r="M41" s="26"/>
      <c r="N41" s="26"/>
      <c r="O41" s="26"/>
      <c r="P41" s="26"/>
      <c r="Q41" s="26"/>
      <c r="R41" s="39"/>
      <c r="S41" s="39"/>
      <c r="T41" s="39"/>
      <c r="U41" s="39"/>
      <c r="V41" s="39"/>
      <c r="W41" s="39"/>
      <c r="X41" s="7"/>
      <c r="Y41" s="7">
        <f>(H41/(H41+100))*100</f>
        <v>41.995359628770302</v>
      </c>
      <c r="Z41" s="26"/>
      <c r="AA41" s="26"/>
      <c r="AB41" s="26"/>
      <c r="AC41" s="26"/>
      <c r="AD41" s="26"/>
    </row>
    <row r="42" spans="1:30" x14ac:dyDescent="0.25">
      <c r="A42" t="s">
        <v>58</v>
      </c>
      <c r="B42" s="26" t="s">
        <v>145</v>
      </c>
      <c r="C42" t="s">
        <v>59</v>
      </c>
      <c r="D42" s="22" t="s">
        <v>108</v>
      </c>
      <c r="E42" s="11" t="s">
        <v>123</v>
      </c>
      <c r="F42" s="26"/>
      <c r="G42" s="26">
        <v>0.13</v>
      </c>
      <c r="H42" s="26"/>
      <c r="I42" s="14">
        <f>(F41*G42*10)</f>
        <v>0.76700000000000002</v>
      </c>
      <c r="J42" s="14">
        <v>0.04</v>
      </c>
      <c r="K42" s="6">
        <f>(F41*J42*10)</f>
        <v>0.23599999999999999</v>
      </c>
      <c r="L42" s="34">
        <v>5.2999999999999999E-2</v>
      </c>
      <c r="M42" s="6">
        <f>(F41*L42*10)</f>
        <v>0.31269999999999998</v>
      </c>
      <c r="N42" s="14">
        <v>7.0000000000000007E-2</v>
      </c>
      <c r="O42" s="6">
        <f>(F41*N42*10)</f>
        <v>0.41300000000000003</v>
      </c>
      <c r="P42" s="33">
        <v>7544.2</v>
      </c>
      <c r="Q42" s="6">
        <f>(P42*F41)/1000</f>
        <v>4.4510779999999999</v>
      </c>
      <c r="R42" s="6">
        <v>0.03</v>
      </c>
      <c r="S42" s="6">
        <v>0.04</v>
      </c>
      <c r="T42" s="6">
        <v>4.1500000000000004</v>
      </c>
      <c r="U42" s="6">
        <v>4.8499999999999996</v>
      </c>
      <c r="V42" s="6">
        <v>16.98</v>
      </c>
      <c r="W42" s="6">
        <v>10.7</v>
      </c>
      <c r="X42" s="7">
        <v>52.4</v>
      </c>
      <c r="Y42" s="26"/>
      <c r="Z42" s="21">
        <v>9.0649999999999995</v>
      </c>
      <c r="AA42" s="26">
        <v>82</v>
      </c>
      <c r="AB42" s="26">
        <v>15</v>
      </c>
      <c r="AC42" s="26">
        <v>3</v>
      </c>
      <c r="AD42" s="26" t="s">
        <v>197</v>
      </c>
    </row>
    <row r="43" spans="1:30" x14ac:dyDescent="0.25">
      <c r="A43" t="s">
        <v>60</v>
      </c>
      <c r="B43" s="26"/>
      <c r="C43" t="s">
        <v>3</v>
      </c>
      <c r="D43" s="22" t="s">
        <v>108</v>
      </c>
      <c r="E43" s="11"/>
      <c r="F43" s="26">
        <v>1.04</v>
      </c>
      <c r="G43" s="26"/>
      <c r="H43" s="26">
        <v>17.600000000000001</v>
      </c>
      <c r="I43" s="26"/>
      <c r="J43" s="26"/>
      <c r="K43" s="26"/>
      <c r="L43" s="26"/>
      <c r="M43" s="26"/>
      <c r="N43" s="26"/>
      <c r="O43" s="26"/>
      <c r="P43" s="26"/>
      <c r="Q43" s="26"/>
      <c r="R43" s="39"/>
      <c r="S43" s="39"/>
      <c r="T43" s="39"/>
      <c r="U43" s="39"/>
      <c r="V43" s="39"/>
      <c r="W43" s="39"/>
      <c r="X43" s="7"/>
      <c r="Y43" s="7">
        <f>(H43/(H43+100))*100</f>
        <v>14.965986394557826</v>
      </c>
      <c r="Z43" s="26"/>
      <c r="AA43" s="26"/>
      <c r="AB43" s="26"/>
      <c r="AC43" s="26"/>
      <c r="AD43" s="26"/>
    </row>
    <row r="44" spans="1:30" x14ac:dyDescent="0.25">
      <c r="A44" t="s">
        <v>61</v>
      </c>
      <c r="B44" s="26" t="s">
        <v>145</v>
      </c>
      <c r="C44" t="s">
        <v>59</v>
      </c>
      <c r="D44" s="22" t="s">
        <v>108</v>
      </c>
      <c r="E44" s="11" t="s">
        <v>124</v>
      </c>
      <c r="F44" s="26"/>
      <c r="G44" s="26">
        <v>0.247</v>
      </c>
      <c r="H44" s="26"/>
      <c r="I44" s="6">
        <f>(F43*G44*10)</f>
        <v>2.5688</v>
      </c>
      <c r="J44" s="6">
        <v>0.01</v>
      </c>
      <c r="K44" s="6">
        <f>(F43*J44*10)</f>
        <v>0.10400000000000001</v>
      </c>
      <c r="L44" s="29">
        <v>5.0000000000000001E-3</v>
      </c>
      <c r="M44" s="6">
        <f>(F43*L44*10)</f>
        <v>5.2000000000000005E-2</v>
      </c>
      <c r="N44" s="6">
        <v>0.06</v>
      </c>
      <c r="O44" s="6">
        <f>(F43*N44*10)</f>
        <v>0.624</v>
      </c>
      <c r="P44" s="6">
        <v>12716.8</v>
      </c>
      <c r="Q44" s="6">
        <f>(P44*F43)/1000</f>
        <v>13.225472</v>
      </c>
      <c r="R44" s="6">
        <v>7.0000000000000007E-2</v>
      </c>
      <c r="S44" s="6">
        <v>0.08</v>
      </c>
      <c r="T44" s="6">
        <v>7.82</v>
      </c>
      <c r="U44" s="6" t="s">
        <v>236</v>
      </c>
      <c r="V44" s="6">
        <v>25.08</v>
      </c>
      <c r="W44" s="6">
        <v>30</v>
      </c>
      <c r="X44" s="7">
        <v>42.5</v>
      </c>
      <c r="Y44" s="26"/>
      <c r="Z44" s="26">
        <v>0.67</v>
      </c>
      <c r="AA44" s="26">
        <v>60</v>
      </c>
      <c r="AB44" s="26">
        <v>27</v>
      </c>
      <c r="AC44" s="26">
        <v>13</v>
      </c>
      <c r="AD44" s="26" t="s">
        <v>196</v>
      </c>
    </row>
    <row r="45" spans="1:30" x14ac:dyDescent="0.25">
      <c r="A45" t="s">
        <v>62</v>
      </c>
      <c r="B45" s="26"/>
      <c r="C45" t="s">
        <v>3</v>
      </c>
      <c r="D45" s="22" t="s">
        <v>108</v>
      </c>
      <c r="E45" s="11"/>
      <c r="F45" s="26">
        <v>0.84</v>
      </c>
      <c r="G45" s="26"/>
      <c r="H45" s="26">
        <v>66.2</v>
      </c>
      <c r="I45" s="26"/>
      <c r="J45" s="26"/>
      <c r="K45" s="26"/>
      <c r="L45" s="26"/>
      <c r="M45" s="26"/>
      <c r="N45" s="26"/>
      <c r="O45" s="26"/>
      <c r="P45" s="26"/>
      <c r="Q45" s="26"/>
      <c r="R45" s="39"/>
      <c r="S45" s="39"/>
      <c r="T45" s="39"/>
      <c r="U45" s="39"/>
      <c r="V45" s="39"/>
      <c r="W45" s="39"/>
      <c r="X45" s="7"/>
      <c r="Y45" s="7">
        <f>(H45/(H45+100))*100</f>
        <v>39.831528279181711</v>
      </c>
      <c r="Z45" s="26"/>
      <c r="AA45" s="26"/>
      <c r="AB45" s="26"/>
      <c r="AC45" s="26"/>
      <c r="AD45" s="26"/>
    </row>
    <row r="46" spans="1:30" x14ac:dyDescent="0.25">
      <c r="A46" t="s">
        <v>64</v>
      </c>
      <c r="B46" s="26" t="s">
        <v>154</v>
      </c>
      <c r="C46" t="s">
        <v>66</v>
      </c>
      <c r="D46" s="22" t="s">
        <v>108</v>
      </c>
      <c r="E46" s="11" t="s">
        <v>125</v>
      </c>
      <c r="F46" s="26"/>
      <c r="G46" s="26">
        <v>7.2999999999999995E-2</v>
      </c>
      <c r="H46" s="26"/>
      <c r="I46" s="16">
        <f>(F45*G46*10)</f>
        <v>0.61319999999999997</v>
      </c>
      <c r="J46" s="16">
        <v>0.03</v>
      </c>
      <c r="K46" s="6">
        <f>(F45*J46*10)</f>
        <v>0.25199999999999995</v>
      </c>
      <c r="L46" s="32">
        <v>1.7000000000000001E-2</v>
      </c>
      <c r="M46" s="6">
        <f>(F45*L46*10)</f>
        <v>0.14280000000000001</v>
      </c>
      <c r="N46" s="16">
        <v>0.03</v>
      </c>
      <c r="O46" s="6">
        <f>(F45*N46*10)</f>
        <v>0.25199999999999995</v>
      </c>
      <c r="P46" s="31">
        <v>3020.4</v>
      </c>
      <c r="Q46" s="6">
        <f>(P46*F45)/1000</f>
        <v>2.5371359999999998</v>
      </c>
      <c r="R46" s="6">
        <v>0.04</v>
      </c>
      <c r="S46" s="6">
        <v>0.02</v>
      </c>
      <c r="T46" s="6">
        <v>9.82</v>
      </c>
      <c r="U46" s="6" t="s">
        <v>236</v>
      </c>
      <c r="V46" s="6">
        <v>30.8</v>
      </c>
      <c r="W46" s="6">
        <v>1.17</v>
      </c>
      <c r="X46" s="7">
        <v>19.600000000000001</v>
      </c>
      <c r="Y46" s="26"/>
      <c r="Z46" s="20">
        <v>3.0369999999999999</v>
      </c>
      <c r="AA46" s="26">
        <v>88</v>
      </c>
      <c r="AB46" s="26">
        <v>9</v>
      </c>
      <c r="AC46" s="26">
        <v>3</v>
      </c>
      <c r="AD46" s="26" t="s">
        <v>195</v>
      </c>
    </row>
    <row r="47" spans="1:30" x14ac:dyDescent="0.25">
      <c r="A47" t="s">
        <v>63</v>
      </c>
      <c r="B47" s="26"/>
      <c r="C47" t="s">
        <v>3</v>
      </c>
      <c r="D47" s="22" t="s">
        <v>108</v>
      </c>
      <c r="E47" s="11"/>
      <c r="F47" s="26">
        <v>1.27</v>
      </c>
      <c r="G47" s="26"/>
      <c r="H47" s="26">
        <v>31.2</v>
      </c>
      <c r="I47" s="26"/>
      <c r="J47" s="26"/>
      <c r="K47" s="26"/>
      <c r="L47" s="26"/>
      <c r="M47" s="26"/>
      <c r="N47" s="26"/>
      <c r="O47" s="26"/>
      <c r="P47" s="26"/>
      <c r="Q47" s="26"/>
      <c r="R47" s="39"/>
      <c r="S47" s="39"/>
      <c r="T47" s="39"/>
      <c r="U47" s="39"/>
      <c r="V47" s="39"/>
      <c r="W47" s="39"/>
      <c r="X47" s="7"/>
      <c r="Y47" s="7">
        <f>(H47/(H47+100))*100</f>
        <v>23.780487804878049</v>
      </c>
      <c r="Z47" s="26"/>
      <c r="AA47" s="26"/>
      <c r="AB47" s="26"/>
      <c r="AC47" s="26"/>
      <c r="AD47" s="26"/>
    </row>
    <row r="48" spans="1:30" x14ac:dyDescent="0.25">
      <c r="A48" t="s">
        <v>65</v>
      </c>
      <c r="B48" s="26" t="s">
        <v>154</v>
      </c>
      <c r="C48" t="s">
        <v>66</v>
      </c>
      <c r="D48" s="22" t="s">
        <v>108</v>
      </c>
      <c r="E48" s="11" t="s">
        <v>126</v>
      </c>
      <c r="F48" s="26"/>
      <c r="G48" s="26">
        <v>9.7000000000000003E-2</v>
      </c>
      <c r="H48" s="26"/>
      <c r="I48" s="16">
        <f>(F47*G48*10)</f>
        <v>1.2319</v>
      </c>
      <c r="J48" s="16">
        <v>0.02</v>
      </c>
      <c r="K48" s="6">
        <f>(F47*J48*10)</f>
        <v>0.254</v>
      </c>
      <c r="L48" s="32">
        <v>8.0000000000000002E-3</v>
      </c>
      <c r="M48" s="6">
        <f>(F47*L48*10)</f>
        <v>0.10160000000000001</v>
      </c>
      <c r="N48" s="16">
        <v>0.01</v>
      </c>
      <c r="O48" s="6">
        <f>(F47*N48*10)</f>
        <v>0.127</v>
      </c>
      <c r="P48" s="31">
        <v>3403.5</v>
      </c>
      <c r="Q48" s="6">
        <f>(P48*F47)/1000</f>
        <v>4.3224450000000001</v>
      </c>
      <c r="R48" s="6">
        <v>0.02</v>
      </c>
      <c r="S48" s="6">
        <v>0.02</v>
      </c>
      <c r="T48" s="6">
        <v>3.61</v>
      </c>
      <c r="U48" s="6" t="s">
        <v>236</v>
      </c>
      <c r="V48" s="6">
        <v>19.45</v>
      </c>
      <c r="W48" s="6">
        <v>1.5</v>
      </c>
      <c r="X48" s="7">
        <v>12.4</v>
      </c>
      <c r="Y48" s="26"/>
      <c r="Z48" s="20">
        <v>1.026</v>
      </c>
      <c r="AA48" s="26">
        <v>94</v>
      </c>
      <c r="AB48" s="26">
        <v>1</v>
      </c>
      <c r="AC48" s="26">
        <v>5</v>
      </c>
      <c r="AD48" s="26" t="s">
        <v>195</v>
      </c>
    </row>
    <row r="49" spans="1:30" x14ac:dyDescent="0.25">
      <c r="A49" t="s">
        <v>67</v>
      </c>
      <c r="B49" s="26"/>
      <c r="C49" t="s">
        <v>3</v>
      </c>
      <c r="D49" s="22" t="s">
        <v>108</v>
      </c>
      <c r="E49" s="11"/>
      <c r="F49" s="26">
        <v>1.33</v>
      </c>
      <c r="G49" s="26"/>
      <c r="H49" s="26">
        <v>23.8</v>
      </c>
      <c r="I49" s="26"/>
      <c r="J49" s="26"/>
      <c r="K49" s="26"/>
      <c r="L49" s="26"/>
      <c r="M49" s="26"/>
      <c r="N49" s="26"/>
      <c r="O49" s="26"/>
      <c r="P49" s="26"/>
      <c r="Q49" s="26"/>
      <c r="R49" s="39"/>
      <c r="S49" s="39"/>
      <c r="T49" s="39"/>
      <c r="U49" s="39"/>
      <c r="V49" s="39"/>
      <c r="W49" s="39"/>
      <c r="X49" s="7"/>
      <c r="Y49" s="7">
        <f>(H49/(H49+100))*100</f>
        <v>19.224555735056544</v>
      </c>
      <c r="Z49" s="26"/>
      <c r="AA49" s="26"/>
      <c r="AB49" s="26"/>
      <c r="AC49" s="26"/>
      <c r="AD49" s="26"/>
    </row>
    <row r="50" spans="1:30" x14ac:dyDescent="0.25">
      <c r="A50" t="s">
        <v>69</v>
      </c>
      <c r="B50" s="26" t="s">
        <v>155</v>
      </c>
      <c r="C50" t="s">
        <v>71</v>
      </c>
      <c r="D50" s="22" t="s">
        <v>108</v>
      </c>
      <c r="E50" s="11" t="s">
        <v>127</v>
      </c>
      <c r="F50" s="26"/>
      <c r="G50" s="26">
        <v>0.23400000000000001</v>
      </c>
      <c r="H50" s="26"/>
      <c r="I50" s="35">
        <f>(F49*G50*10)</f>
        <v>3.1122000000000005</v>
      </c>
      <c r="J50" s="6">
        <v>0.01</v>
      </c>
      <c r="K50" s="6">
        <f>(F49*J50*10)</f>
        <v>0.13300000000000001</v>
      </c>
      <c r="L50" s="29">
        <v>4.0000000000000001E-3</v>
      </c>
      <c r="M50" s="6">
        <f>(F49*L50*10)</f>
        <v>5.3199999999999997E-2</v>
      </c>
      <c r="N50" s="6">
        <v>0.02</v>
      </c>
      <c r="O50" s="6">
        <f>(F49*N50*10)</f>
        <v>0.26600000000000001</v>
      </c>
      <c r="P50" s="7">
        <v>4553.3999999999996</v>
      </c>
      <c r="Q50" s="6">
        <f>(P50*F49)/1000</f>
        <v>6.0560219999999996</v>
      </c>
      <c r="R50" s="6">
        <v>0.02</v>
      </c>
      <c r="S50" s="6">
        <v>0.05</v>
      </c>
      <c r="T50" s="6">
        <v>13.72</v>
      </c>
      <c r="U50" s="6" t="s">
        <v>236</v>
      </c>
      <c r="V50" s="6">
        <v>31.97</v>
      </c>
      <c r="W50" s="6">
        <v>1.0900000000000001</v>
      </c>
      <c r="X50" s="7">
        <v>8.1999999999999993</v>
      </c>
      <c r="Y50" s="26"/>
      <c r="Z50" s="26">
        <v>0.34499999999999997</v>
      </c>
      <c r="AA50" s="26">
        <v>94</v>
      </c>
      <c r="AB50" s="26">
        <v>1</v>
      </c>
      <c r="AC50" s="26">
        <v>5</v>
      </c>
      <c r="AD50" s="26" t="s">
        <v>195</v>
      </c>
    </row>
    <row r="51" spans="1:30" x14ac:dyDescent="0.25">
      <c r="A51" t="s">
        <v>68</v>
      </c>
      <c r="B51" s="26"/>
      <c r="C51" t="s">
        <v>3</v>
      </c>
      <c r="D51" s="22" t="s">
        <v>108</v>
      </c>
      <c r="E51" s="11"/>
      <c r="F51" s="26">
        <v>1.33</v>
      </c>
      <c r="G51" s="26"/>
      <c r="H51" s="26">
        <v>26.7</v>
      </c>
      <c r="I51" s="26"/>
      <c r="J51" s="26"/>
      <c r="K51" s="26"/>
      <c r="L51" s="26"/>
      <c r="M51" s="26"/>
      <c r="N51" s="26"/>
      <c r="O51" s="26"/>
      <c r="P51" s="26"/>
      <c r="Q51" s="26"/>
      <c r="R51" s="39"/>
      <c r="S51" s="39"/>
      <c r="T51" s="39"/>
      <c r="U51" s="39"/>
      <c r="V51" s="39"/>
      <c r="W51" s="39"/>
      <c r="X51" s="7"/>
      <c r="Y51" s="7">
        <f>(H51/(H51+100))*100</f>
        <v>21.073401736385161</v>
      </c>
      <c r="Z51" s="26"/>
      <c r="AA51" s="26"/>
      <c r="AB51" s="26"/>
      <c r="AC51" s="26"/>
      <c r="AD51" s="26"/>
    </row>
    <row r="52" spans="1:30" x14ac:dyDescent="0.25">
      <c r="A52" t="s">
        <v>70</v>
      </c>
      <c r="B52" s="26" t="s">
        <v>155</v>
      </c>
      <c r="C52" t="s">
        <v>71</v>
      </c>
      <c r="D52" s="22" t="s">
        <v>108</v>
      </c>
      <c r="E52" t="s">
        <v>122</v>
      </c>
      <c r="F52" s="26"/>
      <c r="G52" s="26">
        <v>0.85499999999999998</v>
      </c>
      <c r="H52" s="26"/>
      <c r="I52" s="6">
        <f>(F51*G52*10)</f>
        <v>11.371500000000001</v>
      </c>
      <c r="J52" s="6">
        <v>0.02</v>
      </c>
      <c r="K52" s="6">
        <f>(F51*J52*10)</f>
        <v>0.26600000000000001</v>
      </c>
      <c r="L52" s="29">
        <v>2E-3</v>
      </c>
      <c r="M52" s="6">
        <f>(F51*L52*10)</f>
        <v>2.6599999999999999E-2</v>
      </c>
      <c r="N52" s="6">
        <v>0.04</v>
      </c>
      <c r="O52" s="6">
        <f>(F51*N52*10)</f>
        <v>0.53200000000000003</v>
      </c>
      <c r="P52" s="7">
        <v>3237.5</v>
      </c>
      <c r="Q52" s="6">
        <f>(P52*F51)/1000</f>
        <v>4.3058750000000003</v>
      </c>
      <c r="R52" s="6">
        <v>0.01</v>
      </c>
      <c r="S52" s="6">
        <v>0.06</v>
      </c>
      <c r="T52" s="6">
        <v>13.37</v>
      </c>
      <c r="U52" s="6" t="s">
        <v>236</v>
      </c>
      <c r="V52" s="6">
        <v>58.44</v>
      </c>
      <c r="W52" s="6">
        <v>1.64</v>
      </c>
      <c r="X52" s="7">
        <v>17.5</v>
      </c>
      <c r="Y52" s="26"/>
      <c r="Z52" s="26">
        <v>0.19800000000000001</v>
      </c>
      <c r="AA52" s="26">
        <v>96</v>
      </c>
      <c r="AB52" s="26">
        <v>1</v>
      </c>
      <c r="AC52" s="26">
        <v>3</v>
      </c>
      <c r="AD52" s="26" t="s">
        <v>195</v>
      </c>
    </row>
    <row r="53" spans="1:30" x14ac:dyDescent="0.25">
      <c r="A53" t="s">
        <v>72</v>
      </c>
      <c r="B53" s="26"/>
      <c r="C53" t="s">
        <v>3</v>
      </c>
      <c r="D53" s="22" t="s">
        <v>108</v>
      </c>
      <c r="E53" s="11"/>
      <c r="F53" s="26">
        <v>1.36</v>
      </c>
      <c r="G53" s="26"/>
      <c r="H53" s="26">
        <v>19.399999999999999</v>
      </c>
      <c r="I53" s="26"/>
      <c r="J53" s="26"/>
      <c r="K53" s="26"/>
      <c r="L53" s="26"/>
      <c r="M53" s="26"/>
      <c r="N53" s="26"/>
      <c r="O53" s="26"/>
      <c r="P53" s="26"/>
      <c r="Q53" s="26"/>
      <c r="R53" s="39"/>
      <c r="S53" s="39"/>
      <c r="T53" s="39"/>
      <c r="U53" s="39"/>
      <c r="V53" s="39"/>
      <c r="W53" s="39"/>
      <c r="X53" s="7"/>
      <c r="Y53" s="7">
        <f>(H53/(H53+100))*100</f>
        <v>16.247906197654942</v>
      </c>
      <c r="Z53" s="26"/>
      <c r="AA53" s="26"/>
      <c r="AB53" s="26"/>
      <c r="AC53" s="26"/>
      <c r="AD53" s="26"/>
    </row>
    <row r="54" spans="1:30" x14ac:dyDescent="0.25">
      <c r="A54" t="s">
        <v>87</v>
      </c>
      <c r="B54" s="26" t="s">
        <v>158</v>
      </c>
      <c r="C54" t="s">
        <v>73</v>
      </c>
      <c r="D54" s="22" t="s">
        <v>108</v>
      </c>
      <c r="E54" s="11" t="s">
        <v>128</v>
      </c>
      <c r="F54" s="26"/>
      <c r="G54" s="26">
        <v>0.40600000000000003</v>
      </c>
      <c r="H54" s="26"/>
      <c r="I54" s="6">
        <f>(F53*G54*10)</f>
        <v>5.5216000000000012</v>
      </c>
      <c r="J54" s="6">
        <v>0.01</v>
      </c>
      <c r="K54" s="6">
        <f>(F53*J54*10)</f>
        <v>0.13600000000000001</v>
      </c>
      <c r="L54" s="29">
        <v>4.0000000000000001E-3</v>
      </c>
      <c r="M54" s="6">
        <f>(F53*L54*10)</f>
        <v>5.4400000000000004E-2</v>
      </c>
      <c r="N54" s="6">
        <v>0.03</v>
      </c>
      <c r="O54" s="6">
        <f>(F53*N54*10)</f>
        <v>0.40800000000000003</v>
      </c>
      <c r="P54" s="7">
        <v>4760.1000000000004</v>
      </c>
      <c r="Q54" s="6">
        <f>(P54*F53)/1000</f>
        <v>6.4737360000000006</v>
      </c>
      <c r="R54" s="6">
        <v>0.02</v>
      </c>
      <c r="S54" s="6">
        <v>0.04</v>
      </c>
      <c r="T54" s="6">
        <v>3.58</v>
      </c>
      <c r="U54" s="6" t="s">
        <v>236</v>
      </c>
      <c r="V54" s="6">
        <v>18.829999999999998</v>
      </c>
      <c r="W54" s="6">
        <v>0.55000000000000004</v>
      </c>
      <c r="X54" s="7">
        <v>27.8</v>
      </c>
      <c r="Y54" s="26"/>
      <c r="Z54" s="26">
        <v>0.69899999999999995</v>
      </c>
      <c r="AA54" s="26">
        <v>88</v>
      </c>
      <c r="AB54" s="26">
        <v>7</v>
      </c>
      <c r="AC54" s="26">
        <v>5</v>
      </c>
      <c r="AD54" s="26" t="s">
        <v>195</v>
      </c>
    </row>
    <row r="55" spans="1:30" x14ac:dyDescent="0.25">
      <c r="A55" t="s">
        <v>74</v>
      </c>
      <c r="B55" s="26"/>
      <c r="C55" t="s">
        <v>3</v>
      </c>
      <c r="D55" s="22" t="s">
        <v>108</v>
      </c>
      <c r="E55" s="11"/>
      <c r="F55" s="26">
        <v>0.23</v>
      </c>
      <c r="G55" s="26"/>
      <c r="H55" s="26">
        <v>378.2</v>
      </c>
      <c r="I55" s="26"/>
      <c r="J55" s="26"/>
      <c r="K55" s="26"/>
      <c r="L55" s="26"/>
      <c r="M55" s="26"/>
      <c r="N55" s="26"/>
      <c r="O55" s="26"/>
      <c r="P55" s="26"/>
      <c r="Q55" s="26"/>
      <c r="R55" s="39"/>
      <c r="S55" s="39"/>
      <c r="T55" s="39"/>
      <c r="U55" s="39"/>
      <c r="V55" s="39"/>
      <c r="W55" s="39"/>
      <c r="X55" s="7"/>
      <c r="Y55" s="7">
        <f>(H55/(H55+100))*100</f>
        <v>79.088247595148474</v>
      </c>
      <c r="Z55" s="26"/>
      <c r="AA55" s="26"/>
      <c r="AB55" s="26"/>
      <c r="AC55" s="26"/>
      <c r="AD55" s="26"/>
    </row>
    <row r="56" spans="1:30" x14ac:dyDescent="0.25">
      <c r="A56" t="s">
        <v>76</v>
      </c>
      <c r="B56" s="26" t="s">
        <v>152</v>
      </c>
      <c r="C56" t="s">
        <v>77</v>
      </c>
      <c r="D56" s="22" t="s">
        <v>108</v>
      </c>
      <c r="E56" s="11" t="s">
        <v>129</v>
      </c>
      <c r="F56" s="26"/>
      <c r="G56" s="26">
        <v>2.09</v>
      </c>
      <c r="H56" s="26"/>
      <c r="I56" s="14">
        <f>(F55*G56*10)</f>
        <v>4.8069999999999995</v>
      </c>
      <c r="J56" s="14">
        <v>7.0000000000000007E-2</v>
      </c>
      <c r="K56" s="6">
        <f>(F55*J56*10)</f>
        <v>0.16100000000000003</v>
      </c>
      <c r="L56" s="34">
        <v>0.754</v>
      </c>
      <c r="M56" s="6">
        <f>(F55*L56*10)</f>
        <v>1.7342000000000002</v>
      </c>
      <c r="N56" s="14">
        <v>0.43</v>
      </c>
      <c r="O56" s="6">
        <f>(F55*N56*10)</f>
        <v>0.98899999999999999</v>
      </c>
      <c r="P56" s="33">
        <v>6277.4</v>
      </c>
      <c r="Q56" s="6">
        <f>(P56*F55)/1000</f>
        <v>1.4438019999999998</v>
      </c>
      <c r="R56" s="6">
        <v>0.04</v>
      </c>
      <c r="S56" s="6">
        <v>0.21</v>
      </c>
      <c r="T56" s="6">
        <v>85.69</v>
      </c>
      <c r="U56" s="6">
        <v>7.34</v>
      </c>
      <c r="V56" s="6">
        <v>291.83</v>
      </c>
      <c r="W56" s="6">
        <v>14.52</v>
      </c>
      <c r="X56" s="7">
        <v>209.8</v>
      </c>
      <c r="Y56" s="26"/>
      <c r="Z56" s="21">
        <v>29.3</v>
      </c>
      <c r="AA56" s="26" t="s">
        <v>198</v>
      </c>
      <c r="AB56" s="26" t="s">
        <v>198</v>
      </c>
      <c r="AC56" s="26" t="s">
        <v>198</v>
      </c>
      <c r="AD56" s="26" t="s">
        <v>199</v>
      </c>
    </row>
    <row r="57" spans="1:30" x14ac:dyDescent="0.25">
      <c r="A57" t="s">
        <v>75</v>
      </c>
      <c r="B57" s="26"/>
      <c r="C57" t="s">
        <v>3</v>
      </c>
      <c r="D57" s="22" t="s">
        <v>108</v>
      </c>
      <c r="E57" s="11"/>
      <c r="F57" s="26">
        <v>0.24</v>
      </c>
      <c r="G57" s="26"/>
      <c r="H57" s="26">
        <v>274.39999999999998</v>
      </c>
      <c r="I57" s="26"/>
      <c r="J57" s="26"/>
      <c r="K57" s="26"/>
      <c r="L57" s="26"/>
      <c r="M57" s="26"/>
      <c r="N57" s="26"/>
      <c r="O57" s="26"/>
      <c r="P57" s="26"/>
      <c r="Q57" s="26"/>
      <c r="R57" s="39"/>
      <c r="S57" s="39"/>
      <c r="T57" s="39"/>
      <c r="U57" s="39"/>
      <c r="V57" s="39"/>
      <c r="W57" s="39"/>
      <c r="X57" s="7"/>
      <c r="Y57" s="7">
        <f>(H57/(H57+100))*100</f>
        <v>73.290598290598282</v>
      </c>
      <c r="Z57" s="26"/>
      <c r="AA57" s="26"/>
      <c r="AB57" s="26"/>
      <c r="AC57" s="26"/>
      <c r="AD57" s="26"/>
    </row>
    <row r="58" spans="1:30" x14ac:dyDescent="0.25">
      <c r="A58" t="s">
        <v>131</v>
      </c>
      <c r="B58" s="26" t="s">
        <v>152</v>
      </c>
      <c r="C58" t="s">
        <v>77</v>
      </c>
      <c r="D58" s="22" t="s">
        <v>108</v>
      </c>
      <c r="E58" s="11" t="s">
        <v>132</v>
      </c>
      <c r="F58" s="26"/>
      <c r="G58" s="26">
        <v>2.2000000000000002</v>
      </c>
      <c r="H58" s="26"/>
      <c r="I58" s="14">
        <f>(F57*G58*10)</f>
        <v>5.28</v>
      </c>
      <c r="J58" s="14">
        <v>7.0000000000000007E-2</v>
      </c>
      <c r="K58" s="6">
        <f>(F57*J58*10)</f>
        <v>0.16800000000000004</v>
      </c>
      <c r="L58" s="34">
        <v>0.312</v>
      </c>
      <c r="M58" s="6">
        <f>(F57*L58*10)</f>
        <v>0.74880000000000002</v>
      </c>
      <c r="N58" s="14">
        <v>0.71</v>
      </c>
      <c r="O58" s="6">
        <f>(F57*N58*10)</f>
        <v>1.704</v>
      </c>
      <c r="P58" s="33">
        <v>5905.5</v>
      </c>
      <c r="Q58" s="6">
        <f>(P58*F57)/1000</f>
        <v>1.4173199999999999</v>
      </c>
      <c r="R58" s="6">
        <v>0.02</v>
      </c>
      <c r="S58" s="6">
        <v>0.1</v>
      </c>
      <c r="T58" s="6">
        <v>151.80000000000001</v>
      </c>
      <c r="U58" s="6">
        <v>2.88</v>
      </c>
      <c r="V58" s="6">
        <v>564.1</v>
      </c>
      <c r="W58" s="6">
        <v>8.25</v>
      </c>
      <c r="X58" s="7">
        <v>58.2</v>
      </c>
      <c r="Y58" s="26"/>
      <c r="Z58" s="21">
        <v>40.28</v>
      </c>
      <c r="AA58" s="26">
        <v>61</v>
      </c>
      <c r="AB58" s="26">
        <v>27</v>
      </c>
      <c r="AC58" s="26">
        <v>12</v>
      </c>
      <c r="AD58" s="26" t="s">
        <v>196</v>
      </c>
    </row>
    <row r="59" spans="1:30" x14ac:dyDescent="0.25">
      <c r="A59" t="s">
        <v>78</v>
      </c>
      <c r="B59" s="26"/>
      <c r="C59" t="s">
        <v>3</v>
      </c>
      <c r="D59" s="22" t="s">
        <v>108</v>
      </c>
      <c r="E59" s="11"/>
      <c r="F59" s="26">
        <v>0.14000000000000001</v>
      </c>
      <c r="G59" s="26"/>
      <c r="H59" s="26">
        <v>442.1</v>
      </c>
      <c r="I59" s="26"/>
      <c r="J59" s="26"/>
      <c r="K59" s="26"/>
      <c r="L59" s="26"/>
      <c r="M59" s="26"/>
      <c r="N59" s="26"/>
      <c r="O59" s="26"/>
      <c r="P59" s="26"/>
      <c r="Q59" s="26"/>
      <c r="R59" s="39"/>
      <c r="S59" s="39"/>
      <c r="T59" s="39"/>
      <c r="U59" s="39"/>
      <c r="V59" s="39"/>
      <c r="W59" s="39"/>
      <c r="X59" s="7"/>
      <c r="Y59" s="7">
        <f>(H59/(H59+100))*100</f>
        <v>81.553218963290902</v>
      </c>
      <c r="Z59" s="26"/>
      <c r="AA59" s="26"/>
      <c r="AB59" s="26"/>
      <c r="AC59" s="26"/>
      <c r="AD59" s="26"/>
    </row>
    <row r="60" spans="1:30" x14ac:dyDescent="0.25">
      <c r="A60" t="s">
        <v>79</v>
      </c>
      <c r="B60" s="26" t="s">
        <v>138</v>
      </c>
      <c r="C60" t="s">
        <v>80</v>
      </c>
      <c r="D60" s="22" t="s">
        <v>108</v>
      </c>
      <c r="E60" s="11" t="s">
        <v>132</v>
      </c>
      <c r="F60" s="26"/>
      <c r="G60" s="26">
        <v>2.13</v>
      </c>
      <c r="H60" s="26"/>
      <c r="I60" s="14">
        <f>(F59*G60*10)</f>
        <v>2.9820000000000002</v>
      </c>
      <c r="J60" s="14">
        <v>0.06</v>
      </c>
      <c r="K60" s="6">
        <f>(F59*J60*10)</f>
        <v>8.4000000000000019E-2</v>
      </c>
      <c r="L60" s="34">
        <v>0.34799999999999998</v>
      </c>
      <c r="M60" s="6">
        <f>(F59*L60*10)</f>
        <v>0.48719999999999997</v>
      </c>
      <c r="N60" s="14">
        <v>0.94</v>
      </c>
      <c r="O60" s="6">
        <f>(F59*N60*10)</f>
        <v>1.3159999999999998</v>
      </c>
      <c r="P60" s="33">
        <v>6474.1</v>
      </c>
      <c r="Q60" s="6">
        <f>(P60*F59)/1000</f>
        <v>0.90637400000000012</v>
      </c>
      <c r="R60" s="6">
        <v>0.03</v>
      </c>
      <c r="S60" s="6">
        <v>0.13</v>
      </c>
      <c r="T60" s="6">
        <v>10.77</v>
      </c>
      <c r="U60" s="6">
        <v>5.52</v>
      </c>
      <c r="V60" s="6">
        <v>337.42</v>
      </c>
      <c r="W60" s="6">
        <v>7.76</v>
      </c>
      <c r="X60" s="7">
        <v>74.5</v>
      </c>
      <c r="Y60" s="26"/>
      <c r="Z60" s="21">
        <v>43.58</v>
      </c>
      <c r="AA60" s="26">
        <v>76</v>
      </c>
      <c r="AB60" s="26">
        <v>13</v>
      </c>
      <c r="AC60" s="26">
        <v>11</v>
      </c>
      <c r="AD60" s="26" t="s">
        <v>196</v>
      </c>
    </row>
    <row r="61" spans="1:30" x14ac:dyDescent="0.25">
      <c r="A61" t="s">
        <v>81</v>
      </c>
      <c r="B61" s="26"/>
      <c r="C61" t="s">
        <v>3</v>
      </c>
      <c r="D61" s="22" t="s">
        <v>108</v>
      </c>
      <c r="E61" s="11"/>
      <c r="F61" s="26">
        <v>1.42</v>
      </c>
      <c r="G61" s="26"/>
      <c r="H61" s="26">
        <v>26.9</v>
      </c>
      <c r="I61" s="26"/>
      <c r="J61" s="26"/>
      <c r="K61" s="26"/>
      <c r="L61" s="26"/>
      <c r="M61" s="26"/>
      <c r="N61" s="26"/>
      <c r="O61" s="26"/>
      <c r="P61" s="26"/>
      <c r="Q61" s="26"/>
      <c r="R61" s="39"/>
      <c r="S61" s="39"/>
      <c r="T61" s="39"/>
      <c r="U61" s="39"/>
      <c r="V61" s="39"/>
      <c r="W61" s="39"/>
      <c r="X61" s="7"/>
      <c r="Y61" s="7">
        <f>(H61/(H61+100))*100</f>
        <v>21.197793538219067</v>
      </c>
      <c r="Z61" s="26"/>
      <c r="AA61" s="26"/>
      <c r="AB61" s="26"/>
      <c r="AC61" s="26"/>
      <c r="AD61" s="26"/>
    </row>
    <row r="62" spans="1:30" x14ac:dyDescent="0.25">
      <c r="A62" t="s">
        <v>82</v>
      </c>
      <c r="B62" s="26" t="s">
        <v>159</v>
      </c>
      <c r="C62" t="s">
        <v>83</v>
      </c>
      <c r="D62" s="22" t="s">
        <v>108</v>
      </c>
      <c r="E62" s="11" t="s">
        <v>133</v>
      </c>
      <c r="F62" s="26"/>
      <c r="G62" s="26">
        <v>0.26500000000000001</v>
      </c>
      <c r="H62" s="26"/>
      <c r="I62" s="6">
        <f>(F61*G62*10)</f>
        <v>3.7630000000000003</v>
      </c>
      <c r="J62" s="6">
        <v>0.01</v>
      </c>
      <c r="K62" s="6">
        <f>(F61*J62*10)</f>
        <v>0.14199999999999999</v>
      </c>
      <c r="L62" s="29">
        <v>5.0000000000000001E-3</v>
      </c>
      <c r="M62" s="6">
        <f>(F61*L62*10)</f>
        <v>7.0999999999999994E-2</v>
      </c>
      <c r="N62" s="6">
        <v>0.04</v>
      </c>
      <c r="O62" s="6">
        <f>(F61*N62*10)</f>
        <v>0.56799999999999995</v>
      </c>
      <c r="P62" s="7">
        <v>4297.2</v>
      </c>
      <c r="Q62" s="6">
        <f>(P62*F61)/1000</f>
        <v>6.1020239999999992</v>
      </c>
      <c r="R62" s="6">
        <v>0.01</v>
      </c>
      <c r="S62" s="6">
        <v>0.04</v>
      </c>
      <c r="T62" s="6">
        <v>4.8899999999999997</v>
      </c>
      <c r="U62" s="6" t="s">
        <v>236</v>
      </c>
      <c r="V62" s="6">
        <v>24.78</v>
      </c>
      <c r="W62" s="6">
        <v>3.28</v>
      </c>
      <c r="X62" s="7">
        <v>22.5</v>
      </c>
      <c r="Y62" s="26"/>
      <c r="Z62" s="26">
        <v>0.872</v>
      </c>
      <c r="AA62" s="26">
        <v>88</v>
      </c>
      <c r="AB62" s="26">
        <v>9</v>
      </c>
      <c r="AC62" s="26">
        <v>3</v>
      </c>
      <c r="AD62" s="26" t="s">
        <v>195</v>
      </c>
    </row>
    <row r="63" spans="1:30" x14ac:dyDescent="0.25">
      <c r="A63" t="s">
        <v>84</v>
      </c>
      <c r="B63" s="26"/>
      <c r="C63" t="s">
        <v>3</v>
      </c>
      <c r="D63" s="22" t="s">
        <v>108</v>
      </c>
      <c r="E63" s="11"/>
      <c r="F63" s="26">
        <v>1.1000000000000001</v>
      </c>
      <c r="G63" s="26"/>
      <c r="H63" s="26">
        <v>30.8</v>
      </c>
      <c r="I63" s="26"/>
      <c r="J63" s="26"/>
      <c r="K63" s="26"/>
      <c r="L63" s="26"/>
      <c r="M63" s="26"/>
      <c r="N63" s="26"/>
      <c r="O63" s="26"/>
      <c r="P63" s="26"/>
      <c r="Q63" s="26"/>
      <c r="R63" s="39"/>
      <c r="S63" s="39"/>
      <c r="T63" s="39"/>
      <c r="U63" s="39"/>
      <c r="V63" s="39"/>
      <c r="W63" s="39"/>
      <c r="X63" s="7"/>
      <c r="Y63" s="7">
        <f>(H63/(H63+100))*100</f>
        <v>23.547400611620795</v>
      </c>
      <c r="Z63" s="26"/>
      <c r="AA63" s="26"/>
      <c r="AB63" s="26"/>
      <c r="AC63" s="26"/>
      <c r="AD63" s="26"/>
    </row>
    <row r="64" spans="1:30" x14ac:dyDescent="0.25">
      <c r="A64" t="s">
        <v>85</v>
      </c>
      <c r="B64" s="26" t="s">
        <v>157</v>
      </c>
      <c r="C64" t="s">
        <v>187</v>
      </c>
      <c r="D64" s="22" t="s">
        <v>108</v>
      </c>
      <c r="E64" s="11" t="s">
        <v>133</v>
      </c>
      <c r="F64" s="26"/>
      <c r="G64" s="26">
        <v>0.105</v>
      </c>
      <c r="H64" s="26"/>
      <c r="I64" s="6">
        <f>(F63*G64*10)</f>
        <v>1.155</v>
      </c>
      <c r="J64" s="29">
        <v>3.0000000000000001E-3</v>
      </c>
      <c r="K64" s="6">
        <f>(F63*J64*10)</f>
        <v>3.3000000000000002E-2</v>
      </c>
      <c r="L64" s="29">
        <v>4.0000000000000001E-3</v>
      </c>
      <c r="M64" s="6">
        <f>(F63*L64*10)</f>
        <v>4.4000000000000004E-2</v>
      </c>
      <c r="N64" s="6">
        <v>0.02</v>
      </c>
      <c r="O64" s="6">
        <f>(F63*N64*10)</f>
        <v>0.22000000000000003</v>
      </c>
      <c r="P64" s="7">
        <v>2044.3</v>
      </c>
      <c r="Q64" s="6">
        <f>(P64*F63)/1000</f>
        <v>2.2487300000000001</v>
      </c>
      <c r="R64" s="29">
        <v>4.0000000000000001E-3</v>
      </c>
      <c r="S64" s="6">
        <v>0.02</v>
      </c>
      <c r="T64" s="6">
        <v>0.44</v>
      </c>
      <c r="U64" s="6" t="s">
        <v>236</v>
      </c>
      <c r="V64" s="6">
        <v>19</v>
      </c>
      <c r="W64" s="6">
        <v>0.56999999999999995</v>
      </c>
      <c r="X64" s="7">
        <v>17.600000000000001</v>
      </c>
      <c r="Y64" s="26"/>
      <c r="Z64" s="26">
        <v>0.39100000000000001</v>
      </c>
      <c r="AA64" s="26">
        <v>96</v>
      </c>
      <c r="AB64" s="26">
        <v>1</v>
      </c>
      <c r="AC64" s="26">
        <v>3</v>
      </c>
      <c r="AD64" s="26" t="s">
        <v>195</v>
      </c>
    </row>
    <row r="65" spans="2:27" x14ac:dyDescent="0.25">
      <c r="B65" s="26"/>
      <c r="D65" s="11"/>
      <c r="E65" s="11"/>
      <c r="F65" s="26"/>
      <c r="G65" s="5"/>
      <c r="H65" s="2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26"/>
    </row>
    <row r="66" spans="2:27" x14ac:dyDescent="0.25">
      <c r="B66" s="26"/>
      <c r="C66" s="2" t="s">
        <v>168</v>
      </c>
      <c r="D66" s="11"/>
      <c r="E66" s="11" t="s">
        <v>104</v>
      </c>
      <c r="F66" s="26"/>
      <c r="G66" s="51" t="s">
        <v>163</v>
      </c>
      <c r="H66" s="51"/>
      <c r="I66" s="51"/>
      <c r="J66" s="27"/>
      <c r="K66" s="27"/>
      <c r="L66" s="27"/>
      <c r="M66" s="27"/>
      <c r="N66" s="27"/>
      <c r="O66" s="27"/>
      <c r="P66" s="27"/>
      <c r="Q66" s="27"/>
      <c r="R66" s="40"/>
      <c r="S66" s="40"/>
      <c r="T66" s="40"/>
      <c r="U66" s="40"/>
      <c r="V66" s="40"/>
      <c r="W66" s="40"/>
      <c r="X66" s="40"/>
      <c r="Y66" s="26"/>
      <c r="Z66" s="15"/>
      <c r="AA66" t="s">
        <v>160</v>
      </c>
    </row>
    <row r="67" spans="2:27" ht="17.25" x14ac:dyDescent="0.25">
      <c r="B67" s="26"/>
      <c r="C67" s="50" t="s">
        <v>109</v>
      </c>
      <c r="D67" s="50"/>
      <c r="E67" s="26"/>
      <c r="F67" s="26"/>
      <c r="G67" s="50" t="s">
        <v>165</v>
      </c>
      <c r="H67" s="50"/>
      <c r="I67" s="50"/>
      <c r="J67" s="26"/>
      <c r="K67" s="26"/>
      <c r="L67" s="26"/>
      <c r="M67" s="26"/>
      <c r="N67" s="26"/>
      <c r="O67" s="26"/>
      <c r="P67" s="26"/>
      <c r="Q67" s="26"/>
      <c r="R67" s="39"/>
      <c r="S67" s="39"/>
      <c r="T67" s="39"/>
      <c r="U67" s="39"/>
      <c r="V67" s="39"/>
      <c r="W67" s="39"/>
      <c r="X67" s="39"/>
      <c r="Y67" s="26"/>
      <c r="Z67" s="8"/>
      <c r="AA67" t="s">
        <v>161</v>
      </c>
    </row>
    <row r="68" spans="2:27" ht="17.25" x14ac:dyDescent="0.25">
      <c r="B68" s="26"/>
      <c r="C68" s="50" t="s">
        <v>110</v>
      </c>
      <c r="D68" s="50"/>
      <c r="E68" s="26"/>
      <c r="F68" s="26"/>
      <c r="G68" s="50" t="s">
        <v>164</v>
      </c>
      <c r="H68" s="50"/>
      <c r="I68" s="50"/>
      <c r="J68" s="26"/>
      <c r="K68" s="26"/>
      <c r="L68" s="26"/>
      <c r="M68" s="26"/>
      <c r="N68" s="26"/>
      <c r="O68" s="26"/>
      <c r="P68" s="26"/>
      <c r="Q68" s="26"/>
      <c r="R68" s="39"/>
      <c r="S68" s="39"/>
      <c r="T68" s="39"/>
      <c r="U68" s="39"/>
      <c r="V68" s="39"/>
      <c r="W68" s="39"/>
      <c r="X68" s="39"/>
      <c r="Y68" s="26"/>
      <c r="AA68" t="s">
        <v>162</v>
      </c>
    </row>
    <row r="69" spans="2:27" x14ac:dyDescent="0.25">
      <c r="B69" s="26"/>
      <c r="C69" s="50" t="s">
        <v>111</v>
      </c>
      <c r="D69" s="50"/>
      <c r="E69" s="26"/>
      <c r="F69" s="26"/>
      <c r="G69" s="50" t="s">
        <v>166</v>
      </c>
      <c r="H69" s="50"/>
      <c r="I69" s="50"/>
      <c r="J69" s="26"/>
      <c r="K69" s="26"/>
      <c r="L69" s="26"/>
      <c r="M69" s="26"/>
      <c r="N69" s="26"/>
      <c r="O69" s="26"/>
      <c r="P69" s="26"/>
      <c r="Q69" s="26"/>
      <c r="R69" s="39"/>
      <c r="S69" s="39"/>
      <c r="T69" s="39"/>
      <c r="U69" s="39"/>
      <c r="V69" s="39"/>
      <c r="W69" s="39"/>
      <c r="X69" s="39"/>
      <c r="Y69" s="26"/>
    </row>
    <row r="70" spans="2:27" x14ac:dyDescent="0.25">
      <c r="B70" s="26"/>
      <c r="C70" s="50" t="s">
        <v>112</v>
      </c>
      <c r="D70" s="50"/>
      <c r="E70" s="26"/>
      <c r="F70" s="26"/>
      <c r="G70" s="50" t="s">
        <v>167</v>
      </c>
      <c r="H70" s="50"/>
      <c r="I70" s="50"/>
      <c r="J70" s="26"/>
      <c r="K70" s="26"/>
      <c r="L70" s="26"/>
      <c r="M70" s="26"/>
      <c r="N70" s="26"/>
      <c r="O70" s="26"/>
      <c r="P70" s="26"/>
      <c r="Q70" s="26"/>
      <c r="R70" s="39"/>
      <c r="S70" s="39"/>
      <c r="T70" s="39"/>
      <c r="U70" s="39"/>
      <c r="V70" s="39"/>
      <c r="W70" s="39"/>
      <c r="X70" s="39"/>
      <c r="Y70" s="26"/>
    </row>
    <row r="71" spans="2:27" x14ac:dyDescent="0.2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39"/>
      <c r="S71" s="39"/>
      <c r="T71" s="39"/>
      <c r="U71" s="39"/>
      <c r="V71" s="39"/>
      <c r="W71" s="39"/>
      <c r="X71" s="39"/>
      <c r="Y71" s="26"/>
    </row>
    <row r="72" spans="2:27" x14ac:dyDescent="0.25">
      <c r="B72" s="26"/>
      <c r="C72" s="27" t="s">
        <v>113</v>
      </c>
      <c r="D72" s="27" t="s">
        <v>114</v>
      </c>
      <c r="E72" s="27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39"/>
      <c r="S72" s="39"/>
      <c r="T72" s="39"/>
      <c r="U72" s="39"/>
      <c r="V72" s="39"/>
      <c r="W72" s="39"/>
      <c r="X72" s="39"/>
      <c r="Y72" s="26"/>
    </row>
    <row r="73" spans="2:27" x14ac:dyDescent="0.25">
      <c r="B73" s="26"/>
      <c r="C73" s="26">
        <v>4.57</v>
      </c>
      <c r="D73" s="26">
        <v>6.72</v>
      </c>
      <c r="E73" s="26"/>
      <c r="F73" s="26"/>
      <c r="G73" s="51" t="s">
        <v>169</v>
      </c>
      <c r="H73" s="51"/>
      <c r="I73" s="51"/>
      <c r="J73" s="27"/>
      <c r="K73" s="27"/>
      <c r="L73" s="27"/>
      <c r="M73" s="27"/>
      <c r="N73" s="27"/>
      <c r="O73" s="27"/>
      <c r="P73" s="27"/>
      <c r="Q73" s="27"/>
      <c r="R73" s="40"/>
      <c r="S73" s="40"/>
      <c r="T73" s="40"/>
      <c r="U73" s="40"/>
      <c r="V73" s="40"/>
      <c r="W73" s="40"/>
      <c r="X73" s="40"/>
      <c r="Y73" s="26"/>
    </row>
    <row r="74" spans="2:27" x14ac:dyDescent="0.25">
      <c r="B74" s="26"/>
      <c r="C74" s="26">
        <v>5.32</v>
      </c>
      <c r="D74" s="26">
        <v>4.1399999999999997</v>
      </c>
      <c r="E74" s="26"/>
      <c r="F74" s="26"/>
      <c r="G74" s="50" t="s">
        <v>170</v>
      </c>
      <c r="H74" s="50"/>
      <c r="I74" s="50"/>
      <c r="J74" s="26"/>
      <c r="K74" s="26"/>
      <c r="L74" s="26"/>
      <c r="M74" s="26"/>
      <c r="N74" s="26"/>
      <c r="O74" s="26"/>
      <c r="P74" s="26"/>
      <c r="Q74" s="26"/>
      <c r="R74" s="39"/>
      <c r="S74" s="39"/>
      <c r="T74" s="39"/>
      <c r="U74" s="39"/>
      <c r="V74" s="39"/>
      <c r="W74" s="39"/>
      <c r="X74" s="39"/>
      <c r="Y74" s="6"/>
    </row>
    <row r="75" spans="2:27" x14ac:dyDescent="0.25">
      <c r="B75" s="26"/>
      <c r="C75" s="26">
        <v>5.7</v>
      </c>
      <c r="D75" s="26">
        <v>7.16</v>
      </c>
      <c r="E75" s="26"/>
      <c r="F75" s="26"/>
      <c r="G75" s="50" t="s">
        <v>171</v>
      </c>
      <c r="H75" s="50"/>
      <c r="I75" s="50"/>
      <c r="J75" s="26"/>
      <c r="K75" s="26"/>
      <c r="L75" s="26"/>
      <c r="M75" s="26"/>
      <c r="N75" s="26"/>
      <c r="O75" s="26"/>
      <c r="P75" s="26"/>
      <c r="Q75" s="26"/>
      <c r="R75" s="39"/>
      <c r="S75" s="39"/>
      <c r="T75" s="39"/>
      <c r="U75" s="39"/>
      <c r="V75" s="39"/>
      <c r="W75" s="39"/>
      <c r="X75" s="39"/>
    </row>
    <row r="76" spans="2:27" x14ac:dyDescent="0.25">
      <c r="B76" s="26"/>
      <c r="C76" s="26">
        <v>6.15</v>
      </c>
      <c r="D76" s="26">
        <v>8.58</v>
      </c>
      <c r="E76" s="26"/>
      <c r="F76" s="26"/>
      <c r="G76" s="50" t="s">
        <v>172</v>
      </c>
      <c r="H76" s="50"/>
      <c r="I76" s="50"/>
      <c r="J76" s="26"/>
      <c r="K76" s="26"/>
      <c r="L76" s="26"/>
      <c r="M76" s="26"/>
      <c r="N76" s="26"/>
      <c r="O76" s="26"/>
      <c r="P76" s="26"/>
      <c r="Q76" s="26"/>
      <c r="R76" s="39"/>
      <c r="S76" s="39"/>
      <c r="T76" s="39"/>
      <c r="U76" s="39"/>
      <c r="V76" s="39"/>
      <c r="W76" s="39"/>
      <c r="X76" s="39"/>
    </row>
    <row r="77" spans="2:27" x14ac:dyDescent="0.25">
      <c r="C77" s="26">
        <v>5.19</v>
      </c>
      <c r="D77" s="26">
        <v>4.83</v>
      </c>
      <c r="E77" s="26"/>
      <c r="F77" s="26"/>
      <c r="G77" s="50" t="s">
        <v>173</v>
      </c>
      <c r="H77" s="50"/>
      <c r="I77" s="50"/>
      <c r="J77" s="26"/>
      <c r="K77" s="26"/>
      <c r="L77" s="26"/>
      <c r="M77" s="26"/>
      <c r="N77" s="26"/>
      <c r="O77" s="26"/>
      <c r="P77" s="26"/>
      <c r="Q77" s="26"/>
      <c r="R77" s="39"/>
      <c r="S77" s="39"/>
      <c r="T77" s="39"/>
      <c r="U77" s="39"/>
      <c r="V77" s="39"/>
      <c r="W77" s="39"/>
      <c r="X77" s="39"/>
      <c r="Y77" s="10"/>
    </row>
    <row r="78" spans="2:27" x14ac:dyDescent="0.25">
      <c r="C78" s="26">
        <v>4.46</v>
      </c>
      <c r="D78" s="26">
        <v>6.89</v>
      </c>
      <c r="E78" s="26"/>
      <c r="F78" s="26"/>
      <c r="I78" s="26"/>
      <c r="J78" s="26"/>
      <c r="K78" s="26"/>
      <c r="L78" s="26"/>
      <c r="M78" s="26"/>
      <c r="N78" s="26"/>
      <c r="O78" s="26"/>
      <c r="P78" s="26"/>
      <c r="Q78" s="26"/>
      <c r="R78" s="39"/>
      <c r="S78" s="39"/>
      <c r="T78" s="39"/>
      <c r="U78" s="39"/>
      <c r="V78" s="39"/>
      <c r="W78" s="39"/>
      <c r="X78" s="39"/>
      <c r="Y78" s="26"/>
    </row>
    <row r="79" spans="2:27" x14ac:dyDescent="0.25">
      <c r="C79" s="26">
        <v>4.8600000000000003</v>
      </c>
      <c r="H79" s="2" t="s">
        <v>174</v>
      </c>
      <c r="I79" s="51" t="s">
        <v>175</v>
      </c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</row>
    <row r="80" spans="2:27" x14ac:dyDescent="0.25">
      <c r="H80" s="13">
        <v>1.68</v>
      </c>
      <c r="Y80" s="26">
        <v>2.57</v>
      </c>
    </row>
    <row r="81" spans="1:25" x14ac:dyDescent="0.25">
      <c r="A81" s="28" t="s">
        <v>115</v>
      </c>
      <c r="B81" s="28"/>
      <c r="C81" s="6">
        <f>AVERAGE(C73:C79)</f>
        <v>5.1785714285714297</v>
      </c>
      <c r="D81" s="6">
        <f>AVERAGE(D73:D78)</f>
        <v>6.3866666666666667</v>
      </c>
      <c r="E81" s="6"/>
      <c r="H81" s="13">
        <v>3.72</v>
      </c>
      <c r="Y81" s="26">
        <v>5.79</v>
      </c>
    </row>
    <row r="82" spans="1:25" x14ac:dyDescent="0.25">
      <c r="A82" t="s">
        <v>116</v>
      </c>
      <c r="C82" s="6">
        <f xml:space="preserve"> _xlfn.STDEV.P(C73:C79)</f>
        <v>0.56364701647721271</v>
      </c>
      <c r="D82" s="6">
        <f xml:space="preserve"> _xlfn.STDEV.P(D73:D78)</f>
        <v>1.4857059676201827</v>
      </c>
      <c r="E82" s="6"/>
      <c r="H82" s="26">
        <v>6.87</v>
      </c>
      <c r="Y82" s="26">
        <v>11.37</v>
      </c>
    </row>
    <row r="83" spans="1:25" x14ac:dyDescent="0.25">
      <c r="A83" s="28" t="s">
        <v>117</v>
      </c>
      <c r="C83" s="6">
        <f>_xlfn.CONFIDENCE.NORM(0.1,C82,7)</f>
        <v>0.35041722761156574</v>
      </c>
      <c r="D83" s="6">
        <f>_xlfn.CONFIDENCE.NORM(0.1,D82,6)</f>
        <v>0.99766445506598667</v>
      </c>
      <c r="E83" s="6"/>
      <c r="H83" s="26">
        <v>0.77</v>
      </c>
      <c r="Y83" s="26">
        <v>5.52</v>
      </c>
    </row>
    <row r="84" spans="1:25" x14ac:dyDescent="0.25">
      <c r="A84" t="s">
        <v>118</v>
      </c>
      <c r="C84" s="26" t="s">
        <v>119</v>
      </c>
      <c r="D84" t="s">
        <v>120</v>
      </c>
      <c r="H84" s="26">
        <v>0.61</v>
      </c>
      <c r="Y84" s="26">
        <v>3.76</v>
      </c>
    </row>
    <row r="85" spans="1:25" x14ac:dyDescent="0.25">
      <c r="H85" s="26">
        <v>1.23</v>
      </c>
      <c r="Y85" s="26">
        <v>1.1599999999999999</v>
      </c>
    </row>
    <row r="86" spans="1:25" x14ac:dyDescent="0.25">
      <c r="A86" s="26"/>
      <c r="B86" s="26"/>
      <c r="C86" s="26" t="s">
        <v>182</v>
      </c>
      <c r="D86" s="26"/>
      <c r="E86" s="26"/>
      <c r="H86" s="26">
        <v>4.8099999999999996</v>
      </c>
    </row>
    <row r="87" spans="1:25" x14ac:dyDescent="0.25">
      <c r="C87" s="26">
        <v>4.57</v>
      </c>
      <c r="H87" s="26">
        <v>5.28</v>
      </c>
    </row>
    <row r="88" spans="1:25" x14ac:dyDescent="0.25">
      <c r="C88" s="26">
        <v>5.32</v>
      </c>
      <c r="H88" s="26">
        <v>2.98</v>
      </c>
    </row>
    <row r="89" spans="1:25" x14ac:dyDescent="0.25">
      <c r="C89" s="26">
        <v>5.7</v>
      </c>
    </row>
    <row r="90" spans="1:25" x14ac:dyDescent="0.25">
      <c r="C90" s="26">
        <v>6.15</v>
      </c>
      <c r="E90" s="52" t="s">
        <v>176</v>
      </c>
      <c r="F90" s="52"/>
      <c r="G90" s="52"/>
      <c r="H90" s="6">
        <f>AVERAGE(H80:H88)</f>
        <v>3.1055555555555556</v>
      </c>
      <c r="Y90" s="6">
        <f>AVERAGE(Y80:Y85)</f>
        <v>5.0283333333333333</v>
      </c>
    </row>
    <row r="91" spans="1:25" x14ac:dyDescent="0.25">
      <c r="C91" s="26">
        <v>5.19</v>
      </c>
      <c r="E91" s="52" t="s">
        <v>177</v>
      </c>
      <c r="F91" s="52"/>
      <c r="G91" s="52"/>
      <c r="H91" s="6">
        <f>_xlfn.STDEV.P(H80:H88)</f>
        <v>2.0931162897625004</v>
      </c>
      <c r="Y91" s="6">
        <f>_xlfn.STDEV.P(Y80:Y85)</f>
        <v>3.257163472853164</v>
      </c>
    </row>
    <row r="92" spans="1:25" x14ac:dyDescent="0.25">
      <c r="C92" s="26">
        <v>4.66</v>
      </c>
      <c r="E92" s="52" t="s">
        <v>178</v>
      </c>
      <c r="F92" s="52"/>
      <c r="G92" s="52"/>
      <c r="H92" s="6">
        <f>_xlfn.CONFIDENCE.NORM(0.1,H91,9)</f>
        <v>1.1476233069490187</v>
      </c>
      <c r="Y92" s="6">
        <f>_xlfn.CONFIDENCE.NORM(0.1,Y91,6)</f>
        <v>2.1872135483241393</v>
      </c>
    </row>
    <row r="93" spans="1:25" x14ac:dyDescent="0.25">
      <c r="C93" s="26">
        <v>4.46</v>
      </c>
      <c r="E93" s="52" t="s">
        <v>179</v>
      </c>
      <c r="F93" s="52"/>
      <c r="G93" s="52"/>
      <c r="H93" s="26" t="s">
        <v>180</v>
      </c>
      <c r="Y93" s="26" t="s">
        <v>181</v>
      </c>
    </row>
    <row r="94" spans="1:25" x14ac:dyDescent="0.25">
      <c r="C94" s="26">
        <v>4.8600000000000003</v>
      </c>
    </row>
    <row r="95" spans="1:25" x14ac:dyDescent="0.25">
      <c r="C95" s="26">
        <v>4.42</v>
      </c>
    </row>
    <row r="96" spans="1:25" x14ac:dyDescent="0.25">
      <c r="C96" s="26">
        <v>6.72</v>
      </c>
      <c r="E96" s="53" t="s">
        <v>184</v>
      </c>
      <c r="F96" s="53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39"/>
      <c r="S96" s="39"/>
      <c r="T96" s="39"/>
      <c r="U96" s="39"/>
      <c r="V96" s="39"/>
      <c r="W96" s="39"/>
      <c r="X96" s="39"/>
      <c r="Y96" s="26"/>
    </row>
    <row r="97" spans="1:27" x14ac:dyDescent="0.25">
      <c r="C97" s="26">
        <v>4.1399999999999997</v>
      </c>
      <c r="D97" s="17"/>
      <c r="E97" s="17" t="s">
        <v>185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</row>
    <row r="98" spans="1:27" x14ac:dyDescent="0.25">
      <c r="C98" s="26">
        <v>7.16</v>
      </c>
      <c r="E98" s="50" t="s">
        <v>186</v>
      </c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</row>
    <row r="99" spans="1:27" x14ac:dyDescent="0.25">
      <c r="C99" s="26">
        <v>9.27</v>
      </c>
      <c r="E99" s="50" t="s">
        <v>212</v>
      </c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</row>
    <row r="100" spans="1:27" x14ac:dyDescent="0.25">
      <c r="C100" s="26">
        <v>8.58</v>
      </c>
      <c r="E100" s="50" t="s">
        <v>211</v>
      </c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</row>
    <row r="101" spans="1:27" x14ac:dyDescent="0.25">
      <c r="C101" s="26">
        <v>4.83</v>
      </c>
      <c r="E101" s="50" t="s">
        <v>210</v>
      </c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</row>
    <row r="102" spans="1:27" x14ac:dyDescent="0.25">
      <c r="C102" s="26">
        <v>6.89</v>
      </c>
      <c r="E102" s="50" t="s">
        <v>209</v>
      </c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</row>
    <row r="103" spans="1:27" x14ac:dyDescent="0.25">
      <c r="E103" s="50" t="s">
        <v>213</v>
      </c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</row>
    <row r="104" spans="1:27" x14ac:dyDescent="0.25">
      <c r="A104" s="28" t="s">
        <v>115</v>
      </c>
      <c r="C104" s="6">
        <f>AVERAGE(C87:C102)</f>
        <v>5.8075000000000001</v>
      </c>
      <c r="E104" s="50" t="s">
        <v>200</v>
      </c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</row>
    <row r="105" spans="1:27" x14ac:dyDescent="0.25">
      <c r="A105" t="s">
        <v>116</v>
      </c>
      <c r="C105" s="6">
        <f>_xlfn.STDEV.P(C87:C102)</f>
        <v>1.4891293597266777</v>
      </c>
      <c r="E105" s="50" t="s">
        <v>208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</row>
    <row r="106" spans="1:27" x14ac:dyDescent="0.25">
      <c r="A106" s="28" t="s">
        <v>117</v>
      </c>
      <c r="C106" s="6">
        <f>_xlfn.CONFIDENCE.NORM(0.1,C105,16)</f>
        <v>0.61234995708658713</v>
      </c>
      <c r="E106" s="50" t="s">
        <v>201</v>
      </c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</row>
    <row r="107" spans="1:27" x14ac:dyDescent="0.25">
      <c r="A107" t="s">
        <v>118</v>
      </c>
      <c r="C107" s="26" t="s">
        <v>183</v>
      </c>
      <c r="E107" s="50" t="s">
        <v>202</v>
      </c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</row>
    <row r="108" spans="1:27" x14ac:dyDescent="0.25">
      <c r="E108" s="50" t="s">
        <v>203</v>
      </c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</row>
    <row r="109" spans="1:27" x14ac:dyDescent="0.25">
      <c r="E109" s="50" t="s">
        <v>204</v>
      </c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</row>
    <row r="110" spans="1:27" x14ac:dyDescent="0.25">
      <c r="E110" s="50" t="s">
        <v>205</v>
      </c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</row>
    <row r="111" spans="1:27" x14ac:dyDescent="0.25">
      <c r="E111" s="50" t="s">
        <v>206</v>
      </c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</row>
    <row r="112" spans="1:27" x14ac:dyDescent="0.25">
      <c r="E112" s="5" t="s">
        <v>207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</sheetData>
  <mergeCells count="34">
    <mergeCell ref="G76:I76"/>
    <mergeCell ref="G66:I66"/>
    <mergeCell ref="C67:D67"/>
    <mergeCell ref="G67:I67"/>
    <mergeCell ref="C68:D68"/>
    <mergeCell ref="G68:I68"/>
    <mergeCell ref="C69:D69"/>
    <mergeCell ref="G69:I69"/>
    <mergeCell ref="C70:D70"/>
    <mergeCell ref="G70:I70"/>
    <mergeCell ref="G73:I73"/>
    <mergeCell ref="G74:I74"/>
    <mergeCell ref="G75:I75"/>
    <mergeCell ref="E102:AA102"/>
    <mergeCell ref="G77:I77"/>
    <mergeCell ref="I79:Y79"/>
    <mergeCell ref="E90:G90"/>
    <mergeCell ref="E91:G91"/>
    <mergeCell ref="E92:G92"/>
    <mergeCell ref="E93:G93"/>
    <mergeCell ref="E96:F96"/>
    <mergeCell ref="E98:AA98"/>
    <mergeCell ref="E99:AA99"/>
    <mergeCell ref="E100:AA100"/>
    <mergeCell ref="E101:AA101"/>
    <mergeCell ref="E109:AA109"/>
    <mergeCell ref="E110:AA110"/>
    <mergeCell ref="E111:AA111"/>
    <mergeCell ref="E103:AA103"/>
    <mergeCell ref="E104:AA104"/>
    <mergeCell ref="E105:AA105"/>
    <mergeCell ref="E106:AA106"/>
    <mergeCell ref="E107:AA107"/>
    <mergeCell ref="E108:AA10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workbookViewId="0">
      <selection activeCell="D37" sqref="D37"/>
    </sheetView>
  </sheetViews>
  <sheetFormatPr defaultRowHeight="15" x14ac:dyDescent="0.25"/>
  <cols>
    <col min="1" max="1" width="8.28515625" customWidth="1"/>
    <col min="2" max="2" width="7.28515625" customWidth="1"/>
    <col min="3" max="3" width="39.85546875" customWidth="1"/>
    <col min="4" max="4" width="18.5703125" customWidth="1"/>
    <col min="6" max="6" width="44.140625" customWidth="1"/>
    <col min="7" max="7" width="8.85546875" customWidth="1"/>
    <col min="8" max="8" width="13.42578125" customWidth="1"/>
    <col min="9" max="9" width="30.140625" customWidth="1"/>
  </cols>
  <sheetData>
    <row r="1" spans="1:11" ht="18.75" x14ac:dyDescent="0.3">
      <c r="A1" s="25" t="s">
        <v>237</v>
      </c>
      <c r="B1" s="1"/>
      <c r="H1" s="1"/>
    </row>
    <row r="2" spans="1:11" x14ac:dyDescent="0.25">
      <c r="A2" s="41" t="s">
        <v>238</v>
      </c>
      <c r="B2" s="41" t="s">
        <v>188</v>
      </c>
      <c r="E2" s="41" t="s">
        <v>239</v>
      </c>
      <c r="F2" s="41"/>
      <c r="G2" s="41" t="s">
        <v>240</v>
      </c>
      <c r="H2" s="41" t="s">
        <v>241</v>
      </c>
      <c r="I2" s="41" t="s">
        <v>242</v>
      </c>
    </row>
    <row r="3" spans="1:11" x14ac:dyDescent="0.25">
      <c r="A3" s="42" t="s">
        <v>243</v>
      </c>
      <c r="B3" s="42" t="s">
        <v>244</v>
      </c>
      <c r="C3" s="2" t="s">
        <v>245</v>
      </c>
      <c r="D3" s="2" t="s">
        <v>246</v>
      </c>
      <c r="E3" s="42" t="s">
        <v>247</v>
      </c>
      <c r="F3" s="42" t="s">
        <v>248</v>
      </c>
      <c r="G3" s="42" t="s">
        <v>249</v>
      </c>
      <c r="H3" s="42" t="s">
        <v>250</v>
      </c>
      <c r="I3" s="42" t="s">
        <v>1</v>
      </c>
      <c r="J3" s="48" t="s">
        <v>251</v>
      </c>
      <c r="K3" s="48" t="s">
        <v>252</v>
      </c>
    </row>
    <row r="4" spans="1:11" x14ac:dyDescent="0.25">
      <c r="A4" s="43" t="s">
        <v>253</v>
      </c>
      <c r="B4" s="43" t="s">
        <v>137</v>
      </c>
      <c r="C4" s="44" t="s">
        <v>254</v>
      </c>
      <c r="D4" s="44" t="s">
        <v>255</v>
      </c>
      <c r="E4" s="43" t="s">
        <v>107</v>
      </c>
      <c r="F4" t="s">
        <v>256</v>
      </c>
      <c r="G4" s="43" t="s">
        <v>198</v>
      </c>
      <c r="H4" s="45" t="s">
        <v>257</v>
      </c>
      <c r="I4" s="43" t="s">
        <v>258</v>
      </c>
      <c r="J4" s="49">
        <v>45.485280000000003</v>
      </c>
      <c r="K4" s="49">
        <v>92.390550000000005</v>
      </c>
    </row>
    <row r="5" spans="1:11" x14ac:dyDescent="0.25">
      <c r="A5" s="43"/>
      <c r="B5" s="43"/>
      <c r="C5" s="44" t="s">
        <v>259</v>
      </c>
      <c r="D5" s="44"/>
      <c r="E5" s="43"/>
      <c r="F5" t="s">
        <v>260</v>
      </c>
      <c r="G5" s="43"/>
      <c r="H5" s="45" t="s">
        <v>261</v>
      </c>
      <c r="I5" s="43" t="s">
        <v>258</v>
      </c>
      <c r="J5" s="49"/>
      <c r="K5" s="49"/>
    </row>
    <row r="6" spans="1:11" x14ac:dyDescent="0.25">
      <c r="A6" s="43" t="s">
        <v>262</v>
      </c>
      <c r="B6" s="43" t="s">
        <v>139</v>
      </c>
      <c r="C6" s="44" t="s">
        <v>263</v>
      </c>
      <c r="D6" s="44" t="s">
        <v>255</v>
      </c>
      <c r="E6" s="43" t="s">
        <v>107</v>
      </c>
      <c r="F6" t="s">
        <v>256</v>
      </c>
      <c r="G6" s="43" t="s">
        <v>198</v>
      </c>
      <c r="H6" s="45" t="s">
        <v>257</v>
      </c>
      <c r="I6" s="43" t="s">
        <v>258</v>
      </c>
      <c r="J6" s="49">
        <v>45.866039999999998</v>
      </c>
      <c r="K6" s="49">
        <v>92.558930000000004</v>
      </c>
    </row>
    <row r="7" spans="1:11" x14ac:dyDescent="0.25">
      <c r="A7" s="43"/>
      <c r="B7" s="43"/>
      <c r="C7" s="44" t="s">
        <v>259</v>
      </c>
      <c r="D7" s="44"/>
      <c r="E7" s="43"/>
      <c r="F7" t="s">
        <v>260</v>
      </c>
      <c r="G7" s="43"/>
      <c r="H7" s="45" t="s">
        <v>261</v>
      </c>
      <c r="I7" s="43" t="s">
        <v>258</v>
      </c>
      <c r="J7" s="49"/>
      <c r="K7" s="49"/>
    </row>
    <row r="8" spans="1:11" x14ac:dyDescent="0.25">
      <c r="A8" s="43" t="s">
        <v>264</v>
      </c>
      <c r="B8" s="43" t="s">
        <v>140</v>
      </c>
      <c r="C8" s="44" t="s">
        <v>265</v>
      </c>
      <c r="D8" t="s">
        <v>266</v>
      </c>
      <c r="E8" s="43" t="s">
        <v>107</v>
      </c>
      <c r="F8" t="s">
        <v>267</v>
      </c>
      <c r="G8" s="43">
        <v>48</v>
      </c>
      <c r="H8" s="41" t="s">
        <v>268</v>
      </c>
      <c r="I8" s="43" t="s">
        <v>269</v>
      </c>
      <c r="J8" s="49">
        <v>45.874169999999999</v>
      </c>
      <c r="K8" s="49">
        <v>92.557230000000004</v>
      </c>
    </row>
    <row r="9" spans="1:11" x14ac:dyDescent="0.25">
      <c r="A9" s="43"/>
      <c r="B9" s="43"/>
      <c r="C9" s="44"/>
      <c r="D9" s="44"/>
      <c r="E9" s="43"/>
      <c r="F9" t="s">
        <v>270</v>
      </c>
      <c r="G9" s="43"/>
      <c r="H9" s="41" t="s">
        <v>271</v>
      </c>
      <c r="I9" s="43" t="s">
        <v>269</v>
      </c>
      <c r="J9" s="49"/>
      <c r="K9" s="49"/>
    </row>
    <row r="10" spans="1:11" x14ac:dyDescent="0.25">
      <c r="A10" s="43"/>
      <c r="B10" s="43"/>
      <c r="C10" s="44"/>
      <c r="D10" s="44"/>
      <c r="E10" s="43"/>
      <c r="G10" s="43"/>
      <c r="H10" s="45" t="s">
        <v>272</v>
      </c>
      <c r="I10" s="43" t="s">
        <v>258</v>
      </c>
      <c r="J10" s="49"/>
      <c r="K10" s="49"/>
    </row>
    <row r="11" spans="1:11" x14ac:dyDescent="0.25">
      <c r="A11" s="43"/>
      <c r="B11" s="43"/>
      <c r="C11" s="44"/>
      <c r="D11" s="44"/>
      <c r="E11" s="43"/>
      <c r="G11" s="43"/>
      <c r="H11" s="41" t="s">
        <v>273</v>
      </c>
      <c r="I11" s="43" t="s">
        <v>258</v>
      </c>
      <c r="J11" s="49"/>
      <c r="K11" s="49"/>
    </row>
    <row r="12" spans="1:11" x14ac:dyDescent="0.25">
      <c r="A12" s="43" t="s">
        <v>274</v>
      </c>
      <c r="B12" s="43" t="s">
        <v>141</v>
      </c>
      <c r="C12" s="44" t="s">
        <v>275</v>
      </c>
      <c r="D12" t="s">
        <v>266</v>
      </c>
      <c r="E12" s="43" t="s">
        <v>107</v>
      </c>
      <c r="F12" t="s">
        <v>256</v>
      </c>
      <c r="G12" s="43" t="s">
        <v>276</v>
      </c>
      <c r="H12" s="41" t="s">
        <v>272</v>
      </c>
      <c r="I12" s="43" t="s">
        <v>258</v>
      </c>
      <c r="J12" s="49">
        <v>45.88505</v>
      </c>
      <c r="K12" s="49">
        <v>92.606979999999993</v>
      </c>
    </row>
    <row r="13" spans="1:11" x14ac:dyDescent="0.25">
      <c r="A13" s="43"/>
      <c r="B13" s="43"/>
      <c r="C13" s="44"/>
      <c r="D13" s="44"/>
      <c r="E13" s="43"/>
      <c r="F13" t="s">
        <v>277</v>
      </c>
      <c r="G13" s="43"/>
      <c r="H13" s="41" t="s">
        <v>278</v>
      </c>
      <c r="I13" s="43" t="s">
        <v>258</v>
      </c>
      <c r="J13" s="49"/>
      <c r="K13" s="49"/>
    </row>
    <row r="14" spans="1:11" x14ac:dyDescent="0.25">
      <c r="A14" s="43" t="s">
        <v>279</v>
      </c>
      <c r="B14" s="43" t="s">
        <v>142</v>
      </c>
      <c r="C14" s="44" t="s">
        <v>280</v>
      </c>
      <c r="D14" s="44" t="s">
        <v>281</v>
      </c>
      <c r="E14" s="43" t="s">
        <v>107</v>
      </c>
      <c r="F14" t="s">
        <v>256</v>
      </c>
      <c r="G14" s="43">
        <v>36</v>
      </c>
      <c r="H14" s="41" t="s">
        <v>272</v>
      </c>
      <c r="I14" s="43" t="s">
        <v>258</v>
      </c>
      <c r="J14" s="49">
        <v>45.876390000000001</v>
      </c>
      <c r="K14" s="49">
        <v>92.660960000000003</v>
      </c>
    </row>
    <row r="15" spans="1:11" x14ac:dyDescent="0.25">
      <c r="A15" s="43"/>
      <c r="B15" s="43"/>
      <c r="C15" s="44"/>
      <c r="D15" s="44"/>
      <c r="E15" s="43"/>
      <c r="F15" t="s">
        <v>277</v>
      </c>
      <c r="G15" s="43"/>
      <c r="H15" s="41" t="s">
        <v>278</v>
      </c>
      <c r="I15" s="43" t="s">
        <v>258</v>
      </c>
      <c r="J15" s="49"/>
      <c r="K15" s="49"/>
    </row>
    <row r="16" spans="1:11" x14ac:dyDescent="0.25">
      <c r="A16" s="43" t="s">
        <v>282</v>
      </c>
      <c r="B16" s="43" t="s">
        <v>143</v>
      </c>
      <c r="C16" s="44" t="s">
        <v>283</v>
      </c>
      <c r="D16" t="s">
        <v>266</v>
      </c>
      <c r="E16" s="43" t="s">
        <v>107</v>
      </c>
      <c r="F16" t="s">
        <v>256</v>
      </c>
      <c r="G16" s="43">
        <v>30</v>
      </c>
      <c r="H16" s="41" t="s">
        <v>272</v>
      </c>
      <c r="I16" s="43" t="s">
        <v>258</v>
      </c>
      <c r="J16" s="49">
        <v>45.84901</v>
      </c>
      <c r="K16" s="49">
        <v>92.681020000000004</v>
      </c>
    </row>
    <row r="17" spans="1:11" x14ac:dyDescent="0.25">
      <c r="A17" s="43"/>
      <c r="B17" s="43"/>
      <c r="C17" s="44"/>
      <c r="E17" s="43"/>
      <c r="F17" t="s">
        <v>277</v>
      </c>
      <c r="G17" s="43"/>
      <c r="H17" s="41" t="s">
        <v>278</v>
      </c>
      <c r="I17" s="43" t="s">
        <v>258</v>
      </c>
      <c r="J17" s="49"/>
      <c r="K17" s="49"/>
    </row>
    <row r="18" spans="1:11" x14ac:dyDescent="0.25">
      <c r="A18" s="43" t="s">
        <v>284</v>
      </c>
      <c r="B18" s="43" t="s">
        <v>144</v>
      </c>
      <c r="C18" s="44" t="s">
        <v>285</v>
      </c>
      <c r="D18" t="s">
        <v>266</v>
      </c>
      <c r="E18" s="43" t="s">
        <v>107</v>
      </c>
      <c r="F18" t="s">
        <v>286</v>
      </c>
      <c r="G18" s="43">
        <v>24</v>
      </c>
      <c r="H18" s="41" t="s">
        <v>272</v>
      </c>
      <c r="I18" s="43" t="s">
        <v>258</v>
      </c>
      <c r="J18" s="49">
        <v>45.852809999999998</v>
      </c>
      <c r="K18" s="49">
        <v>92.635450000000006</v>
      </c>
    </row>
    <row r="19" spans="1:11" x14ac:dyDescent="0.25">
      <c r="A19" s="43"/>
      <c r="B19" s="43"/>
      <c r="C19" s="44"/>
      <c r="E19" s="43"/>
      <c r="F19" t="s">
        <v>287</v>
      </c>
      <c r="G19" s="43"/>
      <c r="H19" s="41" t="s">
        <v>278</v>
      </c>
      <c r="I19" s="43" t="s">
        <v>258</v>
      </c>
      <c r="J19" s="49"/>
      <c r="K19" s="49"/>
    </row>
    <row r="20" spans="1:11" x14ac:dyDescent="0.25">
      <c r="A20" s="43"/>
      <c r="B20" s="43"/>
      <c r="C20" s="44"/>
      <c r="E20" s="43"/>
      <c r="F20" t="s">
        <v>288</v>
      </c>
      <c r="G20" s="43"/>
      <c r="H20" s="41" t="s">
        <v>289</v>
      </c>
      <c r="I20" s="43" t="s">
        <v>290</v>
      </c>
      <c r="J20" s="49"/>
      <c r="K20" s="49"/>
    </row>
    <row r="21" spans="1:11" x14ac:dyDescent="0.25">
      <c r="A21" s="43" t="s">
        <v>291</v>
      </c>
      <c r="B21" s="46" t="s">
        <v>153</v>
      </c>
      <c r="C21" s="44" t="s">
        <v>292</v>
      </c>
      <c r="D21" t="s">
        <v>293</v>
      </c>
      <c r="E21" s="43" t="s">
        <v>108</v>
      </c>
      <c r="F21" t="s">
        <v>294</v>
      </c>
      <c r="G21" s="43">
        <v>-12</v>
      </c>
      <c r="H21" s="41" t="s">
        <v>295</v>
      </c>
      <c r="I21" s="43" t="s">
        <v>296</v>
      </c>
      <c r="J21" s="49">
        <v>45.874609999999997</v>
      </c>
      <c r="K21" s="49">
        <v>92.649060000000006</v>
      </c>
    </row>
    <row r="22" spans="1:11" x14ac:dyDescent="0.25">
      <c r="A22" s="43"/>
      <c r="B22" s="43"/>
      <c r="C22" s="44"/>
      <c r="E22" s="43"/>
      <c r="F22" t="s">
        <v>297</v>
      </c>
      <c r="G22" s="43"/>
      <c r="H22" s="41" t="s">
        <v>261</v>
      </c>
      <c r="I22" s="43" t="s">
        <v>296</v>
      </c>
      <c r="J22" s="49"/>
      <c r="K22" s="49"/>
    </row>
    <row r="23" spans="1:11" x14ac:dyDescent="0.25">
      <c r="A23" s="41"/>
      <c r="B23" s="41"/>
      <c r="E23" s="43"/>
      <c r="F23" t="s">
        <v>298</v>
      </c>
      <c r="G23" s="43"/>
      <c r="H23" s="41"/>
      <c r="I23" s="43"/>
      <c r="J23" s="49"/>
      <c r="K23" s="49"/>
    </row>
    <row r="24" spans="1:11" x14ac:dyDescent="0.25">
      <c r="A24" s="43" t="s">
        <v>299</v>
      </c>
      <c r="B24" s="46" t="s">
        <v>156</v>
      </c>
      <c r="C24" s="44" t="s">
        <v>300</v>
      </c>
      <c r="D24" t="s">
        <v>301</v>
      </c>
      <c r="E24" s="43" t="s">
        <v>108</v>
      </c>
      <c r="F24" t="s">
        <v>302</v>
      </c>
      <c r="G24" s="43">
        <v>-8</v>
      </c>
      <c r="H24" s="41" t="s">
        <v>295</v>
      </c>
      <c r="I24" s="41" t="s">
        <v>303</v>
      </c>
      <c r="J24" s="49">
        <v>45.808190000000003</v>
      </c>
      <c r="K24" s="49">
        <v>92.650989999999993</v>
      </c>
    </row>
    <row r="25" spans="1:11" x14ac:dyDescent="0.25">
      <c r="A25" s="43"/>
      <c r="B25" s="43"/>
      <c r="C25" s="44" t="s">
        <v>304</v>
      </c>
      <c r="D25" t="s">
        <v>305</v>
      </c>
      <c r="E25" s="43"/>
      <c r="F25" t="s">
        <v>306</v>
      </c>
      <c r="G25" s="43"/>
      <c r="H25" s="41" t="s">
        <v>271</v>
      </c>
      <c r="I25" s="41" t="s">
        <v>303</v>
      </c>
      <c r="J25" s="49"/>
      <c r="K25" s="49"/>
    </row>
    <row r="26" spans="1:11" x14ac:dyDescent="0.25">
      <c r="A26" s="43"/>
      <c r="B26" s="43"/>
      <c r="C26" s="44"/>
      <c r="E26" s="43"/>
      <c r="F26" t="s">
        <v>307</v>
      </c>
      <c r="G26" s="43"/>
      <c r="H26" s="41" t="s">
        <v>308</v>
      </c>
      <c r="I26" s="41" t="s">
        <v>309</v>
      </c>
      <c r="J26" s="49"/>
      <c r="K26" s="49"/>
    </row>
    <row r="27" spans="1:11" x14ac:dyDescent="0.25">
      <c r="A27" s="43"/>
      <c r="B27" s="43"/>
      <c r="C27" s="44"/>
      <c r="E27" s="43"/>
      <c r="G27" s="43"/>
      <c r="H27" s="41" t="s">
        <v>310</v>
      </c>
      <c r="I27" s="41" t="s">
        <v>309</v>
      </c>
      <c r="J27" s="49"/>
      <c r="K27" s="49"/>
    </row>
    <row r="28" spans="1:11" x14ac:dyDescent="0.25">
      <c r="A28" s="41" t="s">
        <v>311</v>
      </c>
      <c r="B28" s="41" t="s">
        <v>146</v>
      </c>
      <c r="C28" t="s">
        <v>312</v>
      </c>
      <c r="D28" t="s">
        <v>266</v>
      </c>
      <c r="E28" s="41" t="s">
        <v>107</v>
      </c>
      <c r="F28" t="s">
        <v>256</v>
      </c>
      <c r="G28" s="41">
        <v>54</v>
      </c>
      <c r="H28" s="41" t="s">
        <v>272</v>
      </c>
      <c r="I28" s="41" t="s">
        <v>258</v>
      </c>
      <c r="J28" s="5">
        <v>45.887799999999999</v>
      </c>
      <c r="K28" s="5">
        <v>92.560379999999995</v>
      </c>
    </row>
    <row r="29" spans="1:11" x14ac:dyDescent="0.25">
      <c r="A29" s="41"/>
      <c r="B29" s="41"/>
      <c r="E29" s="41"/>
      <c r="F29" t="s">
        <v>277</v>
      </c>
      <c r="G29" s="41"/>
      <c r="H29" s="41" t="s">
        <v>278</v>
      </c>
      <c r="I29" s="41" t="s">
        <v>258</v>
      </c>
      <c r="J29" s="5"/>
      <c r="K29" s="5"/>
    </row>
    <row r="30" spans="1:11" x14ac:dyDescent="0.25">
      <c r="A30" s="41" t="s">
        <v>313</v>
      </c>
      <c r="B30" s="41" t="s">
        <v>147</v>
      </c>
      <c r="C30" t="s">
        <v>314</v>
      </c>
      <c r="D30" t="s">
        <v>266</v>
      </c>
      <c r="E30" s="41" t="s">
        <v>107</v>
      </c>
      <c r="F30" t="s">
        <v>315</v>
      </c>
      <c r="G30" s="41">
        <v>55</v>
      </c>
      <c r="H30" s="41" t="s">
        <v>272</v>
      </c>
      <c r="I30" s="41" t="s">
        <v>258</v>
      </c>
      <c r="J30" s="5">
        <v>45.888649999999998</v>
      </c>
      <c r="K30" s="5">
        <v>92.650099999999995</v>
      </c>
    </row>
    <row r="31" spans="1:11" x14ac:dyDescent="0.25">
      <c r="A31" s="41"/>
      <c r="B31" s="41"/>
      <c r="E31" s="41"/>
      <c r="F31" t="s">
        <v>277</v>
      </c>
      <c r="G31" s="41"/>
      <c r="H31" s="41" t="s">
        <v>278</v>
      </c>
      <c r="I31" s="41" t="s">
        <v>258</v>
      </c>
      <c r="J31" s="5"/>
      <c r="K31" s="5"/>
    </row>
    <row r="32" spans="1:11" x14ac:dyDescent="0.25">
      <c r="A32" s="41" t="s">
        <v>316</v>
      </c>
      <c r="B32" s="41" t="s">
        <v>148</v>
      </c>
      <c r="C32" t="s">
        <v>317</v>
      </c>
      <c r="D32" t="s">
        <v>318</v>
      </c>
      <c r="E32" s="41" t="s">
        <v>107</v>
      </c>
      <c r="F32" t="s">
        <v>315</v>
      </c>
      <c r="G32" s="41">
        <v>14</v>
      </c>
      <c r="H32" s="41" t="s">
        <v>319</v>
      </c>
      <c r="I32" s="41" t="s">
        <v>258</v>
      </c>
      <c r="J32" s="5">
        <v>45.891779999999997</v>
      </c>
      <c r="K32" s="5">
        <v>92.587270000000004</v>
      </c>
    </row>
    <row r="33" spans="1:11" x14ac:dyDescent="0.25">
      <c r="A33" s="41"/>
      <c r="B33" s="41"/>
      <c r="E33" s="41"/>
      <c r="F33" t="s">
        <v>320</v>
      </c>
      <c r="G33" s="41"/>
      <c r="H33" s="47" t="s">
        <v>278</v>
      </c>
      <c r="I33" s="41" t="s">
        <v>258</v>
      </c>
      <c r="J33" s="5"/>
      <c r="K33" s="5"/>
    </row>
    <row r="34" spans="1:11" x14ac:dyDescent="0.25">
      <c r="A34" s="41"/>
      <c r="B34" s="41"/>
      <c r="E34" s="41"/>
      <c r="F34" t="s">
        <v>321</v>
      </c>
      <c r="G34" s="41"/>
      <c r="H34" s="41"/>
      <c r="I34" s="41"/>
      <c r="J34" s="5"/>
      <c r="K34" s="5"/>
    </row>
    <row r="35" spans="1:11" x14ac:dyDescent="0.25">
      <c r="A35" s="41" t="s">
        <v>322</v>
      </c>
      <c r="B35" s="41" t="s">
        <v>149</v>
      </c>
      <c r="C35" t="s">
        <v>323</v>
      </c>
      <c r="D35" t="s">
        <v>324</v>
      </c>
      <c r="E35" s="41" t="s">
        <v>107</v>
      </c>
      <c r="F35" t="s">
        <v>256</v>
      </c>
      <c r="G35" s="41">
        <v>48</v>
      </c>
      <c r="H35" s="41" t="s">
        <v>272</v>
      </c>
      <c r="I35" s="41" t="s">
        <v>325</v>
      </c>
      <c r="J35" s="5">
        <v>45.840800000000002</v>
      </c>
      <c r="K35" s="5">
        <v>92.56353</v>
      </c>
    </row>
    <row r="36" spans="1:11" x14ac:dyDescent="0.25">
      <c r="A36" s="41"/>
      <c r="B36" s="41"/>
      <c r="E36" s="41"/>
      <c r="F36" t="s">
        <v>326</v>
      </c>
      <c r="G36" s="41"/>
      <c r="H36" s="41" t="s">
        <v>278</v>
      </c>
      <c r="I36" s="41" t="s">
        <v>325</v>
      </c>
      <c r="J36" s="5"/>
      <c r="K36" s="5"/>
    </row>
    <row r="37" spans="1:11" x14ac:dyDescent="0.25">
      <c r="A37" s="41"/>
      <c r="B37" s="41"/>
      <c r="E37" s="41"/>
      <c r="F37" t="s">
        <v>327</v>
      </c>
      <c r="G37" s="41"/>
      <c r="H37" s="41" t="s">
        <v>289</v>
      </c>
      <c r="I37" s="41" t="s">
        <v>258</v>
      </c>
      <c r="J37" s="5"/>
      <c r="K37" s="5"/>
    </row>
    <row r="38" spans="1:11" x14ac:dyDescent="0.25">
      <c r="A38" s="41" t="s">
        <v>328</v>
      </c>
      <c r="B38" s="41" t="s">
        <v>150</v>
      </c>
      <c r="C38" t="s">
        <v>329</v>
      </c>
      <c r="D38" t="s">
        <v>330</v>
      </c>
      <c r="E38" s="41" t="s">
        <v>107</v>
      </c>
      <c r="F38" t="s">
        <v>267</v>
      </c>
      <c r="G38" s="41">
        <v>66</v>
      </c>
      <c r="H38" s="41" t="s">
        <v>272</v>
      </c>
      <c r="I38" s="41" t="s">
        <v>258</v>
      </c>
      <c r="J38" s="5">
        <v>45.82291</v>
      </c>
      <c r="K38" s="5">
        <v>92.608059999999995</v>
      </c>
    </row>
    <row r="39" spans="1:11" x14ac:dyDescent="0.25">
      <c r="A39" s="41"/>
      <c r="B39" s="41"/>
      <c r="E39" s="41"/>
      <c r="F39" t="s">
        <v>270</v>
      </c>
      <c r="G39" s="41"/>
      <c r="H39" s="41" t="s">
        <v>278</v>
      </c>
      <c r="I39" s="41" t="s">
        <v>258</v>
      </c>
      <c r="J39" s="5"/>
      <c r="K39" s="5"/>
    </row>
    <row r="40" spans="1:11" x14ac:dyDescent="0.25">
      <c r="A40" s="41"/>
      <c r="B40" s="41"/>
      <c r="E40" s="41"/>
      <c r="F40" t="s">
        <v>331</v>
      </c>
      <c r="G40" s="41"/>
      <c r="H40" s="41"/>
      <c r="I40" s="41"/>
      <c r="J40" s="5"/>
      <c r="K40" s="5"/>
    </row>
    <row r="41" spans="1:11" x14ac:dyDescent="0.25">
      <c r="A41" s="41" t="s">
        <v>332</v>
      </c>
      <c r="B41" s="41" t="s">
        <v>151</v>
      </c>
      <c r="C41" t="s">
        <v>333</v>
      </c>
      <c r="D41" t="s">
        <v>266</v>
      </c>
      <c r="E41" s="41" t="s">
        <v>107</v>
      </c>
      <c r="F41" t="s">
        <v>267</v>
      </c>
      <c r="G41" s="41">
        <v>48</v>
      </c>
      <c r="H41" s="41" t="s">
        <v>272</v>
      </c>
      <c r="I41" s="41" t="s">
        <v>258</v>
      </c>
      <c r="J41" s="5">
        <v>45.831479999999999</v>
      </c>
      <c r="K41" s="5">
        <v>92.672330000000002</v>
      </c>
    </row>
    <row r="42" spans="1:11" x14ac:dyDescent="0.25">
      <c r="A42" s="41"/>
      <c r="B42" s="41"/>
      <c r="E42" s="41"/>
      <c r="F42" t="s">
        <v>270</v>
      </c>
      <c r="G42" s="41"/>
      <c r="H42" s="41" t="s">
        <v>278</v>
      </c>
      <c r="I42" s="41" t="s">
        <v>258</v>
      </c>
      <c r="J42" s="5"/>
      <c r="K42" s="5"/>
    </row>
    <row r="43" spans="1:11" x14ac:dyDescent="0.25">
      <c r="A43" s="41"/>
      <c r="B43" s="41"/>
      <c r="E43" s="41"/>
      <c r="F43" t="s">
        <v>331</v>
      </c>
      <c r="G43" s="41"/>
      <c r="H43" s="41"/>
      <c r="I43" s="41"/>
      <c r="J43" s="5"/>
      <c r="K43" s="5"/>
    </row>
    <row r="44" spans="1:11" x14ac:dyDescent="0.25">
      <c r="A44" s="41" t="s">
        <v>334</v>
      </c>
      <c r="B44" s="47" t="s">
        <v>145</v>
      </c>
      <c r="C44" t="s">
        <v>335</v>
      </c>
      <c r="D44" t="s">
        <v>336</v>
      </c>
      <c r="E44" s="41" t="s">
        <v>108</v>
      </c>
      <c r="F44" t="s">
        <v>337</v>
      </c>
      <c r="G44" s="41">
        <v>-6</v>
      </c>
      <c r="H44" s="41" t="s">
        <v>338</v>
      </c>
      <c r="I44" s="41" t="s">
        <v>339</v>
      </c>
      <c r="J44" s="5">
        <v>45.885249999999999</v>
      </c>
      <c r="K44" s="5">
        <v>92.66122</v>
      </c>
    </row>
    <row r="45" spans="1:11" x14ac:dyDescent="0.25">
      <c r="A45" s="41"/>
      <c r="B45" s="41"/>
      <c r="E45" s="41"/>
      <c r="F45" t="s">
        <v>340</v>
      </c>
      <c r="G45" s="41"/>
      <c r="H45" s="41" t="s">
        <v>310</v>
      </c>
      <c r="I45" s="41" t="s">
        <v>339</v>
      </c>
      <c r="J45" s="5"/>
      <c r="K45" s="5"/>
    </row>
    <row r="46" spans="1:11" x14ac:dyDescent="0.25">
      <c r="A46" s="41"/>
      <c r="B46" s="41"/>
      <c r="G46" s="41"/>
      <c r="H46" s="41" t="s">
        <v>341</v>
      </c>
      <c r="I46" s="41" t="s">
        <v>342</v>
      </c>
      <c r="J46" s="5"/>
      <c r="K46" s="5"/>
    </row>
    <row r="47" spans="1:11" x14ac:dyDescent="0.25">
      <c r="A47" s="41"/>
      <c r="B47" s="41"/>
      <c r="G47" s="41"/>
      <c r="H47" s="41" t="s">
        <v>343</v>
      </c>
      <c r="I47" s="41" t="s">
        <v>342</v>
      </c>
      <c r="J47" s="5"/>
      <c r="K47" s="5"/>
    </row>
    <row r="48" spans="1:11" x14ac:dyDescent="0.25">
      <c r="A48" s="41" t="s">
        <v>344</v>
      </c>
      <c r="B48" s="47" t="s">
        <v>154</v>
      </c>
      <c r="C48" t="s">
        <v>345</v>
      </c>
      <c r="D48" t="s">
        <v>336</v>
      </c>
      <c r="E48" s="41" t="s">
        <v>108</v>
      </c>
      <c r="F48" t="s">
        <v>346</v>
      </c>
      <c r="G48" s="41">
        <v>-8</v>
      </c>
      <c r="H48" s="41" t="s">
        <v>338</v>
      </c>
      <c r="I48" s="41" t="s">
        <v>347</v>
      </c>
      <c r="J48" s="5">
        <v>45.880560000000003</v>
      </c>
      <c r="K48" s="5">
        <v>92.640730000000005</v>
      </c>
    </row>
    <row r="49" spans="1:11" x14ac:dyDescent="0.25">
      <c r="A49" s="41"/>
      <c r="B49" s="41"/>
      <c r="F49" t="s">
        <v>348</v>
      </c>
      <c r="G49" s="41"/>
      <c r="H49" s="41" t="s">
        <v>310</v>
      </c>
      <c r="I49" s="41" t="s">
        <v>347</v>
      </c>
      <c r="J49" s="5"/>
      <c r="K49" s="5"/>
    </row>
    <row r="50" spans="1:11" x14ac:dyDescent="0.25">
      <c r="A50" s="41"/>
      <c r="B50" s="41"/>
      <c r="F50" t="s">
        <v>349</v>
      </c>
      <c r="G50" s="41"/>
      <c r="H50" s="41" t="s">
        <v>350</v>
      </c>
      <c r="I50" s="41" t="s">
        <v>351</v>
      </c>
      <c r="J50" s="5"/>
      <c r="K50" s="5"/>
    </row>
    <row r="51" spans="1:11" x14ac:dyDescent="0.25">
      <c r="A51" s="41"/>
      <c r="B51" s="41"/>
      <c r="F51" t="s">
        <v>352</v>
      </c>
      <c r="G51" s="41"/>
      <c r="H51" s="41" t="s">
        <v>278</v>
      </c>
      <c r="I51" s="41" t="s">
        <v>351</v>
      </c>
      <c r="J51" s="5"/>
      <c r="K51" s="5"/>
    </row>
    <row r="52" spans="1:11" x14ac:dyDescent="0.25">
      <c r="A52" s="41" t="s">
        <v>353</v>
      </c>
      <c r="B52" s="47" t="s">
        <v>155</v>
      </c>
      <c r="C52" t="s">
        <v>354</v>
      </c>
      <c r="D52" t="s">
        <v>336</v>
      </c>
      <c r="E52" s="41" t="s">
        <v>108</v>
      </c>
      <c r="F52" t="s">
        <v>355</v>
      </c>
      <c r="G52" s="41">
        <v>-16</v>
      </c>
      <c r="H52" s="41" t="s">
        <v>356</v>
      </c>
      <c r="I52" s="41" t="s">
        <v>357</v>
      </c>
      <c r="J52" s="5">
        <v>45.885249999999999</v>
      </c>
      <c r="K52" s="5">
        <v>92.601529999999997</v>
      </c>
    </row>
    <row r="53" spans="1:11" x14ac:dyDescent="0.25">
      <c r="A53" s="41"/>
      <c r="B53" s="41"/>
      <c r="E53" s="41"/>
      <c r="F53" t="s">
        <v>358</v>
      </c>
      <c r="G53" s="41"/>
      <c r="H53" s="41" t="s">
        <v>261</v>
      </c>
      <c r="I53" s="41" t="s">
        <v>357</v>
      </c>
      <c r="J53" s="5"/>
      <c r="K53" s="5"/>
    </row>
    <row r="54" spans="1:11" x14ac:dyDescent="0.25">
      <c r="A54" s="41"/>
      <c r="B54" s="41"/>
      <c r="E54" s="41"/>
      <c r="F54" t="s">
        <v>359</v>
      </c>
      <c r="G54" s="41"/>
      <c r="H54" s="41" t="s">
        <v>350</v>
      </c>
      <c r="I54" s="41" t="s">
        <v>258</v>
      </c>
      <c r="J54" s="5"/>
      <c r="K54" s="5"/>
    </row>
    <row r="55" spans="1:11" x14ac:dyDescent="0.25">
      <c r="A55" s="41"/>
      <c r="B55" s="41"/>
      <c r="E55" s="41"/>
      <c r="G55" s="41"/>
      <c r="H55" s="41" t="s">
        <v>278</v>
      </c>
      <c r="I55" s="41" t="s">
        <v>258</v>
      </c>
      <c r="J55" s="5"/>
      <c r="K55" s="5"/>
    </row>
    <row r="56" spans="1:11" x14ac:dyDescent="0.25">
      <c r="A56" s="41" t="s">
        <v>360</v>
      </c>
      <c r="B56" s="47" t="s">
        <v>158</v>
      </c>
      <c r="C56" t="s">
        <v>361</v>
      </c>
      <c r="D56" t="s">
        <v>293</v>
      </c>
      <c r="E56" s="41" t="s">
        <v>108</v>
      </c>
      <c r="F56" t="s">
        <v>362</v>
      </c>
      <c r="G56" s="41">
        <v>-12</v>
      </c>
      <c r="H56" s="41" t="s">
        <v>338</v>
      </c>
      <c r="I56" s="41" t="s">
        <v>363</v>
      </c>
      <c r="J56" s="5">
        <v>45.871040000000001</v>
      </c>
      <c r="K56" s="5">
        <v>92.553970000000007</v>
      </c>
    </row>
    <row r="57" spans="1:11" x14ac:dyDescent="0.25">
      <c r="A57" s="41"/>
      <c r="B57" s="41"/>
      <c r="E57" s="41"/>
      <c r="F57" t="s">
        <v>364</v>
      </c>
      <c r="G57" s="41"/>
      <c r="H57" s="41" t="s">
        <v>310</v>
      </c>
      <c r="I57" s="41" t="s">
        <v>363</v>
      </c>
      <c r="J57" s="5"/>
      <c r="K57" s="5"/>
    </row>
    <row r="58" spans="1:11" x14ac:dyDescent="0.25">
      <c r="A58" s="41" t="s">
        <v>365</v>
      </c>
      <c r="B58" s="47" t="s">
        <v>152</v>
      </c>
      <c r="C58" t="s">
        <v>366</v>
      </c>
      <c r="D58" t="s">
        <v>336</v>
      </c>
      <c r="E58" s="41" t="s">
        <v>108</v>
      </c>
      <c r="F58" t="s">
        <v>367</v>
      </c>
      <c r="G58" s="41">
        <v>-6</v>
      </c>
      <c r="H58" s="41" t="s">
        <v>356</v>
      </c>
      <c r="I58" s="41" t="s">
        <v>368</v>
      </c>
      <c r="J58" s="5">
        <v>45.830089999999998</v>
      </c>
      <c r="K58" s="5">
        <v>92.594719999999995</v>
      </c>
    </row>
    <row r="59" spans="1:11" x14ac:dyDescent="0.25">
      <c r="A59" s="41"/>
      <c r="B59" s="41"/>
      <c r="C59" t="s">
        <v>369</v>
      </c>
      <c r="E59" s="41"/>
      <c r="F59" t="s">
        <v>370</v>
      </c>
      <c r="G59" s="41"/>
      <c r="H59" s="41" t="s">
        <v>261</v>
      </c>
      <c r="I59" s="41" t="s">
        <v>368</v>
      </c>
      <c r="J59" s="5"/>
      <c r="K59" s="5"/>
    </row>
    <row r="60" spans="1:11" x14ac:dyDescent="0.25">
      <c r="A60" s="41"/>
      <c r="B60" s="41"/>
      <c r="E60" s="41"/>
      <c r="F60" t="s">
        <v>371</v>
      </c>
      <c r="G60" s="41"/>
      <c r="H60" s="41" t="s">
        <v>372</v>
      </c>
      <c r="I60" s="41" t="s">
        <v>373</v>
      </c>
      <c r="J60" s="5"/>
      <c r="K60" s="5"/>
    </row>
    <row r="61" spans="1:11" x14ac:dyDescent="0.25">
      <c r="A61" s="41"/>
      <c r="B61" s="41"/>
      <c r="E61" s="41"/>
      <c r="G61" s="41"/>
      <c r="H61" s="41" t="s">
        <v>374</v>
      </c>
      <c r="I61" s="41" t="s">
        <v>373</v>
      </c>
      <c r="J61" s="5"/>
      <c r="K61" s="5"/>
    </row>
    <row r="62" spans="1:11" x14ac:dyDescent="0.25">
      <c r="A62" s="41" t="s">
        <v>375</v>
      </c>
      <c r="B62" s="47" t="s">
        <v>138</v>
      </c>
      <c r="C62" t="s">
        <v>376</v>
      </c>
      <c r="D62" t="s">
        <v>377</v>
      </c>
      <c r="E62" s="41" t="s">
        <v>108</v>
      </c>
      <c r="F62" t="s">
        <v>378</v>
      </c>
      <c r="G62" s="41">
        <v>0</v>
      </c>
      <c r="H62" s="41" t="s">
        <v>372</v>
      </c>
      <c r="I62" s="41" t="s">
        <v>373</v>
      </c>
      <c r="J62" s="5">
        <v>45.8185</v>
      </c>
      <c r="K62" s="5">
        <v>92.680980000000005</v>
      </c>
    </row>
    <row r="63" spans="1:11" x14ac:dyDescent="0.25">
      <c r="A63" s="41"/>
      <c r="B63" s="41"/>
      <c r="E63" s="41"/>
      <c r="F63" t="s">
        <v>379</v>
      </c>
      <c r="G63" s="41"/>
      <c r="H63" s="41" t="s">
        <v>374</v>
      </c>
      <c r="I63" s="41" t="s">
        <v>373</v>
      </c>
      <c r="J63" s="5"/>
      <c r="K63" s="5"/>
    </row>
    <row r="64" spans="1:11" x14ac:dyDescent="0.25">
      <c r="A64" s="41"/>
      <c r="B64" s="41"/>
      <c r="E64" s="41"/>
      <c r="F64" t="s">
        <v>380</v>
      </c>
      <c r="G64" s="41"/>
      <c r="H64" s="41"/>
      <c r="I64" s="41"/>
      <c r="J64" s="5"/>
      <c r="K64" s="5"/>
    </row>
    <row r="65" spans="1:11" x14ac:dyDescent="0.25">
      <c r="A65" s="41"/>
      <c r="B65" s="41"/>
      <c r="E65" s="41"/>
      <c r="F65" t="s">
        <v>371</v>
      </c>
      <c r="G65" s="41"/>
      <c r="H65" s="41"/>
      <c r="I65" s="41"/>
      <c r="J65" s="5"/>
      <c r="K65" s="5"/>
    </row>
    <row r="66" spans="1:11" x14ac:dyDescent="0.25">
      <c r="A66" s="41" t="s">
        <v>381</v>
      </c>
      <c r="B66" s="47" t="s">
        <v>159</v>
      </c>
      <c r="C66" t="s">
        <v>382</v>
      </c>
      <c r="D66" t="s">
        <v>336</v>
      </c>
      <c r="E66" s="41" t="s">
        <v>108</v>
      </c>
      <c r="F66" t="s">
        <v>383</v>
      </c>
      <c r="G66" s="41">
        <v>-3</v>
      </c>
      <c r="H66" s="41" t="s">
        <v>372</v>
      </c>
      <c r="I66" s="41" t="s">
        <v>384</v>
      </c>
      <c r="J66" s="5">
        <v>45.840969999999999</v>
      </c>
      <c r="K66" s="5">
        <v>92.655510000000007</v>
      </c>
    </row>
    <row r="67" spans="1:11" x14ac:dyDescent="0.25">
      <c r="A67" s="41"/>
      <c r="B67" s="41"/>
      <c r="E67" s="41"/>
      <c r="F67" t="s">
        <v>385</v>
      </c>
      <c r="G67" s="41"/>
      <c r="H67" s="41" t="s">
        <v>374</v>
      </c>
      <c r="I67" s="41" t="s">
        <v>384</v>
      </c>
      <c r="J67" s="5"/>
      <c r="K67" s="5"/>
    </row>
    <row r="68" spans="1:11" x14ac:dyDescent="0.25">
      <c r="A68" s="41"/>
      <c r="B68" s="41"/>
      <c r="E68" s="41"/>
      <c r="F68" t="s">
        <v>386</v>
      </c>
      <c r="G68" s="41"/>
      <c r="H68" s="41"/>
      <c r="I68" s="41"/>
      <c r="J68" s="5"/>
      <c r="K68" s="5"/>
    </row>
    <row r="69" spans="1:11" x14ac:dyDescent="0.25">
      <c r="A69" s="41"/>
      <c r="B69" s="41"/>
      <c r="E69" s="41"/>
      <c r="F69" t="s">
        <v>371</v>
      </c>
      <c r="G69" s="41"/>
      <c r="H69" s="41"/>
      <c r="I69" s="41"/>
      <c r="J69" s="5"/>
      <c r="K69" s="5"/>
    </row>
    <row r="70" spans="1:11" x14ac:dyDescent="0.25">
      <c r="A70" s="41" t="s">
        <v>387</v>
      </c>
      <c r="B70" s="47" t="s">
        <v>157</v>
      </c>
      <c r="C70" t="s">
        <v>388</v>
      </c>
      <c r="D70" t="s">
        <v>336</v>
      </c>
      <c r="E70" s="41" t="s">
        <v>108</v>
      </c>
      <c r="F70" t="s">
        <v>389</v>
      </c>
      <c r="G70" s="41">
        <v>-3</v>
      </c>
      <c r="H70" s="41" t="s">
        <v>338</v>
      </c>
      <c r="I70" s="41" t="s">
        <v>384</v>
      </c>
      <c r="J70" s="5">
        <v>45.845759999999999</v>
      </c>
      <c r="K70" s="5">
        <v>92.612530000000007</v>
      </c>
    </row>
    <row r="71" spans="1:11" x14ac:dyDescent="0.25">
      <c r="A71" s="41"/>
      <c r="B71" s="41"/>
      <c r="F71" t="s">
        <v>390</v>
      </c>
      <c r="G71" s="41"/>
      <c r="H71" s="41" t="s">
        <v>310</v>
      </c>
      <c r="I71" s="41" t="s">
        <v>384</v>
      </c>
      <c r="J71" s="5"/>
      <c r="K71" s="5"/>
    </row>
    <row r="72" spans="1:11" x14ac:dyDescent="0.25">
      <c r="G72" s="41"/>
      <c r="H72" s="41"/>
      <c r="I72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BASIC SOIL CHEM</vt:lpstr>
      <vt:lpstr>ADD. ELEMENTS</vt:lpstr>
      <vt:lpstr>SOIL FIELD DATA</vt:lpstr>
    </vt:vector>
  </TitlesOfParts>
  <Company>Wisconsin 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Roesler</dc:creator>
  <cp:lastModifiedBy>Craig Roesler</cp:lastModifiedBy>
  <cp:lastPrinted>2014-12-23T21:07:39Z</cp:lastPrinted>
  <dcterms:created xsi:type="dcterms:W3CDTF">2014-08-25T15:16:03Z</dcterms:created>
  <dcterms:modified xsi:type="dcterms:W3CDTF">2015-01-20T16:32:42Z</dcterms:modified>
</cp:coreProperties>
</file>