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7" i="4" l="1"/>
  <c r="C41" i="4" s="1"/>
  <c r="C42" i="4" l="1"/>
  <c r="B4" i="4" l="1"/>
  <c r="B11" i="4"/>
  <c r="B8" i="4"/>
  <c r="B12" i="4"/>
  <c r="B9" i="4"/>
  <c r="B7" i="4"/>
  <c r="B6" i="4"/>
  <c r="B5" i="4"/>
  <c r="B13" i="4"/>
  <c r="B14" i="4"/>
  <c r="B15" i="4" l="1"/>
  <c r="C1" i="9"/>
  <c r="C15" i="9" s="1"/>
  <c r="C2" i="9"/>
  <c r="C6" i="9" l="1"/>
  <c r="C14" i="9"/>
  <c r="C10" i="9"/>
  <c r="C4" i="9"/>
  <c r="C8" i="9"/>
  <c r="C12" i="9"/>
  <c r="C5" i="9"/>
  <c r="C23" i="9" s="1"/>
  <c r="D91" i="4" s="1"/>
  <c r="C7" i="9"/>
  <c r="C9" i="9"/>
  <c r="C11" i="9"/>
  <c r="C13" i="9"/>
  <c r="C17" i="9" l="1"/>
  <c r="D85" i="4" s="1"/>
  <c r="C25" i="9"/>
  <c r="D93"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D41" i="1"/>
  <c r="M41" i="1" s="1"/>
  <c r="F41" i="1" s="1"/>
  <c r="D42" i="1"/>
  <c r="D43" i="1"/>
  <c r="D44" i="1"/>
  <c r="M44" i="1" s="1"/>
  <c r="F44" i="1" s="1"/>
  <c r="D45" i="1"/>
  <c r="M45" i="1" s="1"/>
  <c r="F45" i="1" s="1"/>
  <c r="D46" i="1"/>
  <c r="D47" i="1"/>
  <c r="D48" i="1"/>
  <c r="D49" i="1"/>
  <c r="D50" i="1"/>
  <c r="M50" i="1" s="1"/>
  <c r="F50" i="1" s="1"/>
  <c r="D51" i="1"/>
  <c r="D52" i="1"/>
  <c r="M52" i="1" s="1"/>
  <c r="F52" i="1" s="1"/>
  <c r="D53" i="1"/>
  <c r="D21" i="1"/>
  <c r="C22" i="1"/>
  <c r="R22" i="1" s="1"/>
  <c r="C24" i="1"/>
  <c r="R24" i="1" s="1"/>
  <c r="C25" i="1"/>
  <c r="R25" i="1" s="1"/>
  <c r="C26" i="1"/>
  <c r="R26" i="1" s="1"/>
  <c r="C27" i="1"/>
  <c r="R27" i="1" s="1"/>
  <c r="C28" i="1"/>
  <c r="R28" i="1" s="1"/>
  <c r="C29" i="1"/>
  <c r="H29" i="1" s="1"/>
  <c r="C30" i="1"/>
  <c r="R30" i="1" s="1"/>
  <c r="C31" i="1"/>
  <c r="R31" i="1" s="1"/>
  <c r="C32" i="1"/>
  <c r="R32" i="1" s="1"/>
  <c r="C33" i="1"/>
  <c r="R33" i="1" s="1"/>
  <c r="C34" i="1"/>
  <c r="R34" i="1" s="1"/>
  <c r="C35" i="1"/>
  <c r="R35" i="1" s="1"/>
  <c r="C39" i="1"/>
  <c r="R39" i="1" s="1"/>
  <c r="C40" i="1"/>
  <c r="R40" i="1" s="1"/>
  <c r="C41" i="1"/>
  <c r="R41" i="1" s="1"/>
  <c r="C42" i="1"/>
  <c r="R42" i="1" s="1"/>
  <c r="C43" i="1"/>
  <c r="R43" i="1" s="1"/>
  <c r="C44" i="1"/>
  <c r="C45" i="1"/>
  <c r="R45" i="1" s="1"/>
  <c r="C46" i="1"/>
  <c r="R46" i="1" s="1"/>
  <c r="C47" i="1"/>
  <c r="R47" i="1" s="1"/>
  <c r="C48" i="1"/>
  <c r="C49" i="1"/>
  <c r="R49" i="1" s="1"/>
  <c r="C50" i="1"/>
  <c r="R50" i="1" s="1"/>
  <c r="C51" i="1"/>
  <c r="R51" i="1" s="1"/>
  <c r="C52" i="1"/>
  <c r="C53" i="1"/>
  <c r="R53" i="1" s="1"/>
  <c r="C21" i="1"/>
  <c r="R21" i="1" s="1"/>
  <c r="M48" i="1"/>
  <c r="F48" i="1" s="1"/>
  <c r="M40" i="1"/>
  <c r="F40" i="1" s="1"/>
  <c r="M36" i="1"/>
  <c r="F36" i="1" s="1"/>
  <c r="M51" i="1"/>
  <c r="F51" i="1" s="1"/>
  <c r="M47" i="1"/>
  <c r="F47" i="1" s="1"/>
  <c r="M43" i="1"/>
  <c r="F43" i="1" s="1"/>
  <c r="M38" i="1"/>
  <c r="F38" i="1" s="1"/>
  <c r="M53" i="1"/>
  <c r="F53" i="1" s="1"/>
  <c r="M49" i="1"/>
  <c r="F49" i="1" s="1"/>
  <c r="G30" i="1"/>
  <c r="Q30" i="1" s="1"/>
  <c r="K29" i="1" l="1"/>
  <c r="P29" i="1"/>
  <c r="P30" i="1"/>
  <c r="K30" i="1"/>
  <c r="Q31" i="1"/>
  <c r="O31" i="1"/>
  <c r="M30" i="1"/>
  <c r="F30" i="1" s="1"/>
  <c r="G29" i="1"/>
  <c r="J29" i="1" s="1"/>
  <c r="H30" i="1"/>
  <c r="H31" i="1"/>
  <c r="M31" i="1"/>
  <c r="F31" i="1" s="1"/>
  <c r="H52" i="1"/>
  <c r="R52" i="1"/>
  <c r="H48" i="1"/>
  <c r="R48" i="1"/>
  <c r="H44" i="1"/>
  <c r="R44" i="1"/>
  <c r="R29" i="1"/>
  <c r="D94" i="4"/>
  <c r="C29" i="9"/>
  <c r="D97" i="4" s="1"/>
  <c r="O30" i="1"/>
  <c r="J30" i="1"/>
  <c r="M29" i="1"/>
  <c r="F29" i="1" s="1"/>
  <c r="G31" i="1"/>
  <c r="K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I33" i="1"/>
  <c r="H33" i="1"/>
  <c r="H26" i="1"/>
  <c r="M21" i="1"/>
  <c r="L52" i="1"/>
  <c r="N52" i="1"/>
  <c r="K52" i="1"/>
  <c r="L50" i="1"/>
  <c r="N50" i="1"/>
  <c r="K50" i="1"/>
  <c r="L48" i="1"/>
  <c r="N48" i="1"/>
  <c r="K48" i="1"/>
  <c r="L46" i="1"/>
  <c r="N46" i="1"/>
  <c r="K46" i="1"/>
  <c r="L44" i="1"/>
  <c r="N44" i="1"/>
  <c r="K44" i="1"/>
  <c r="L42" i="1"/>
  <c r="N42" i="1"/>
  <c r="K42" i="1"/>
  <c r="L40" i="1"/>
  <c r="N40" i="1"/>
  <c r="K40" i="1"/>
  <c r="N35" i="1"/>
  <c r="K35" i="1"/>
  <c r="G35" i="1"/>
  <c r="L35" i="1"/>
  <c r="L33" i="1"/>
  <c r="G33" i="1"/>
  <c r="N33" i="1" s="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Q28" i="1"/>
  <c r="O28" i="1"/>
  <c r="Q38" i="1"/>
  <c r="P38" i="1"/>
  <c r="O38" i="1"/>
  <c r="J38" i="1"/>
  <c r="I38" i="1"/>
  <c r="H38" i="1"/>
  <c r="Q37" i="1"/>
  <c r="P37" i="1"/>
  <c r="O37" i="1"/>
  <c r="Q36" i="1"/>
  <c r="P36" i="1"/>
  <c r="O36" i="1"/>
  <c r="J36" i="1"/>
  <c r="I36" i="1"/>
  <c r="H36" i="1"/>
  <c r="J23" i="1"/>
  <c r="I23" i="1"/>
  <c r="H23" i="1"/>
  <c r="G21" i="1"/>
  <c r="L21" i="1" s="1"/>
  <c r="G50" i="1"/>
  <c r="G46" i="1"/>
  <c r="G42" i="1"/>
  <c r="G27" i="1"/>
  <c r="K27" i="1" s="1"/>
  <c r="J52" i="1"/>
  <c r="I52" i="1"/>
  <c r="J50" i="1"/>
  <c r="I50" i="1"/>
  <c r="J48" i="1"/>
  <c r="I48" i="1"/>
  <c r="J46" i="1"/>
  <c r="I46" i="1"/>
  <c r="J44" i="1"/>
  <c r="I44" i="1"/>
  <c r="J43" i="1"/>
  <c r="I43" i="1"/>
  <c r="H43" i="1"/>
  <c r="J42" i="1"/>
  <c r="I42" i="1"/>
  <c r="H42" i="1"/>
  <c r="J39"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28" i="1"/>
  <c r="K28" i="1"/>
  <c r="G28" i="1"/>
  <c r="H28" i="1" s="1"/>
  <c r="G26" i="1"/>
  <c r="J26" i="1" s="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6" i="1" l="1"/>
  <c r="L29" i="1"/>
  <c r="O33" i="1"/>
  <c r="J33" i="1"/>
  <c r="I29" i="1"/>
  <c r="Q29" i="1"/>
  <c r="J28" i="1"/>
  <c r="I28" i="1"/>
  <c r="Q27" i="1"/>
  <c r="P28" i="1"/>
  <c r="L28" i="1"/>
  <c r="K32" i="1"/>
  <c r="N32" i="1"/>
  <c r="J31" i="1"/>
  <c r="P31" i="1"/>
  <c r="L31" i="1"/>
  <c r="I31" i="1"/>
  <c r="K22" i="1"/>
  <c r="P27" i="1"/>
  <c r="L26" i="1"/>
  <c r="J27" i="1"/>
  <c r="Q26" i="1"/>
  <c r="J21" i="1"/>
  <c r="Q22" i="1"/>
  <c r="I26" i="1"/>
  <c r="K26" i="1"/>
  <c r="J25"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I54" i="1" l="1"/>
  <c r="B34" i="4" s="1"/>
  <c r="B42" i="4" s="1"/>
  <c r="E42" i="4" s="1"/>
  <c r="J54" i="1"/>
  <c r="B35" i="4" s="1"/>
  <c r="N54" i="1"/>
  <c r="D35"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 r="B43" i="4"/>
  <c r="E43" i="4" s="1"/>
  <c r="B50" i="4"/>
  <c r="E50" i="4" s="1"/>
</calcChain>
</file>

<file path=xl/sharedStrings.xml><?xml version="1.0" encoding="utf-8"?>
<sst xmlns="http://schemas.openxmlformats.org/spreadsheetml/2006/main" count="1925" uniqueCount="927">
  <si>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</si>
  <si>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</si>
  <si>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</si>
  <si>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</si>
  <si>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</si>
  <si>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</si>
  <si>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</si>
  <si>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</si>
  <si>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</si>
  <si>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</si>
  <si>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</si>
  <si>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</si>
  <si>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</si>
  <si>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</si>
  <si>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</si>
  <si>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</si>
  <si>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</si>
  <si>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</si>
  <si>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</si>
  <si>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</si>
  <si>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</si>
  <si>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</si>
  <si>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</si>
  <si>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</si>
  <si>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</si>
  <si>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</si>
  <si>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</si>
  <si>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</si>
  <si>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</si>
  <si>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</si>
  <si>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</si>
  <si>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</si>
  <si>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</si>
  <si>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</si>
  <si>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</si>
  <si>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</si>
  <si>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</si>
  <si>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</si>
  <si>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</si>
  <si>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</si>
  <si>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</si>
  <si>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</si>
  <si>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</si>
  <si>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</si>
  <si>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</si>
  <si>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</si>
  <si>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</si>
  <si>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</si>
  <si>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</si>
  <si>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</si>
  <si>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</si>
  <si>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</si>
  <si>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</si>
  <si>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</si>
  <si>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</si>
  <si>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</si>
  <si>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</si>
  <si>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</si>
  <si>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</si>
  <si>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</si>
  <si>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</si>
  <si>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</si>
  <si>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</si>
  <si>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</si>
  <si>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</si>
  <si>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</si>
  <si>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</si>
  <si>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</si>
  <si>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</si>
  <si>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</si>
  <si>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</si>
  <si>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</si>
  <si>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</si>
  <si>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</si>
  <si>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</si>
  <si>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</si>
  <si>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</si>
  <si>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</si>
  <si>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</si>
  <si>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</si>
  <si>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</si>
  <si>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</si>
  <si>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</si>
  <si>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</si>
  <si>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</si>
  <si>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</si>
  <si>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</si>
  <si>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</si>
  <si>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</si>
  <si>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</si>
  <si>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</si>
  <si>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</si>
  <si>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</si>
  <si>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</si>
  <si>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</si>
  <si>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</si>
  <si>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</si>
  <si>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</si>
  <si>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</si>
  <si>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</si>
  <si>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</si>
  <si>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</si>
  <si>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</si>
  <si>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</si>
  <si>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</si>
  <si>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</si>
  <si>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</si>
  <si>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</si>
  <si>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</si>
  <si>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</si>
  <si>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</si>
  <si>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</si>
  <si>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</si>
  <si>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</si>
  <si>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</si>
  <si>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</si>
  <si>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</si>
  <si>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</si>
  <si>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</si>
  <si>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</si>
  <si>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</si>
  <si>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</si>
  <si>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</si>
  <si>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</si>
  <si>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</si>
  <si>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</si>
  <si>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</si>
  <si>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</si>
  <si>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</si>
  <si>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</si>
  <si>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</si>
  <si>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</si>
  <si>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</si>
  <si>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</si>
  <si>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</si>
  <si>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</si>
  <si>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</si>
  <si>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</si>
  <si>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</si>
  <si>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</si>
  <si>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</si>
  <si>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</si>
  <si>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</si>
  <si>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</si>
  <si>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</si>
  <si>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</si>
  <si>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</si>
  <si>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</si>
  <si>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</si>
  <si>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</si>
  <si>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</si>
  <si>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</si>
  <si>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</si>
  <si>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</si>
  <si>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</si>
  <si>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</si>
  <si>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</si>
  <si>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</si>
  <si>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</si>
  <si>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</si>
  <si>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</si>
  <si>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</si>
  <si>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</si>
  <si>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</si>
  <si>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</si>
  <si>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</si>
  <si>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</si>
  <si>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</si>
  <si>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</si>
  <si>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</si>
  <si>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</si>
  <si>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</si>
  <si>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</si>
  <si>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</si>
  <si>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</si>
  <si>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</si>
  <si>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</si>
  <si>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</si>
  <si>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</si>
  <si>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</si>
  <si>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</si>
  <si>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</si>
  <si>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</si>
  <si>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</si>
  <si>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</si>
  <si>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</si>
  <si>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</si>
  <si>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</si>
  <si>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</si>
  <si>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</si>
  <si>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</si>
  <si>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</si>
  <si>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</si>
  <si>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</si>
  <si>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</si>
  <si>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</si>
  <si>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</si>
  <si>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</si>
  <si>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</si>
  <si>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</si>
  <si>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</si>
  <si>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</si>
  <si>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</si>
  <si>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</si>
  <si>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</si>
  <si>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</si>
  <si>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</si>
  <si>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</si>
  <si>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</si>
  <si>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</si>
  <si>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</si>
  <si>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</si>
  <si>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</si>
  <si>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</si>
  <si>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</si>
  <si>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</si>
  <si>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</si>
  <si>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</si>
  <si>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</si>
  <si>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</si>
  <si>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</si>
  <si>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</si>
  <si>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</si>
  <si>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</si>
  <si>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</si>
  <si>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</si>
  <si>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</si>
  <si>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</si>
  <si>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</si>
  <si>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</si>
  <si>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</si>
  <si>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</si>
  <si>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</si>
  <si>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</si>
  <si>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</si>
  <si>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</si>
  <si>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</si>
  <si>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</si>
  <si>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</si>
  <si>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</si>
  <si>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</si>
  <si>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</si>
  <si>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</si>
  <si>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</si>
  <si>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</si>
  <si>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</si>
  <si>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</si>
  <si>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</si>
  <si>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</si>
  <si>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</si>
  <si>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</si>
  <si>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</si>
  <si>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</si>
  <si>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</si>
  <si>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</si>
  <si>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</si>
  <si>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</si>
  <si>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</si>
  <si>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</si>
  <si>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</si>
  <si>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</si>
  <si>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</si>
  <si>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</si>
  <si>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</si>
  <si>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</si>
  <si>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</si>
  <si>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</si>
  <si>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</si>
  <si>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</si>
  <si>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</si>
  <si>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</si>
  <si>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</si>
  <si>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</si>
  <si>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</si>
  <si>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</si>
  <si>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</si>
  <si>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</si>
  <si>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</si>
  <si>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</si>
  <si>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</si>
  <si>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</si>
  <si>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</si>
  <si>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</si>
  <si>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</si>
  <si>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</si>
  <si>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</si>
  <si>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</si>
  <si>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</si>
  <si>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</si>
  <si>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</si>
  <si>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</si>
  <si>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</si>
  <si>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</si>
  <si>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</si>
  <si>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</si>
  <si>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</si>
  <si>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</si>
  <si>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</si>
  <si>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</si>
  <si>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</si>
  <si>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</si>
  <si>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</si>
  <si>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</si>
  <si>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</si>
  <si>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</si>
  <si>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</si>
  <si>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</si>
  <si>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</si>
  <si>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</si>
  <si>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</si>
  <si>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</si>
  <si>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</si>
  <si>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</si>
  <si>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</si>
  <si>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</si>
  <si>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</si>
  <si>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</si>
  <si>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</si>
  <si>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</si>
  <si>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</si>
  <si>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</si>
  <si>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</si>
  <si>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</si>
  <si>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</si>
  <si>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</si>
  <si>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</si>
  <si>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</si>
  <si>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</si>
  <si>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</si>
  <si>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</si>
  <si>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</si>
  <si>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</si>
  <si>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</si>
  <si>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</si>
  <si>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</si>
  <si>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</si>
  <si>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</si>
  <si>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</si>
  <si>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</si>
  <si>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</si>
  <si>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</si>
  <si>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</si>
  <si>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</si>
  <si>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</si>
  <si>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</si>
  <si>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</si>
  <si>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</si>
  <si>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</si>
  <si>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</si>
  <si>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</si>
  <si>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</si>
  <si>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</si>
  <si>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</si>
  <si>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</si>
  <si>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</si>
  <si>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</si>
  <si>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</si>
  <si>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</si>
  <si>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</si>
  <si>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</si>
  <si>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</si>
  <si>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</si>
  <si>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</si>
  <si>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</si>
  <si>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</si>
  <si>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</si>
  <si>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</si>
  <si>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</si>
  <si>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</si>
  <si>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</si>
  <si>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</si>
  <si>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</si>
  <si>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</si>
  <si>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</si>
  <si>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</si>
  <si>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</si>
  <si>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</si>
  <si>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</si>
  <si>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</si>
  <si>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</si>
  <si>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</si>
  <si>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</si>
  <si>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</si>
  <si>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</si>
  <si>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</si>
  <si>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</si>
  <si>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</si>
  <si>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</si>
  <si>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</si>
  <si>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</si>
  <si>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</si>
  <si>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</si>
  <si>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</si>
  <si>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</si>
  <si>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</si>
  <si>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</si>
  <si>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</si>
  <si>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</si>
  <si>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</si>
  <si>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</si>
  <si>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</si>
  <si>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</si>
  <si>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</si>
  <si>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</si>
  <si>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</si>
  <si>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</si>
  <si>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</si>
  <si>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</si>
  <si>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</si>
  <si>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</si>
  <si>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</si>
  <si>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</si>
  <si>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</si>
  <si>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</si>
  <si>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</si>
  <si>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</si>
  <si>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</si>
  <si>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</si>
  <si>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</si>
  <si>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</si>
  <si>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</si>
  <si>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</si>
  <si>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</si>
  <si>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</si>
  <si>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</si>
  <si>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</si>
  <si>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</si>
  <si>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</si>
  <si>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</si>
  <si>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</si>
  <si>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</si>
  <si>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</si>
  <si>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</si>
  <si>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</si>
  <si>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</si>
  <si>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</si>
  <si>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</si>
  <si>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</si>
  <si>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</si>
  <si>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</si>
  <si>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</si>
  <si>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</si>
  <si>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</si>
  <si>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</si>
  <si>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</si>
  <si>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</si>
  <si>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</si>
  <si>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</si>
  <si>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</si>
  <si>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</si>
  <si>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</si>
  <si>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</si>
  <si>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</si>
  <si>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</si>
  <si>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</si>
  <si>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</si>
  <si>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</si>
  <si>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</si>
  <si>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</si>
  <si>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</si>
  <si>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</si>
  <si>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</si>
  <si>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</si>
  <si>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</si>
  <si>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</si>
  <si>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</si>
  <si>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</si>
  <si>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</si>
  <si>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</si>
  <si>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</si>
  <si>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</si>
  <si>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</si>
  <si>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</si>
  <si>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</si>
  <si>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</si>
  <si>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</si>
  <si>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</si>
  <si>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</si>
  <si>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</si>
  <si>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</si>
  <si>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</si>
  <si>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</si>
  <si>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</si>
  <si>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</si>
  <si>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</si>
  <si>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</si>
  <si>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</si>
  <si>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</si>
  <si>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</si>
  <si>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</si>
  <si>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</si>
  <si>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</si>
  <si>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</si>
  <si>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</si>
  <si>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</si>
  <si>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</si>
  <si>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</si>
  <si>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</si>
  <si>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</si>
  <si>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</si>
  <si>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</si>
  <si>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</si>
  <si>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</si>
  <si>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</si>
  <si>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</si>
  <si>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</si>
  <si>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</si>
  <si>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</si>
  <si>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</si>
  <si>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</si>
  <si>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</si>
  <si>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</si>
  <si>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</si>
  <si>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</si>
  <si>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</si>
  <si>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</si>
  <si>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</si>
  <si>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</si>
  <si>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</si>
  <si>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</si>
  <si>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</si>
  <si>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</si>
  <si>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</si>
  <si>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</si>
  <si>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</si>
  <si>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</si>
  <si>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</si>
  <si>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</si>
  <si>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</si>
  <si>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</si>
  <si>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</si>
  <si>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</si>
  <si>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</si>
  <si>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</si>
  <si>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</si>
  <si>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</si>
  <si>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</si>
  <si>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</si>
  <si>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</si>
  <si>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</si>
  <si>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</si>
  <si>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</si>
  <si>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</si>
  <si>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</si>
  <si>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</si>
  <si>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</si>
  <si>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</si>
  <si>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</si>
  <si>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</si>
  <si>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</si>
  <si>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</si>
  <si>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</si>
  <si>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</si>
  <si>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</si>
  <si>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</si>
  <si>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</si>
  <si>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</si>
  <si>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</si>
  <si>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</si>
  <si>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</si>
  <si>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</si>
  <si>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</si>
  <si>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</si>
  <si>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</si>
  <si>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</si>
  <si>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</si>
  <si>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</si>
  <si>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</si>
  <si>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</si>
  <si>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</si>
  <si>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</si>
  <si>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</si>
  <si>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</si>
  <si>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</si>
  <si>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</si>
  <si>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</si>
  <si>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</si>
  <si>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</si>
  <si>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</si>
  <si>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</si>
  <si>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</si>
  <si>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</si>
  <si>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</si>
  <si>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</si>
  <si>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</si>
  <si>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</si>
  <si>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</si>
  <si>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</si>
  <si>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</si>
  <si>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</si>
  <si>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</si>
  <si>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</si>
  <si>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</si>
  <si>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</si>
  <si>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</si>
  <si>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</si>
  <si>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</si>
  <si>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</si>
  <si>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</si>
  <si>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</si>
  <si>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</si>
  <si>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</si>
  <si>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</si>
  <si>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</si>
  <si>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</si>
  <si>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</si>
  <si>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</si>
  <si>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</si>
  <si>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</si>
  <si>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</si>
  <si>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</si>
  <si>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</si>
  <si>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</si>
  <si>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</si>
  <si>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</si>
  <si>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</si>
  <si>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</si>
  <si>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</si>
  <si>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</si>
  <si>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</si>
  <si>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</si>
  <si>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</si>
  <si>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</si>
  <si>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</si>
  <si>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</si>
  <si>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</si>
  <si>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</si>
  <si>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</si>
  <si>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</si>
  <si>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</si>
  <si>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</si>
  <si>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</si>
  <si>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</si>
  <si>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</si>
  <si>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</si>
  <si>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</si>
  <si>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</si>
  <si>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</si>
  <si>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</si>
  <si>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</si>
  <si>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</si>
  <si>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</si>
  <si>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</si>
  <si>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</si>
  <si>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</si>
  <si>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</si>
  <si>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</si>
  <si>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</si>
  <si>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</si>
  <si>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</si>
  <si>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</si>
  <si>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</si>
  <si>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</si>
  <si>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</si>
  <si>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</si>
  <si>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</si>
  <si>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</si>
  <si>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</si>
  <si>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</si>
  <si>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</si>
  <si>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</si>
  <si>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</si>
  <si>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</si>
  <si>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</si>
  <si>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</si>
  <si>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</si>
  <si>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</si>
  <si>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</si>
  <si>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</si>
  <si>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</si>
  <si>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</si>
  <si>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</si>
  <si>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</si>
  <si>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</si>
  <si>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</si>
  <si>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</si>
  <si>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</si>
  <si>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</si>
  <si>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</si>
  <si>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</si>
  <si>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</si>
  <si>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</si>
  <si>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</si>
  <si>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</si>
  <si>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</si>
  <si>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</si>
  <si>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</si>
  <si>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</si>
  <si>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</si>
  <si>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</si>
  <si>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</si>
  <si>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</si>
  <si>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</si>
  <si>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</si>
  <si>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</si>
  <si>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</si>
  <si>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</si>
  <si>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</si>
  <si>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</si>
  <si>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</si>
  <si>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</si>
  <si>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</si>
  <si>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</si>
  <si>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</si>
  <si>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</si>
  <si>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</si>
  <si>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</si>
  <si>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</si>
  <si>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</si>
  <si>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</si>
  <si>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</si>
  <si>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</si>
  <si>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</si>
  <si>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</si>
  <si>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</si>
  <si>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</si>
  <si>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</si>
  <si>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</si>
  <si>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</si>
  <si>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</si>
  <si>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</si>
  <si>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</si>
  <si>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</si>
  <si>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</si>
  <si>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</si>
  <si>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</si>
  <si>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</si>
  <si>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</si>
  <si>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</si>
  <si>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</si>
  <si>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</si>
  <si>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</si>
  <si>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</si>
  <si>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</si>
  <si>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</si>
  <si>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</si>
  <si>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</si>
  <si>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</si>
  <si>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</si>
  <si>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</si>
  <si>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</si>
  <si>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</si>
  <si>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</si>
  <si>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</si>
  <si>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</si>
  <si>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</si>
  <si>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</si>
  <si>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</si>
  <si>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</si>
  <si>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</si>
  <si>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</si>
  <si>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</si>
  <si>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</si>
  <si>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</si>
  <si>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</si>
  <si>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</si>
  <si>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</si>
  <si>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</si>
  <si>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</si>
  <si>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</si>
  <si>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</si>
  <si>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</si>
  <si>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</si>
  <si>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</si>
  <si>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</si>
  <si>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</si>
  <si>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</si>
  <si>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</si>
  <si>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</si>
  <si>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</si>
  <si>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</si>
  <si>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</si>
  <si>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</si>
  <si>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</si>
  <si>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</si>
  <si>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</si>
  <si>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</si>
  <si>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</si>
  <si>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</si>
  <si>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</si>
  <si>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</si>
  <si>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</si>
  <si>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</si>
  <si>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</si>
  <si>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</si>
  <si>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</si>
  <si>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</si>
  <si>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</si>
  <si>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</si>
  <si>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</si>
  <si>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</si>
  <si>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</si>
  <si>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</si>
  <si>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</si>
  <si>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</si>
  <si>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</si>
  <si>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</si>
  <si>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</si>
  <si>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</si>
  <si>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</si>
  <si>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</si>
  <si>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</si>
  <si>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</si>
  <si>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</si>
  <si>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</si>
  <si>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</si>
  <si>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</si>
  <si>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</si>
  <si>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</si>
  <si>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</si>
  <si>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</si>
  <si>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</si>
  <si>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</si>
  <si>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</si>
  <si>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</si>
  <si>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</si>
  <si>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</si>
  <si>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</si>
  <si>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</si>
  <si>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</si>
  <si>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</si>
  <si>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</si>
  <si>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</si>
  <si>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</si>
  <si>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</si>
  <si>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</si>
  <si>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</si>
  <si>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</si>
  <si>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</si>
  <si>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</si>
  <si>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</si>
  <si>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</si>
  <si>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</si>
  <si>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</si>
  <si>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</si>
  <si>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</si>
  <si>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</si>
  <si>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</si>
  <si>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</si>
  <si>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</si>
  <si>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</si>
  <si>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</si>
  <si>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</si>
  <si>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</si>
  <si>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</si>
  <si>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</si>
  <si>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</si>
  <si>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</si>
  <si>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</si>
  <si>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</si>
  <si>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</si>
  <si>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</si>
  <si>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</si>
  <si>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</si>
  <si>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</si>
  <si>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</si>
  <si>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</si>
  <si>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</si>
  <si>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</si>
  <si>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</si>
  <si>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</si>
  <si>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</si>
  <si>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</si>
  <si>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</si>
  <si>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</si>
  <si>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</si>
  <si>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</si>
  <si>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</si>
  <si>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</si>
  <si>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</si>
  <si>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</si>
  <si>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</si>
  <si>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</si>
  <si>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</si>
  <si>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</si>
  <si>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</si>
  <si>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</si>
  <si>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</si>
  <si>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</si>
  <si>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</si>
  <si>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</si>
  <si>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</si>
  <si>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</si>
  <si>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</si>
  <si>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</si>
  <si>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</si>
  <si>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</si>
  <si>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</si>
  <si>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</si>
  <si>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</si>
  <si>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</si>
  <si>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</si>
  <si>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</si>
  <si>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</si>
  <si>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</si>
  <si>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</si>
  <si>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</si>
  <si>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</si>
  <si>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</si>
  <si>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</si>
  <si>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</si>
  <si>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</si>
  <si>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</si>
  <si>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</si>
  <si>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</si>
  <si>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</si>
  <si>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</si>
  <si>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</si>
  <si>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</si>
  <si>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</si>
  <si>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</si>
  <si>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Amrhein</t>
  </si>
  <si>
    <t>CREEK CHUB</t>
  </si>
  <si>
    <t>SOUTHERN REDBELLY DACE</t>
  </si>
  <si>
    <t>COMMON SHINER</t>
  </si>
  <si>
    <t>JOHNNY DARTER</t>
  </si>
  <si>
    <t>CENTRAL STONEROLLER</t>
  </si>
  <si>
    <t>BLUNTNOSE MINNOW</t>
  </si>
  <si>
    <t>FANTAIL DARTER</t>
  </si>
  <si>
    <t>LONGNOSE DACE</t>
  </si>
  <si>
    <t>WHITE SUCKER</t>
  </si>
  <si>
    <t>HORNYHEAD CHUB</t>
  </si>
  <si>
    <t>ROSYFACE SHINER</t>
  </si>
  <si>
    <t>SMALLMOUTH BASS</t>
  </si>
  <si>
    <t>Sinsinawa R - Louisberg Rd</t>
  </si>
  <si>
    <t>STONECAT</t>
  </si>
  <si>
    <t>COOL COLD MAINSTEM (MODELED)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</si>
</sst>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8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7" zoomScale="75" zoomScaleNormal="75" workbookViewId="0">
      <selection activeCell="A13" sqref="A1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400</v>
      </c>
      <c r="B1" s="2"/>
      <c r="C1" s="2"/>
      <c r="D1" s="2"/>
      <c r="E1" s="2" t="s">
        <v>910</v>
      </c>
      <c r="F1" s="2"/>
      <c r="G1" s="2"/>
      <c r="H1" s="2"/>
      <c r="I1" s="2"/>
      <c r="J1" s="2"/>
      <c r="K1" s="2"/>
      <c r="L1" s="2"/>
      <c r="M1" s="2"/>
      <c r="N1" s="2"/>
      <c r="O1" s="2"/>
      <c r="P1" s="2"/>
      <c r="Q1" s="2"/>
    </row>
    <row r="2" spans="1:18" x14ac:dyDescent="0.25">
      <c r="A2" s="12" t="s">
        <v>906</v>
      </c>
      <c r="B2" s="2"/>
      <c r="C2" s="2"/>
      <c r="D2" s="2"/>
      <c r="E2" s="2"/>
      <c r="F2" s="2"/>
      <c r="G2" s="2"/>
      <c r="H2" s="2"/>
      <c r="I2" s="2"/>
      <c r="J2" s="2"/>
      <c r="K2" s="2"/>
      <c r="L2" s="2"/>
      <c r="M2" s="2"/>
      <c r="N2" s="2"/>
      <c r="O2" s="2"/>
      <c r="P2" s="2"/>
      <c r="Q2" s="2"/>
    </row>
    <row r="4" spans="1:18" x14ac:dyDescent="0.25">
      <c r="A4" s="1" t="s">
        <v>38</v>
      </c>
      <c r="B4" s="131" t="s">
        <v>911</v>
      </c>
      <c r="C4" s="132"/>
      <c r="D4" s="133"/>
      <c r="F4" s="2" t="s">
        <v>861</v>
      </c>
    </row>
    <row r="5" spans="1:18" x14ac:dyDescent="0.25">
      <c r="A5" s="1" t="s">
        <v>857</v>
      </c>
      <c r="B5" s="144">
        <v>42716</v>
      </c>
      <c r="C5" s="132"/>
      <c r="D5" s="133"/>
      <c r="F5" s="82"/>
      <c r="G5" s="28"/>
      <c r="H5" s="28"/>
      <c r="I5" s="28"/>
      <c r="J5" s="28"/>
      <c r="K5" s="28"/>
      <c r="L5" s="28"/>
      <c r="M5" s="28"/>
      <c r="N5" s="28"/>
      <c r="O5" s="28"/>
      <c r="P5" s="28"/>
      <c r="Q5" s="28"/>
      <c r="R5" s="28" t="s">
        <v>898</v>
      </c>
    </row>
    <row r="6" spans="1:18" x14ac:dyDescent="0.25">
      <c r="A6" s="1" t="s">
        <v>855</v>
      </c>
      <c r="B6" s="145">
        <v>42585</v>
      </c>
      <c r="C6" s="146"/>
      <c r="D6" s="147"/>
      <c r="F6" s="26"/>
      <c r="G6" s="28"/>
      <c r="H6" s="28"/>
      <c r="I6" s="28"/>
      <c r="J6" s="28"/>
      <c r="K6" s="28"/>
      <c r="L6" s="28"/>
      <c r="M6" s="28"/>
      <c r="N6" s="28"/>
      <c r="O6" s="28"/>
      <c r="P6" s="28"/>
      <c r="Q6" s="28"/>
      <c r="R6" s="28" t="s">
        <v>398</v>
      </c>
    </row>
    <row r="7" spans="1:18" s="28" customFormat="1" x14ac:dyDescent="0.25">
      <c r="A7" s="28" t="s">
        <v>901</v>
      </c>
      <c r="B7" s="148">
        <v>223323</v>
      </c>
      <c r="C7" s="146"/>
      <c r="D7" s="147"/>
      <c r="F7" s="27"/>
    </row>
    <row r="8" spans="1:18" s="28" customFormat="1" x14ac:dyDescent="0.25">
      <c r="A8" s="28" t="s">
        <v>904</v>
      </c>
      <c r="B8" s="148"/>
      <c r="C8" s="146"/>
      <c r="D8" s="147"/>
      <c r="F8" s="27"/>
    </row>
    <row r="9" spans="1:18" x14ac:dyDescent="0.25">
      <c r="A9" s="1" t="s">
        <v>49</v>
      </c>
      <c r="B9" s="134" t="s">
        <v>902</v>
      </c>
      <c r="C9" s="134"/>
      <c r="D9" s="134"/>
    </row>
    <row r="10" spans="1:18" x14ac:dyDescent="0.25">
      <c r="B10" s="86"/>
      <c r="C10" s="86"/>
      <c r="D10" s="86"/>
    </row>
    <row r="11" spans="1:18" x14ac:dyDescent="0.25">
      <c r="A11" s="1" t="s">
        <v>34</v>
      </c>
      <c r="B11" s="148" t="s">
        <v>924</v>
      </c>
      <c r="C11" s="146"/>
      <c r="D11" s="147"/>
      <c r="F11" s="27"/>
      <c r="G11" s="27"/>
      <c r="H11" s="27"/>
      <c r="I11" s="27"/>
      <c r="J11" s="27"/>
      <c r="K11" s="27"/>
      <c r="L11" s="27"/>
      <c r="M11" s="27"/>
      <c r="N11" s="27"/>
      <c r="O11" s="27"/>
      <c r="P11" s="27"/>
      <c r="Q11" s="27"/>
      <c r="R11" s="27"/>
    </row>
    <row r="12" spans="1:18" x14ac:dyDescent="0.25">
      <c r="A12" s="1" t="s">
        <v>37</v>
      </c>
      <c r="B12" s="134" t="s">
        <v>926</v>
      </c>
      <c r="C12" s="134"/>
      <c r="D12" s="134"/>
    </row>
    <row r="13" spans="1:18" x14ac:dyDescent="0.25">
      <c r="A13" s="1" t="s">
        <v>35</v>
      </c>
      <c r="B13" s="134"/>
      <c r="C13" s="134"/>
      <c r="D13" s="134"/>
      <c r="F13" s="27"/>
      <c r="G13" s="27"/>
      <c r="H13" s="27"/>
      <c r="I13" s="27"/>
      <c r="J13" s="27"/>
      <c r="K13" s="27"/>
      <c r="L13" s="27"/>
      <c r="M13" s="27"/>
      <c r="N13" s="27"/>
      <c r="O13" s="27"/>
      <c r="P13" s="27"/>
      <c r="Q13" s="27"/>
      <c r="R13" s="27"/>
    </row>
    <row r="14" spans="1:18" x14ac:dyDescent="0.25">
      <c r="A14" s="1" t="s">
        <v>36</v>
      </c>
      <c r="B14" s="134">
        <v>940200</v>
      </c>
      <c r="C14" s="134"/>
      <c r="D14" s="134"/>
      <c r="F14" s="27"/>
      <c r="G14" s="27"/>
      <c r="H14" s="27"/>
      <c r="I14" s="27"/>
      <c r="J14" s="27"/>
      <c r="K14" s="27"/>
      <c r="L14" s="27"/>
      <c r="M14" s="27"/>
      <c r="N14" s="27"/>
      <c r="O14" s="27"/>
      <c r="P14" s="27"/>
      <c r="Q14" s="27"/>
      <c r="R14" s="27"/>
    </row>
    <row r="15" spans="1:18" s="28" customFormat="1" x14ac:dyDescent="0.25">
      <c r="A15" s="28" t="s">
        <v>860</v>
      </c>
      <c r="B15" s="149"/>
      <c r="C15" s="132"/>
      <c r="D15" s="133"/>
      <c r="E15" s="11" t="s">
        <v>900</v>
      </c>
      <c r="F15" s="27"/>
    </row>
    <row r="16" spans="1:18" x14ac:dyDescent="0.25">
      <c r="B16" s="130"/>
      <c r="C16" s="130"/>
      <c r="D16" s="130"/>
    </row>
    <row r="17" spans="1:25" x14ac:dyDescent="0.25">
      <c r="A17" s="1" t="s">
        <v>33</v>
      </c>
      <c r="B17" s="131" t="s">
        <v>24</v>
      </c>
      <c r="C17" s="140"/>
      <c r="D17" s="141"/>
      <c r="E17" s="11" t="s">
        <v>862</v>
      </c>
      <c r="F17" s="24"/>
      <c r="G17" s="24"/>
      <c r="S17" s="11"/>
    </row>
    <row r="18" spans="1:25" x14ac:dyDescent="0.25">
      <c r="G18" s="142" t="s">
        <v>59</v>
      </c>
      <c r="H18" s="143"/>
      <c r="I18" s="143"/>
      <c r="J18" s="143"/>
      <c r="K18" s="143"/>
      <c r="L18" s="143"/>
      <c r="M18" s="143"/>
      <c r="N18" s="143"/>
      <c r="O18" s="143"/>
      <c r="P18" s="143"/>
      <c r="Q18" s="143"/>
    </row>
    <row r="19" spans="1:25" x14ac:dyDescent="0.25">
      <c r="A19" s="2" t="s">
        <v>897</v>
      </c>
      <c r="C19" s="28"/>
      <c r="D19" s="28"/>
      <c r="E19" s="28"/>
      <c r="F19" s="28"/>
      <c r="G19" s="135" t="s">
        <v>397</v>
      </c>
      <c r="H19" s="137" t="s">
        <v>5</v>
      </c>
      <c r="I19" s="138"/>
      <c r="J19" s="139"/>
      <c r="K19" s="137" t="s">
        <v>64</v>
      </c>
      <c r="L19" s="138"/>
      <c r="M19" s="138"/>
      <c r="N19" s="139"/>
      <c r="O19" s="137" t="s">
        <v>1</v>
      </c>
      <c r="P19" s="138"/>
      <c r="Q19" s="139"/>
      <c r="R19" s="28"/>
    </row>
    <row r="20" spans="1:25" ht="45" x14ac:dyDescent="0.25">
      <c r="A20" s="5" t="s">
        <v>50</v>
      </c>
      <c r="B20" s="4" t="s">
        <v>4</v>
      </c>
      <c r="C20" s="5" t="s">
        <v>2</v>
      </c>
      <c r="D20" s="5" t="s">
        <v>3</v>
      </c>
      <c r="E20" s="5" t="s">
        <v>44</v>
      </c>
      <c r="F20" s="30" t="s">
        <v>396</v>
      </c>
      <c r="G20" s="136"/>
      <c r="H20" s="5" t="s">
        <v>48</v>
      </c>
      <c r="I20" s="5" t="s">
        <v>42</v>
      </c>
      <c r="J20" s="5" t="s">
        <v>43</v>
      </c>
      <c r="K20" s="5" t="s">
        <v>41</v>
      </c>
      <c r="L20" s="5" t="s">
        <v>39</v>
      </c>
      <c r="M20" s="5" t="s">
        <v>98</v>
      </c>
      <c r="N20" s="5" t="s">
        <v>40</v>
      </c>
      <c r="O20" s="5" t="s">
        <v>45</v>
      </c>
      <c r="P20" s="5" t="s">
        <v>46</v>
      </c>
      <c r="Q20" s="5" t="s">
        <v>42</v>
      </c>
      <c r="R20" s="4" t="s">
        <v>394</v>
      </c>
      <c r="T20" s="42"/>
      <c r="U20" s="43"/>
      <c r="V20" s="43"/>
      <c r="W20" s="43"/>
      <c r="X20" s="43"/>
      <c r="Y20" s="43"/>
    </row>
    <row r="21" spans="1:25" x14ac:dyDescent="0.25">
      <c r="A21" s="40" t="s">
        <v>920</v>
      </c>
      <c r="B21" s="40">
        <v>210</v>
      </c>
      <c r="C21" s="26" t="str">
        <f>IFERROR(VLOOKUP($A21,'Species guilds'!$A$3:$F$301,3,FALSE),0)</f>
        <v>T</v>
      </c>
      <c r="D21" s="26" t="str">
        <f>IFERROR(VLOOKUP($A21,'Species guilds'!$A$3:$F$301,4,FALSE),0)</f>
        <v>M</v>
      </c>
      <c r="E21" s="26" t="str">
        <f>IFERROR(VLOOKUP($A21,'Species guilds'!$A$3:$F$301,5,FALSE),0)</f>
        <v>T</v>
      </c>
      <c r="F21" s="26">
        <f t="shared" ref="F21:F53" si="0">IF(AND(M21&gt;0,B21&gt;0)=FALSE,B21,0)</f>
        <v>210</v>
      </c>
      <c r="G21" s="26">
        <f>IF(D21="Lake",0,1)</f>
        <v>1</v>
      </c>
      <c r="H21" s="26">
        <f>IF($C21=H$20,$B21*G21,0)</f>
        <v>0</v>
      </c>
      <c r="I21" s="26">
        <f>IF($C21=I$20,$B21*G21,0)</f>
        <v>210</v>
      </c>
      <c r="J21" s="26">
        <f>IF($C21=J$20,$B21*G21,0)</f>
        <v>0</v>
      </c>
      <c r="K21" s="26">
        <f>IF($D21=K$20,$B21*G21,0)</f>
        <v>0</v>
      </c>
      <c r="L21" s="26">
        <f>IF($D21=L$20,$B21*G21,0)</f>
        <v>210</v>
      </c>
      <c r="M21" s="26">
        <f>IF($D21=M$20,$B21,0)</f>
        <v>0</v>
      </c>
      <c r="N21" s="26">
        <f>IF($D21=N$20,$B21*G21,0)</f>
        <v>0</v>
      </c>
      <c r="O21" s="26">
        <f>IF($E21=O$20,$B21*G21,0)</f>
        <v>0</v>
      </c>
      <c r="P21" s="26">
        <f>IF($E21=P$20,$B21*G21,0)</f>
        <v>0</v>
      </c>
      <c r="Q21" s="26">
        <f>IF($E21=Q$20,$B21*G21,0)</f>
        <v>210</v>
      </c>
      <c r="R21" s="79" t="str">
        <f>IF(AND(B21&gt;0,C21=0)=TRUE,"SPECIES NOT FOUND, CHECK SPELLING",IF(A21="LAMPREYS (AMMOCOETE)","ASSUMES SPECIES ARE NOT CHESTNUT OR SILVER LAMPREYS",""))</f>
        <v/>
      </c>
      <c r="T21" s="44"/>
      <c r="U21" s="45"/>
      <c r="V21" s="45"/>
      <c r="W21" s="45"/>
      <c r="X21" s="45"/>
      <c r="Y21" s="45"/>
    </row>
    <row r="22" spans="1:25" x14ac:dyDescent="0.25">
      <c r="A22" s="40" t="s">
        <v>915</v>
      </c>
      <c r="B22" s="40">
        <v>13</v>
      </c>
      <c r="C22" s="26" t="str">
        <f>IFERROR(VLOOKUP($A22,'Species guilds'!$A$3:$F$301,3,FALSE),0)</f>
        <v>T</v>
      </c>
      <c r="D22" s="26" t="str">
        <f>IFERROR(VLOOKUP($A22,'Species guilds'!$A$3:$F$301,4,FALSE),0)</f>
        <v>M</v>
      </c>
      <c r="E22" s="26" t="str">
        <f>IFERROR(VLOOKUP($A22,'Species guilds'!$A$3:$F$301,5,FALSE),0)</f>
        <v>IM</v>
      </c>
      <c r="F22" s="26">
        <f t="shared" si="0"/>
        <v>13</v>
      </c>
      <c r="G22" s="26">
        <f t="shared" ref="G22:G53" si="1">IF(D22="Lake",0,1)</f>
        <v>1</v>
      </c>
      <c r="H22" s="26">
        <f t="shared" ref="H22:H53" si="2">IF($C22=H$20,$B22*G22,0)</f>
        <v>0</v>
      </c>
      <c r="I22" s="26">
        <f t="shared" ref="I22:I53" si="3">IF($C22=I$20,$B22*G22,0)</f>
        <v>13</v>
      </c>
      <c r="J22" s="26">
        <f t="shared" ref="J22:J53" si="4">IF($C22=J$20,$B22*G22,0)</f>
        <v>0</v>
      </c>
      <c r="K22" s="26">
        <f t="shared" ref="K22:K53" si="5">IF($D22=K$20,$B22*G22,0)</f>
        <v>0</v>
      </c>
      <c r="L22" s="26">
        <f t="shared" ref="L22:L53" si="6">IF($D22=L$20,$B22*G22,0)</f>
        <v>13</v>
      </c>
      <c r="M22" s="26">
        <f t="shared" ref="M22:M40" si="7">IF($D22=M$20,$B22,0)</f>
        <v>0</v>
      </c>
      <c r="N22" s="26">
        <f t="shared" ref="N22:N53" si="8">IF($D22=N$20,$B22*G22,0)</f>
        <v>0</v>
      </c>
      <c r="O22" s="26">
        <f t="shared" ref="O22:O53" si="9">IF($E22=O$20,$B22*G22,0)</f>
        <v>0</v>
      </c>
      <c r="P22" s="26">
        <f t="shared" ref="P22:P53" si="10">IF($E22=P$20,$B22*G22,0)</f>
        <v>13</v>
      </c>
      <c r="Q22" s="26">
        <f t="shared" ref="Q22:Q53" si="11">IF($E22=Q$20,$B22*G22,0)</f>
        <v>0</v>
      </c>
      <c r="R22" s="79" t="str">
        <f t="shared" ref="R22:R53" si="12">IF(AND(B22&gt;0,C22=0)=TRUE,"SPECIES NOT FOUND, CHECK SPELLING",IF(A22="LAMPREYS (AMMOCOETE)","ASSUMES SPECIES ARE NOT CHESTNUT OR SILVER LAMPREYS",""))</f>
        <v/>
      </c>
      <c r="T22" s="43"/>
      <c r="U22" s="43"/>
      <c r="V22" s="43"/>
      <c r="W22" s="43"/>
      <c r="X22" s="43"/>
      <c r="Y22" s="43"/>
    </row>
    <row r="23" spans="1:25" x14ac:dyDescent="0.25">
      <c r="A23" s="40" t="s">
        <v>912</v>
      </c>
      <c r="B23" s="40">
        <v>10</v>
      </c>
      <c r="C23" s="26" t="str">
        <f>IFERROR(VLOOKUP($A23,'Species guilds'!$A$3:$F$301,3,FALSE),0)</f>
        <v>T</v>
      </c>
      <c r="D23" s="26" t="str">
        <f>IFERROR(VLOOKUP($A23,'Species guilds'!$A$3:$F$301,4,FALSE),0)</f>
        <v>S</v>
      </c>
      <c r="E23" s="26" t="str">
        <f>IFERROR(VLOOKUP($A23,'Species guilds'!$A$3:$F$301,5,FALSE),0)</f>
        <v>T</v>
      </c>
      <c r="F23" s="26">
        <f t="shared" si="0"/>
        <v>10</v>
      </c>
      <c r="G23" s="26">
        <f t="shared" si="1"/>
        <v>1</v>
      </c>
      <c r="H23" s="26">
        <f t="shared" si="2"/>
        <v>0</v>
      </c>
      <c r="I23" s="26">
        <f t="shared" si="3"/>
        <v>10</v>
      </c>
      <c r="J23" s="26">
        <f t="shared" si="4"/>
        <v>0</v>
      </c>
      <c r="K23" s="26">
        <f t="shared" si="5"/>
        <v>10</v>
      </c>
      <c r="L23" s="26">
        <f t="shared" si="6"/>
        <v>0</v>
      </c>
      <c r="M23" s="26">
        <f t="shared" si="7"/>
        <v>0</v>
      </c>
      <c r="N23" s="26">
        <f t="shared" si="8"/>
        <v>0</v>
      </c>
      <c r="O23" s="26">
        <f t="shared" si="9"/>
        <v>0</v>
      </c>
      <c r="P23" s="26">
        <f t="shared" si="10"/>
        <v>0</v>
      </c>
      <c r="Q23" s="26">
        <f t="shared" si="11"/>
        <v>10</v>
      </c>
      <c r="R23" s="79" t="str">
        <f t="shared" si="12"/>
        <v/>
      </c>
      <c r="T23" s="43"/>
      <c r="U23" s="43"/>
      <c r="V23" s="43"/>
      <c r="W23" s="43"/>
      <c r="X23" s="43"/>
      <c r="Y23" s="43"/>
    </row>
    <row r="24" spans="1:25" x14ac:dyDescent="0.25">
      <c r="A24" s="40" t="s">
        <v>914</v>
      </c>
      <c r="B24" s="40">
        <v>206</v>
      </c>
      <c r="C24" s="26" t="str">
        <f>IFERROR(VLOOKUP($A24,'Species guilds'!$A$3:$F$301,3,FALSE),0)</f>
        <v>W</v>
      </c>
      <c r="D24" s="26" t="str">
        <f>IFERROR(VLOOKUP($A24,'Species guilds'!$A$3:$F$301,4,FALSE),0)</f>
        <v>M</v>
      </c>
      <c r="E24" s="26" t="str">
        <f>IFERROR(VLOOKUP($A24,'Species guilds'!$A$3:$F$301,5,FALSE),0)</f>
        <v>IM</v>
      </c>
      <c r="F24" s="26">
        <f t="shared" si="0"/>
        <v>206</v>
      </c>
      <c r="G24" s="26">
        <f t="shared" si="1"/>
        <v>1</v>
      </c>
      <c r="H24" s="26">
        <f t="shared" si="2"/>
        <v>0</v>
      </c>
      <c r="I24" s="26">
        <f t="shared" si="3"/>
        <v>0</v>
      </c>
      <c r="J24" s="26">
        <f t="shared" si="4"/>
        <v>206</v>
      </c>
      <c r="K24" s="26">
        <f t="shared" si="5"/>
        <v>0</v>
      </c>
      <c r="L24" s="26">
        <f t="shared" si="6"/>
        <v>206</v>
      </c>
      <c r="M24" s="26">
        <f t="shared" si="7"/>
        <v>0</v>
      </c>
      <c r="N24" s="26">
        <f t="shared" si="8"/>
        <v>0</v>
      </c>
      <c r="O24" s="26">
        <f t="shared" si="9"/>
        <v>0</v>
      </c>
      <c r="P24" s="26">
        <f t="shared" si="10"/>
        <v>206</v>
      </c>
      <c r="Q24" s="26">
        <f t="shared" si="11"/>
        <v>0</v>
      </c>
      <c r="R24" s="79" t="str">
        <f t="shared" si="12"/>
        <v/>
      </c>
      <c r="T24" s="43"/>
      <c r="U24" s="43"/>
      <c r="V24" s="43"/>
      <c r="W24" s="43"/>
      <c r="X24" s="43"/>
      <c r="Y24" s="43"/>
    </row>
    <row r="25" spans="1:25" x14ac:dyDescent="0.25">
      <c r="A25" s="40" t="s">
        <v>913</v>
      </c>
      <c r="B25" s="40">
        <v>15</v>
      </c>
      <c r="C25" s="26" t="str">
        <f>IFERROR(VLOOKUP($A25,'Species guilds'!$A$3:$F$301,3,FALSE),0)</f>
        <v>W</v>
      </c>
      <c r="D25" s="26" t="str">
        <f>IFERROR(VLOOKUP($A25,'Species guilds'!$A$3:$F$301,4,FALSE),0)</f>
        <v>S</v>
      </c>
      <c r="E25" s="26" t="str">
        <f>IFERROR(VLOOKUP($A25,'Species guilds'!$A$3:$F$301,5,FALSE),0)</f>
        <v>IM</v>
      </c>
      <c r="F25" s="26">
        <f t="shared" si="0"/>
        <v>15</v>
      </c>
      <c r="G25" s="26">
        <f t="shared" si="1"/>
        <v>1</v>
      </c>
      <c r="H25" s="26">
        <f t="shared" si="2"/>
        <v>0</v>
      </c>
      <c r="I25" s="26">
        <f t="shared" si="3"/>
        <v>0</v>
      </c>
      <c r="J25" s="26">
        <f t="shared" si="4"/>
        <v>15</v>
      </c>
      <c r="K25" s="26">
        <f t="shared" si="5"/>
        <v>15</v>
      </c>
      <c r="L25" s="26">
        <f t="shared" si="6"/>
        <v>0</v>
      </c>
      <c r="M25" s="26">
        <f t="shared" si="7"/>
        <v>0</v>
      </c>
      <c r="N25" s="26">
        <f t="shared" si="8"/>
        <v>0</v>
      </c>
      <c r="O25" s="26">
        <f t="shared" si="9"/>
        <v>0</v>
      </c>
      <c r="P25" s="26">
        <f t="shared" si="10"/>
        <v>15</v>
      </c>
      <c r="Q25" s="26">
        <f t="shared" si="11"/>
        <v>0</v>
      </c>
      <c r="R25" s="79" t="str">
        <f t="shared" si="12"/>
        <v/>
      </c>
      <c r="T25" s="43"/>
      <c r="U25" s="43"/>
      <c r="V25" s="43"/>
      <c r="W25" s="43"/>
      <c r="X25" s="43"/>
      <c r="Y25" s="43"/>
    </row>
    <row r="26" spans="1:25" x14ac:dyDescent="0.25">
      <c r="A26" s="40" t="s">
        <v>922</v>
      </c>
      <c r="B26" s="40">
        <v>24</v>
      </c>
      <c r="C26" s="26" t="str">
        <f>IFERROR(VLOOKUP($A26,'Species guilds'!$A$3:$F$301,3,FALSE),0)</f>
        <v>W</v>
      </c>
      <c r="D26" s="26" t="str">
        <f>IFERROR(VLOOKUP($A26,'Species guilds'!$A$3:$F$301,4,FALSE),0)</f>
        <v>M</v>
      </c>
      <c r="E26" s="26" t="str">
        <f>IFERROR(VLOOKUP($A26,'Species guilds'!$A$3:$F$301,5,FALSE),0)</f>
        <v>IT</v>
      </c>
      <c r="F26" s="26">
        <f t="shared" si="0"/>
        <v>24</v>
      </c>
      <c r="G26" s="26">
        <f t="shared" si="1"/>
        <v>1</v>
      </c>
      <c r="H26" s="26">
        <f t="shared" si="2"/>
        <v>0</v>
      </c>
      <c r="I26" s="26">
        <f t="shared" si="3"/>
        <v>0</v>
      </c>
      <c r="J26" s="26">
        <f t="shared" si="4"/>
        <v>24</v>
      </c>
      <c r="K26" s="26">
        <f t="shared" si="5"/>
        <v>0</v>
      </c>
      <c r="L26" s="26">
        <f t="shared" si="6"/>
        <v>24</v>
      </c>
      <c r="M26" s="26">
        <f t="shared" si="7"/>
        <v>0</v>
      </c>
      <c r="N26" s="26">
        <f t="shared" si="8"/>
        <v>0</v>
      </c>
      <c r="O26" s="26">
        <f t="shared" si="9"/>
        <v>24</v>
      </c>
      <c r="P26" s="26">
        <f t="shared" si="10"/>
        <v>0</v>
      </c>
      <c r="Q26" s="26">
        <f t="shared" si="11"/>
        <v>0</v>
      </c>
      <c r="R26" s="79" t="str">
        <f t="shared" si="12"/>
        <v/>
      </c>
      <c r="T26" s="43"/>
      <c r="U26" s="43"/>
      <c r="V26" s="43"/>
      <c r="W26" s="43"/>
      <c r="X26" s="43"/>
      <c r="Y26" s="43"/>
    </row>
    <row r="27" spans="1:25" x14ac:dyDescent="0.25">
      <c r="A27" s="40" t="s">
        <v>918</v>
      </c>
      <c r="B27" s="40">
        <v>197</v>
      </c>
      <c r="C27" s="26" t="str">
        <f>IFERROR(VLOOKUP($A27,'Species guilds'!$A$3:$F$301,3,FALSE),0)</f>
        <v>W</v>
      </c>
      <c r="D27" s="26" t="str">
        <f>IFERROR(VLOOKUP($A27,'Species guilds'!$A$3:$F$301,4,FALSE),0)</f>
        <v>S</v>
      </c>
      <c r="E27" s="26" t="str">
        <f>IFERROR(VLOOKUP($A27,'Species guilds'!$A$3:$F$301,5,FALSE),0)</f>
        <v>IM</v>
      </c>
      <c r="F27" s="26">
        <f t="shared" si="0"/>
        <v>197</v>
      </c>
      <c r="G27" s="26">
        <f t="shared" si="1"/>
        <v>1</v>
      </c>
      <c r="H27" s="26">
        <f t="shared" si="2"/>
        <v>0</v>
      </c>
      <c r="I27" s="26">
        <f t="shared" si="3"/>
        <v>0</v>
      </c>
      <c r="J27" s="26">
        <f t="shared" si="4"/>
        <v>197</v>
      </c>
      <c r="K27" s="26">
        <f t="shared" si="5"/>
        <v>197</v>
      </c>
      <c r="L27" s="26">
        <f t="shared" si="6"/>
        <v>0</v>
      </c>
      <c r="M27" s="26">
        <f t="shared" si="7"/>
        <v>0</v>
      </c>
      <c r="N27" s="26">
        <f t="shared" si="8"/>
        <v>0</v>
      </c>
      <c r="O27" s="26">
        <f t="shared" si="9"/>
        <v>0</v>
      </c>
      <c r="P27" s="26">
        <f t="shared" si="10"/>
        <v>197</v>
      </c>
      <c r="Q27" s="26">
        <f t="shared" si="11"/>
        <v>0</v>
      </c>
      <c r="R27" s="79" t="str">
        <f t="shared" si="12"/>
        <v/>
      </c>
      <c r="T27" s="43"/>
      <c r="U27" s="43"/>
      <c r="V27" s="43"/>
      <c r="W27" s="43"/>
      <c r="X27" s="43"/>
      <c r="Y27" s="43"/>
    </row>
    <row r="28" spans="1:25" x14ac:dyDescent="0.25">
      <c r="A28" s="40" t="s">
        <v>925</v>
      </c>
      <c r="B28" s="40">
        <v>6</v>
      </c>
      <c r="C28" s="26" t="str">
        <f>IFERROR(VLOOKUP($A28,'Species guilds'!$A$3:$F$301,3,FALSE),0)</f>
        <v>W</v>
      </c>
      <c r="D28" s="26" t="str">
        <f>IFERROR(VLOOKUP($A28,'Species guilds'!$A$3:$F$301,4,FALSE),0)</f>
        <v>M</v>
      </c>
      <c r="E28" s="26" t="str">
        <f>IFERROR(VLOOKUP($A28,'Species guilds'!$A$3:$F$301,5,FALSE),0)</f>
        <v>IM</v>
      </c>
      <c r="F28" s="26">
        <f t="shared" si="0"/>
        <v>6</v>
      </c>
      <c r="G28" s="26">
        <f t="shared" si="1"/>
        <v>1</v>
      </c>
      <c r="H28" s="26">
        <f t="shared" si="2"/>
        <v>0</v>
      </c>
      <c r="I28" s="26">
        <f t="shared" si="3"/>
        <v>0</v>
      </c>
      <c r="J28" s="26">
        <f t="shared" si="4"/>
        <v>6</v>
      </c>
      <c r="K28" s="26">
        <f t="shared" si="5"/>
        <v>0</v>
      </c>
      <c r="L28" s="26">
        <f t="shared" si="6"/>
        <v>6</v>
      </c>
      <c r="M28" s="26">
        <f t="shared" si="7"/>
        <v>0</v>
      </c>
      <c r="N28" s="26">
        <f t="shared" si="8"/>
        <v>0</v>
      </c>
      <c r="O28" s="26">
        <f t="shared" si="9"/>
        <v>0</v>
      </c>
      <c r="P28" s="26">
        <f t="shared" si="10"/>
        <v>6</v>
      </c>
      <c r="Q28" s="26">
        <f t="shared" si="11"/>
        <v>0</v>
      </c>
      <c r="R28" s="79" t="str">
        <f t="shared" si="12"/>
        <v/>
      </c>
      <c r="T28" s="31"/>
      <c r="U28" s="43"/>
      <c r="V28" s="43"/>
      <c r="W28" s="43"/>
      <c r="X28" s="43"/>
      <c r="Y28" s="43"/>
    </row>
    <row r="29" spans="1:25" x14ac:dyDescent="0.25">
      <c r="A29" s="40" t="s">
        <v>917</v>
      </c>
      <c r="B29" s="40">
        <v>47</v>
      </c>
      <c r="C29" s="26" t="str">
        <f>IFERROR(VLOOKUP($A29,'Species guilds'!$A$3:$F$301,3,FALSE),0)</f>
        <v>W</v>
      </c>
      <c r="D29" s="26" t="str">
        <f>IFERROR(VLOOKUP($A29,'Species guilds'!$A$3:$F$301,4,FALSE),0)</f>
        <v>M</v>
      </c>
      <c r="E29" s="26" t="str">
        <f>IFERROR(VLOOKUP($A29,'Species guilds'!$A$3:$F$301,5,FALSE),0)</f>
        <v>T</v>
      </c>
      <c r="F29" s="26">
        <f t="shared" si="0"/>
        <v>47</v>
      </c>
      <c r="G29" s="26">
        <f t="shared" si="1"/>
        <v>1</v>
      </c>
      <c r="H29" s="26">
        <f t="shared" si="2"/>
        <v>0</v>
      </c>
      <c r="I29" s="26">
        <f t="shared" si="3"/>
        <v>0</v>
      </c>
      <c r="J29" s="26">
        <f t="shared" si="4"/>
        <v>47</v>
      </c>
      <c r="K29" s="26">
        <f t="shared" si="5"/>
        <v>0</v>
      </c>
      <c r="L29" s="26">
        <f t="shared" si="6"/>
        <v>47</v>
      </c>
      <c r="M29" s="26">
        <f t="shared" si="7"/>
        <v>0</v>
      </c>
      <c r="N29" s="26">
        <f t="shared" si="8"/>
        <v>0</v>
      </c>
      <c r="O29" s="26">
        <f t="shared" si="9"/>
        <v>0</v>
      </c>
      <c r="P29" s="26">
        <f t="shared" si="10"/>
        <v>0</v>
      </c>
      <c r="Q29" s="26">
        <f t="shared" si="11"/>
        <v>47</v>
      </c>
      <c r="R29" s="79" t="str">
        <f t="shared" si="12"/>
        <v/>
      </c>
      <c r="T29" s="45"/>
      <c r="U29" s="45"/>
      <c r="V29" s="45"/>
      <c r="W29" s="45"/>
      <c r="X29" s="45"/>
      <c r="Y29" s="43"/>
    </row>
    <row r="30" spans="1:25" x14ac:dyDescent="0.25">
      <c r="A30" s="40" t="s">
        <v>919</v>
      </c>
      <c r="B30" s="40">
        <v>25</v>
      </c>
      <c r="C30" s="26" t="str">
        <f>IFERROR(VLOOKUP($A30,'Species guilds'!$A$3:$F$301,3,FALSE),0)</f>
        <v>T</v>
      </c>
      <c r="D30" s="26" t="str">
        <f>IFERROR(VLOOKUP($A30,'Species guilds'!$A$3:$F$301,4,FALSE),0)</f>
        <v>M</v>
      </c>
      <c r="E30" s="26" t="str">
        <f>IFERROR(VLOOKUP($A30,'Species guilds'!$A$3:$F$301,5,FALSE),0)</f>
        <v>IM</v>
      </c>
      <c r="F30" s="26">
        <f t="shared" si="0"/>
        <v>25</v>
      </c>
      <c r="G30" s="26">
        <f t="shared" si="1"/>
        <v>1</v>
      </c>
      <c r="H30" s="26">
        <f t="shared" si="2"/>
        <v>0</v>
      </c>
      <c r="I30" s="26">
        <f t="shared" si="3"/>
        <v>25</v>
      </c>
      <c r="J30" s="26">
        <f t="shared" si="4"/>
        <v>0</v>
      </c>
      <c r="K30" s="26">
        <f t="shared" si="5"/>
        <v>0</v>
      </c>
      <c r="L30" s="26">
        <f t="shared" si="6"/>
        <v>25</v>
      </c>
      <c r="M30" s="26">
        <f t="shared" si="7"/>
        <v>0</v>
      </c>
      <c r="N30" s="26">
        <f t="shared" si="8"/>
        <v>0</v>
      </c>
      <c r="O30" s="26">
        <f t="shared" si="9"/>
        <v>0</v>
      </c>
      <c r="P30" s="26">
        <f t="shared" si="10"/>
        <v>25</v>
      </c>
      <c r="Q30" s="26">
        <f t="shared" si="11"/>
        <v>0</v>
      </c>
      <c r="R30" s="79" t="str">
        <f t="shared" si="12"/>
        <v/>
      </c>
      <c r="T30" s="45"/>
      <c r="U30" s="45"/>
      <c r="V30" s="45"/>
      <c r="W30" s="45"/>
      <c r="X30" s="45"/>
      <c r="Y30" s="43"/>
    </row>
    <row r="31" spans="1:25" x14ac:dyDescent="0.25">
      <c r="A31" s="40" t="s">
        <v>916</v>
      </c>
      <c r="B31" s="40">
        <v>29</v>
      </c>
      <c r="C31" s="26" t="str">
        <f>IFERROR(VLOOKUP($A31,'Species guilds'!$A$3:$F$301,3,FALSE),0)</f>
        <v>W</v>
      </c>
      <c r="D31" s="26" t="str">
        <f>IFERROR(VLOOKUP($A31,'Species guilds'!$A$3:$F$301,4,FALSE),0)</f>
        <v>S</v>
      </c>
      <c r="E31" s="26" t="str">
        <f>IFERROR(VLOOKUP($A31,'Species guilds'!$A$3:$F$301,5,FALSE),0)</f>
        <v>IM</v>
      </c>
      <c r="F31" s="26">
        <f t="shared" si="0"/>
        <v>29</v>
      </c>
      <c r="G31" s="26">
        <f t="shared" si="1"/>
        <v>1</v>
      </c>
      <c r="H31" s="26">
        <f t="shared" si="2"/>
        <v>0</v>
      </c>
      <c r="I31" s="26">
        <f t="shared" si="3"/>
        <v>0</v>
      </c>
      <c r="J31" s="26">
        <f t="shared" si="4"/>
        <v>29</v>
      </c>
      <c r="K31" s="26">
        <f t="shared" si="5"/>
        <v>29</v>
      </c>
      <c r="L31" s="26">
        <f t="shared" si="6"/>
        <v>0</v>
      </c>
      <c r="M31" s="26">
        <f t="shared" si="7"/>
        <v>0</v>
      </c>
      <c r="N31" s="26">
        <f t="shared" si="8"/>
        <v>0</v>
      </c>
      <c r="O31" s="26">
        <f t="shared" si="9"/>
        <v>0</v>
      </c>
      <c r="P31" s="26">
        <f t="shared" si="10"/>
        <v>29</v>
      </c>
      <c r="Q31" s="26">
        <f t="shared" si="11"/>
        <v>0</v>
      </c>
      <c r="R31" s="79" t="str">
        <f t="shared" si="12"/>
        <v/>
      </c>
      <c r="T31" s="45"/>
      <c r="U31" s="45"/>
      <c r="V31" s="45"/>
      <c r="W31" s="45"/>
      <c r="X31" s="45"/>
      <c r="Y31" s="43"/>
    </row>
    <row r="32" spans="1:25" x14ac:dyDescent="0.25">
      <c r="A32" s="40"/>
      <c r="B32" s="40"/>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40" t="s">
        <v>923</v>
      </c>
      <c r="B33" s="40">
        <v>14</v>
      </c>
      <c r="C33" s="26" t="str">
        <f>IFERROR(VLOOKUP($A33,'Species guilds'!$A$3:$F$301,3,FALSE),0)</f>
        <v>W</v>
      </c>
      <c r="D33" s="26" t="str">
        <f>IFERROR(VLOOKUP($A33,'Species guilds'!$A$3:$F$301,4,FALSE),0)</f>
        <v>L</v>
      </c>
      <c r="E33" s="26" t="str">
        <f>IFERROR(VLOOKUP($A33,'Species guilds'!$A$3:$F$301,5,FALSE),0)</f>
        <v>IT</v>
      </c>
      <c r="F33" s="26">
        <f t="shared" si="0"/>
        <v>14</v>
      </c>
      <c r="G33" s="26">
        <f t="shared" si="1"/>
        <v>1</v>
      </c>
      <c r="H33" s="26">
        <f t="shared" si="2"/>
        <v>0</v>
      </c>
      <c r="I33" s="26">
        <f t="shared" si="3"/>
        <v>0</v>
      </c>
      <c r="J33" s="26">
        <f t="shared" si="4"/>
        <v>14</v>
      </c>
      <c r="K33" s="26">
        <f t="shared" si="5"/>
        <v>0</v>
      </c>
      <c r="L33" s="26">
        <f t="shared" si="6"/>
        <v>0</v>
      </c>
      <c r="M33" s="26">
        <f t="shared" si="7"/>
        <v>0</v>
      </c>
      <c r="N33" s="26">
        <f t="shared" si="8"/>
        <v>14</v>
      </c>
      <c r="O33" s="26">
        <f t="shared" si="9"/>
        <v>14</v>
      </c>
      <c r="P33" s="26">
        <f t="shared" si="10"/>
        <v>0</v>
      </c>
      <c r="Q33" s="26">
        <f t="shared" si="11"/>
        <v>0</v>
      </c>
      <c r="R33" s="79" t="str">
        <f t="shared" si="12"/>
        <v/>
      </c>
      <c r="T33" s="43"/>
      <c r="U33" s="46"/>
      <c r="V33" s="46"/>
      <c r="W33" s="46"/>
      <c r="X33" s="45"/>
      <c r="Y33" s="43"/>
    </row>
    <row r="34" spans="1:25" x14ac:dyDescent="0.25">
      <c r="A34" s="40" t="s">
        <v>921</v>
      </c>
      <c r="B34" s="40">
        <v>91</v>
      </c>
      <c r="C34" s="26" t="str">
        <f>IFERROR(VLOOKUP($A34,'Species guilds'!$A$3:$F$301,3,FALSE),0)</f>
        <v>W</v>
      </c>
      <c r="D34" s="26" t="str">
        <f>IFERROR(VLOOKUP($A34,'Species guilds'!$A$3:$F$301,4,FALSE),0)</f>
        <v>M</v>
      </c>
      <c r="E34" s="26" t="str">
        <f>IFERROR(VLOOKUP($A34,'Species guilds'!$A$3:$F$301,5,FALSE),0)</f>
        <v>IM</v>
      </c>
      <c r="F34" s="26">
        <f t="shared" si="0"/>
        <v>91</v>
      </c>
      <c r="G34" s="26">
        <f t="shared" si="1"/>
        <v>1</v>
      </c>
      <c r="H34" s="26">
        <f t="shared" si="2"/>
        <v>0</v>
      </c>
      <c r="I34" s="26">
        <f t="shared" si="3"/>
        <v>0</v>
      </c>
      <c r="J34" s="26">
        <f t="shared" si="4"/>
        <v>91</v>
      </c>
      <c r="K34" s="26">
        <f t="shared" si="5"/>
        <v>0</v>
      </c>
      <c r="L34" s="26">
        <f t="shared" si="6"/>
        <v>91</v>
      </c>
      <c r="M34" s="26">
        <f t="shared" si="7"/>
        <v>0</v>
      </c>
      <c r="N34" s="26">
        <f t="shared" si="8"/>
        <v>0</v>
      </c>
      <c r="O34" s="26">
        <f t="shared" si="9"/>
        <v>0</v>
      </c>
      <c r="P34" s="26">
        <f t="shared" si="10"/>
        <v>91</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887</v>
      </c>
      <c r="F54" s="9">
        <f>SUM(F21:F53)</f>
        <v>887</v>
      </c>
      <c r="G54" s="2"/>
      <c r="H54" s="9">
        <f>SUM(H21:H53)</f>
        <v>0</v>
      </c>
      <c r="I54" s="9">
        <f t="shared" ref="I54:Q54" si="14">SUM(I21:I53)</f>
        <v>258</v>
      </c>
      <c r="J54" s="9">
        <f t="shared" si="14"/>
        <v>629</v>
      </c>
      <c r="K54" s="9">
        <f t="shared" si="14"/>
        <v>251</v>
      </c>
      <c r="L54" s="9">
        <f t="shared" si="14"/>
        <v>622</v>
      </c>
      <c r="M54" s="9">
        <f t="shared" si="14"/>
        <v>0</v>
      </c>
      <c r="N54" s="9">
        <f t="shared" si="14"/>
        <v>14</v>
      </c>
      <c r="O54" s="9">
        <f t="shared" si="14"/>
        <v>38</v>
      </c>
      <c r="P54" s="9">
        <f t="shared" si="14"/>
        <v>582</v>
      </c>
      <c r="Q54" s="9">
        <f t="shared" si="14"/>
        <v>267</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topLeftCell="A10" zoomScaleNormal="100" workbookViewId="0">
      <selection activeCell="C17" sqref="C1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399</v>
      </c>
      <c r="B1" s="87"/>
      <c r="C1" s="87"/>
      <c r="D1" s="87"/>
      <c r="E1" s="87" t="s">
        <v>910</v>
      </c>
      <c r="F1" s="87"/>
    </row>
    <row r="2" spans="1:18" x14ac:dyDescent="0.2">
      <c r="A2" s="88" t="s">
        <v>886</v>
      </c>
      <c r="B2" s="87"/>
      <c r="C2" s="87"/>
      <c r="D2" s="87"/>
      <c r="E2" s="87"/>
      <c r="F2" s="87"/>
    </row>
    <row r="3" spans="1:18" x14ac:dyDescent="0.2">
      <c r="A3" s="65"/>
      <c r="B3" s="65"/>
      <c r="C3" s="65"/>
      <c r="D3" s="65"/>
      <c r="E3" s="65"/>
      <c r="F3" s="65"/>
    </row>
    <row r="4" spans="1:18" ht="15" x14ac:dyDescent="0.2">
      <c r="A4" s="65" t="s">
        <v>38</v>
      </c>
      <c r="B4" s="177" t="str">
        <f>'Enter field data'!B4</f>
        <v>Amrhein</v>
      </c>
      <c r="C4" s="179"/>
      <c r="D4" s="85"/>
      <c r="E4" s="65"/>
      <c r="F4" s="89" t="s">
        <v>861</v>
      </c>
      <c r="G4" s="83"/>
      <c r="H4" s="83"/>
      <c r="I4" s="83"/>
      <c r="J4" s="83"/>
      <c r="K4" s="83"/>
      <c r="L4" s="83"/>
      <c r="M4" s="83"/>
      <c r="N4" s="83"/>
      <c r="O4" s="83"/>
      <c r="P4" s="83"/>
      <c r="Q4" s="83"/>
      <c r="R4" s="83"/>
    </row>
    <row r="5" spans="1:18" ht="15" x14ac:dyDescent="0.2">
      <c r="A5" s="65" t="s">
        <v>856</v>
      </c>
      <c r="B5" s="180">
        <f>'Enter field data'!B5</f>
        <v>42716</v>
      </c>
      <c r="C5" s="181"/>
      <c r="D5" s="85"/>
      <c r="E5" s="65"/>
      <c r="F5" s="90"/>
      <c r="G5" s="83" t="s">
        <v>907</v>
      </c>
      <c r="H5" s="83"/>
      <c r="I5" s="83"/>
      <c r="J5" s="83"/>
      <c r="K5" s="83"/>
      <c r="L5" s="83"/>
      <c r="M5" s="83"/>
      <c r="N5" s="83"/>
      <c r="O5" s="83"/>
      <c r="P5" s="83"/>
      <c r="Q5" s="83"/>
      <c r="R5" s="83" t="s">
        <v>898</v>
      </c>
    </row>
    <row r="6" spans="1:18" ht="15" x14ac:dyDescent="0.2">
      <c r="A6" s="65" t="s">
        <v>855</v>
      </c>
      <c r="B6" s="180">
        <f>'Enter field data'!B6</f>
        <v>42585</v>
      </c>
      <c r="C6" s="181"/>
      <c r="D6" s="85"/>
      <c r="E6" s="65"/>
      <c r="F6" s="91"/>
      <c r="G6" s="83" t="s">
        <v>908</v>
      </c>
      <c r="H6" s="83"/>
      <c r="I6" s="83"/>
      <c r="J6" s="83"/>
      <c r="K6" s="83"/>
      <c r="L6" s="83"/>
      <c r="M6" s="83"/>
      <c r="N6" s="83"/>
      <c r="O6" s="83"/>
      <c r="P6" s="83"/>
      <c r="Q6" s="83"/>
      <c r="R6" s="83" t="s">
        <v>398</v>
      </c>
    </row>
    <row r="7" spans="1:18" x14ac:dyDescent="0.2">
      <c r="A7" s="65" t="s">
        <v>901</v>
      </c>
      <c r="B7" s="177">
        <f>'Enter field data'!B7</f>
        <v>223323</v>
      </c>
      <c r="C7" s="178"/>
      <c r="D7" s="85"/>
      <c r="E7" s="65"/>
      <c r="F7" s="65"/>
    </row>
    <row r="8" spans="1:18" x14ac:dyDescent="0.2">
      <c r="A8" s="65" t="s">
        <v>904</v>
      </c>
      <c r="B8" s="177">
        <f>'Enter field data'!B8</f>
        <v>0</v>
      </c>
      <c r="C8" s="178"/>
      <c r="D8" s="85"/>
      <c r="E8" s="65"/>
      <c r="F8" s="65"/>
    </row>
    <row r="9" spans="1:18" x14ac:dyDescent="0.2">
      <c r="A9" s="65" t="s">
        <v>49</v>
      </c>
      <c r="B9" s="177" t="str">
        <f>'Enter field data'!B9</f>
        <v>Fish survey</v>
      </c>
      <c r="C9" s="178"/>
      <c r="D9" s="85"/>
      <c r="E9" s="65"/>
      <c r="F9" s="65"/>
    </row>
    <row r="10" spans="1:18" x14ac:dyDescent="0.2">
      <c r="A10" s="65"/>
      <c r="B10" s="66"/>
      <c r="C10" s="85"/>
      <c r="D10" s="85"/>
      <c r="E10" s="65"/>
      <c r="F10" s="65"/>
    </row>
    <row r="11" spans="1:18" x14ac:dyDescent="0.2">
      <c r="A11" s="65" t="s">
        <v>34</v>
      </c>
      <c r="B11" s="177" t="str">
        <f>'Enter field data'!B11</f>
        <v>Sinsinawa R - Louisberg Rd</v>
      </c>
      <c r="C11" s="178"/>
      <c r="D11" s="85"/>
      <c r="E11" s="65"/>
      <c r="F11" s="92"/>
    </row>
    <row r="12" spans="1:18" x14ac:dyDescent="0.2">
      <c r="A12" s="65" t="s">
        <v>37</v>
      </c>
      <c r="B12" s="177" t="str">
        <f>'Enter field data'!B12</f>
        <v>COOL COLD MAINSTEM (MODELED)</v>
      </c>
      <c r="C12" s="178"/>
      <c r="D12" s="85"/>
      <c r="E12" s="65"/>
      <c r="F12" s="65"/>
    </row>
    <row r="13" spans="1:18" x14ac:dyDescent="0.2">
      <c r="A13" s="65" t="s">
        <v>35</v>
      </c>
      <c r="B13" s="177">
        <f>'Enter field data'!B13</f>
        <v>0</v>
      </c>
      <c r="C13" s="178"/>
      <c r="D13" s="85"/>
      <c r="E13" s="65"/>
      <c r="F13" s="92"/>
    </row>
    <row r="14" spans="1:18" x14ac:dyDescent="0.2">
      <c r="A14" s="65" t="s">
        <v>36</v>
      </c>
      <c r="B14" s="177">
        <f>'Enter field data'!B14</f>
        <v>940200</v>
      </c>
      <c r="C14" s="178"/>
      <c r="D14" s="85"/>
      <c r="E14" s="65"/>
      <c r="F14" s="92"/>
    </row>
    <row r="15" spans="1:18" ht="15" x14ac:dyDescent="0.2">
      <c r="A15" s="65" t="s">
        <v>895</v>
      </c>
      <c r="B15" s="166">
        <f>'Enter field data'!B15</f>
        <v>0</v>
      </c>
      <c r="C15" s="167"/>
      <c r="D15" s="84"/>
      <c r="E15" s="65"/>
      <c r="F15" s="92"/>
    </row>
    <row r="16" spans="1:18" x14ac:dyDescent="0.2">
      <c r="A16" s="65"/>
      <c r="B16" s="65"/>
      <c r="C16" s="65"/>
      <c r="D16" s="65"/>
      <c r="E16" s="65"/>
      <c r="F16" s="65"/>
    </row>
    <row r="17" spans="1:6" ht="15" x14ac:dyDescent="0.2">
      <c r="A17" s="65" t="s">
        <v>33</v>
      </c>
      <c r="B17" s="65"/>
      <c r="C17" s="85"/>
      <c r="D17" s="176" t="str">
        <f>'Enter field data'!B17</f>
        <v>Cool-Warm Mainstem</v>
      </c>
      <c r="E17" s="143"/>
      <c r="F17" s="68"/>
    </row>
    <row r="18" spans="1:6" x14ac:dyDescent="0.2">
      <c r="A18" s="65"/>
      <c r="B18" s="65"/>
      <c r="C18" s="68"/>
      <c r="D18" s="68"/>
      <c r="E18" s="68"/>
      <c r="F18" s="68"/>
    </row>
    <row r="19" spans="1:6" x14ac:dyDescent="0.2">
      <c r="A19" s="69" t="s">
        <v>879</v>
      </c>
      <c r="B19" s="65"/>
      <c r="C19" s="68"/>
      <c r="D19" s="68"/>
      <c r="E19" s="68"/>
      <c r="F19" s="68"/>
    </row>
    <row r="20" spans="1:6" x14ac:dyDescent="0.2">
      <c r="A20" s="172" t="s">
        <v>880</v>
      </c>
      <c r="B20" s="172"/>
      <c r="C20" s="173"/>
      <c r="D20" s="174"/>
      <c r="E20" s="175"/>
      <c r="F20" s="93"/>
    </row>
    <row r="21" spans="1:6" x14ac:dyDescent="0.2">
      <c r="A21" s="65" t="s">
        <v>881</v>
      </c>
      <c r="B21" s="65"/>
      <c r="C21" s="67"/>
      <c r="D21" s="154" t="s">
        <v>24</v>
      </c>
      <c r="E21" s="155"/>
      <c r="F21" s="93"/>
    </row>
    <row r="22" spans="1:6" x14ac:dyDescent="0.2">
      <c r="A22" s="65"/>
      <c r="B22" s="65"/>
      <c r="C22" s="68"/>
      <c r="D22" s="68"/>
      <c r="E22" s="68"/>
      <c r="F22" s="93"/>
    </row>
    <row r="23" spans="1:6" x14ac:dyDescent="0.2">
      <c r="A23" s="70" t="s">
        <v>885</v>
      </c>
      <c r="B23" s="94"/>
      <c r="C23" s="94"/>
      <c r="D23" s="94"/>
      <c r="E23" s="95"/>
      <c r="F23" s="93"/>
    </row>
    <row r="24" spans="1:6" x14ac:dyDescent="0.2">
      <c r="A24" s="96" t="s">
        <v>892</v>
      </c>
      <c r="B24" s="97"/>
      <c r="C24" s="97"/>
      <c r="D24" s="165"/>
      <c r="E24" s="165"/>
      <c r="F24" s="93"/>
    </row>
    <row r="25" spans="1:6" x14ac:dyDescent="0.2">
      <c r="A25" s="96" t="s">
        <v>884</v>
      </c>
      <c r="B25" s="97"/>
      <c r="C25" s="97"/>
      <c r="D25" s="165"/>
      <c r="E25" s="165"/>
      <c r="F25" s="93"/>
    </row>
    <row r="26" spans="1:6" x14ac:dyDescent="0.2">
      <c r="A26" s="98" t="s">
        <v>893</v>
      </c>
      <c r="B26" s="99"/>
      <c r="C26" s="99"/>
      <c r="D26" s="165"/>
      <c r="E26" s="165"/>
      <c r="F26" s="93"/>
    </row>
    <row r="28" spans="1:6" x14ac:dyDescent="0.2">
      <c r="A28" s="100" t="s">
        <v>410</v>
      </c>
    </row>
    <row r="29" spans="1:6" x14ac:dyDescent="0.2">
      <c r="A29" s="101" t="s">
        <v>411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251</v>
      </c>
      <c r="E33" s="111" t="s">
        <v>12</v>
      </c>
      <c r="F33" s="112">
        <f>'Enter field data'!$O$54</f>
        <v>38</v>
      </c>
    </row>
    <row r="34" spans="1:6" x14ac:dyDescent="0.2">
      <c r="A34" s="108" t="s">
        <v>7</v>
      </c>
      <c r="B34" s="81">
        <f>'Enter field data'!$I$54</f>
        <v>258</v>
      </c>
      <c r="C34" s="109" t="s">
        <v>10</v>
      </c>
      <c r="D34" s="110">
        <f>'Enter field data'!$L$54</f>
        <v>622</v>
      </c>
      <c r="E34" s="111" t="s">
        <v>13</v>
      </c>
      <c r="F34" s="112">
        <f>'Enter field data'!$P$54</f>
        <v>582</v>
      </c>
    </row>
    <row r="35" spans="1:6" x14ac:dyDescent="0.2">
      <c r="A35" s="108" t="s">
        <v>8</v>
      </c>
      <c r="B35" s="81">
        <f>'Enter field data'!$J$54</f>
        <v>629</v>
      </c>
      <c r="C35" s="109" t="s">
        <v>11</v>
      </c>
      <c r="D35" s="110">
        <f>'Enter field data'!$N$54</f>
        <v>14</v>
      </c>
      <c r="E35" s="111" t="s">
        <v>14</v>
      </c>
      <c r="F35" s="112">
        <f>'Enter field data'!$Q$54</f>
        <v>267</v>
      </c>
    </row>
    <row r="36" spans="1:6" x14ac:dyDescent="0.2">
      <c r="A36" s="65"/>
      <c r="B36" s="65"/>
      <c r="C36" s="65"/>
      <c r="D36" s="65"/>
      <c r="E36" s="65"/>
      <c r="F36" s="65"/>
    </row>
    <row r="37" spans="1:6" x14ac:dyDescent="0.2">
      <c r="A37" s="87" t="s">
        <v>67</v>
      </c>
      <c r="B37" s="65"/>
      <c r="C37" s="65"/>
      <c r="D37" s="65"/>
      <c r="E37" s="65"/>
      <c r="F37" s="65"/>
    </row>
    <row r="38" spans="1:6" x14ac:dyDescent="0.2">
      <c r="A38" s="156" t="s">
        <v>5</v>
      </c>
      <c r="B38" s="157"/>
      <c r="C38" s="157"/>
      <c r="D38" s="157"/>
      <c r="E38" s="158"/>
      <c r="F38" s="65"/>
    </row>
    <row r="39" spans="1:6" x14ac:dyDescent="0.2">
      <c r="A39" s="113" t="s">
        <v>55</v>
      </c>
      <c r="B39" s="159" t="s">
        <v>65</v>
      </c>
      <c r="C39" s="161" t="s">
        <v>66</v>
      </c>
      <c r="D39" s="162"/>
      <c r="E39" s="163" t="s">
        <v>56</v>
      </c>
      <c r="F39" s="65"/>
    </row>
    <row r="40" spans="1:6" x14ac:dyDescent="0.2">
      <c r="A40" s="114"/>
      <c r="B40" s="160"/>
      <c r="C40" s="115" t="s">
        <v>62</v>
      </c>
      <c r="D40" s="116" t="s">
        <v>63</v>
      </c>
      <c r="E40" s="164"/>
      <c r="F40" s="65"/>
    </row>
    <row r="41" spans="1:6" x14ac:dyDescent="0.2">
      <c r="A41" s="108" t="s">
        <v>6</v>
      </c>
      <c r="B41" s="117">
        <f>($B$33/'Enter field data'!$F$54)</f>
        <v>0</v>
      </c>
      <c r="C41" s="118">
        <f>VLOOKUP($D$17,'Expected guild %'!$A$5:$G$13,2,FALSE)</f>
        <v>0</v>
      </c>
      <c r="D41" s="118">
        <f>VLOOKUP($D$17,'Expected guild %'!$A$5:$G$13,3,FALSE)</f>
        <v>0.05</v>
      </c>
      <c r="E41" s="119" t="str">
        <f>IF(AND(C41&lt;=B41,B41&lt;= D41)=TRUE,"Y","N")</f>
        <v>Y</v>
      </c>
      <c r="F41" s="65"/>
    </row>
    <row r="42" spans="1:6" x14ac:dyDescent="0.2">
      <c r="A42" s="108" t="s">
        <v>7</v>
      </c>
      <c r="B42" s="117">
        <f>($B$34/'Enter field data'!$F$54)</f>
        <v>0.29086809470124014</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0.70913190529875991</v>
      </c>
      <c r="C43" s="118">
        <f>VLOOKUP($D$17,'Expected guild %'!$A$5:$G$13,6,FALSE)</f>
        <v>0</v>
      </c>
      <c r="D43" s="118">
        <f>VLOOKUP($D$17,'Expected guild %'!$A$5:$G$13,7,FALSE)</f>
        <v>0.75</v>
      </c>
      <c r="E43" s="119" t="str">
        <f>IF(AND(C43&lt;=B43,B43&lt;= D43)=TRUE,"Y","N")</f>
        <v>Y</v>
      </c>
      <c r="F43" s="65"/>
    </row>
    <row r="44" spans="1:6" x14ac:dyDescent="0.2">
      <c r="A44" s="65"/>
      <c r="B44" s="65"/>
      <c r="C44" s="65"/>
      <c r="D44" s="65"/>
      <c r="E44" s="65"/>
      <c r="F44" s="65"/>
    </row>
    <row r="45" spans="1:6" x14ac:dyDescent="0.2">
      <c r="A45" s="156" t="s">
        <v>0</v>
      </c>
      <c r="B45" s="157"/>
      <c r="C45" s="157"/>
      <c r="D45" s="157"/>
      <c r="E45" s="158"/>
      <c r="F45" s="65"/>
    </row>
    <row r="46" spans="1:6" x14ac:dyDescent="0.2">
      <c r="A46" s="159" t="s">
        <v>55</v>
      </c>
      <c r="B46" s="159" t="s">
        <v>65</v>
      </c>
      <c r="C46" s="161" t="s">
        <v>66</v>
      </c>
      <c r="D46" s="162"/>
      <c r="E46" s="163" t="s">
        <v>56</v>
      </c>
      <c r="F46" s="65"/>
    </row>
    <row r="47" spans="1:6" x14ac:dyDescent="0.2">
      <c r="A47" s="160"/>
      <c r="B47" s="160"/>
      <c r="C47" s="115" t="s">
        <v>62</v>
      </c>
      <c r="D47" s="116" t="s">
        <v>63</v>
      </c>
      <c r="E47" s="164"/>
      <c r="F47" s="65"/>
    </row>
    <row r="48" spans="1:6" x14ac:dyDescent="0.2">
      <c r="A48" s="108" t="s">
        <v>9</v>
      </c>
      <c r="B48" s="118">
        <f>($D$33/'Enter field data'!$F$54)</f>
        <v>0.2829763246899662</v>
      </c>
      <c r="C48" s="120">
        <f>VLOOKUP($D$17,'Expected guild %'!$A$19:$G$27,2,FALSE)</f>
        <v>0</v>
      </c>
      <c r="D48" s="118">
        <f>VLOOKUP($D$17,'Expected guild %'!$A$19:$G$27,3,FALSE)</f>
        <v>0.5</v>
      </c>
      <c r="E48" s="119" t="str">
        <f>IF(AND(C48&lt;=B48,B48&lt;= D48)=TRUE,"Y","N")</f>
        <v>Y</v>
      </c>
      <c r="F48" s="65"/>
    </row>
    <row r="49" spans="1:7" x14ac:dyDescent="0.2">
      <c r="A49" s="108" t="s">
        <v>10</v>
      </c>
      <c r="B49" s="118">
        <f>($D$34/'Enter field data'!$F$54)</f>
        <v>0.70124013528748586</v>
      </c>
      <c r="C49" s="120">
        <f>VLOOKUP($D$17,'Expected guild %'!$A$19:$G$27,4,FALSE)</f>
        <v>0.5</v>
      </c>
      <c r="D49" s="118">
        <f>VLOOKUP($D$17,'Expected guild %'!$A$19:$G$27,5,FALSE)</f>
        <v>1</v>
      </c>
      <c r="E49" s="119" t="str">
        <f>IF(AND(C49&lt;=B49,B49&lt;= D49)=TRUE,"Y","N")</f>
        <v>Y</v>
      </c>
      <c r="F49" s="65"/>
    </row>
    <row r="50" spans="1:7" x14ac:dyDescent="0.2">
      <c r="A50" s="108" t="s">
        <v>11</v>
      </c>
      <c r="B50" s="118">
        <f>($D$35/'Enter field data'!$F$54)</f>
        <v>1.5783540022547914E-2</v>
      </c>
      <c r="C50" s="120">
        <f>VLOOKUP($D$17,'Expected guild %'!$A$19:$G$27,6,FALSE)</f>
        <v>0</v>
      </c>
      <c r="D50" s="118">
        <f>VLOOKUP($D$17,'Expected guild %'!$A$19:$G$27,7,FALSE)</f>
        <v>0.5</v>
      </c>
      <c r="E50" s="119" t="str">
        <f>IF(AND(C50&lt;=B50,B50&lt;= D50)=TRUE,"Y","N")</f>
        <v>Y</v>
      </c>
      <c r="F50" s="65"/>
    </row>
    <row r="51" spans="1:7" x14ac:dyDescent="0.2">
      <c r="A51" s="65"/>
      <c r="B51" s="65"/>
      <c r="C51" s="65"/>
      <c r="D51" s="65"/>
      <c r="E51" s="65"/>
      <c r="F51" s="65"/>
    </row>
    <row r="52" spans="1:7" x14ac:dyDescent="0.2">
      <c r="A52" s="93" t="s">
        <v>412</v>
      </c>
      <c r="B52" s="65"/>
      <c r="C52" s="65"/>
      <c r="D52" s="65"/>
      <c r="E52" s="65"/>
      <c r="F52" s="65"/>
    </row>
    <row r="53" spans="1:7" x14ac:dyDescent="0.2">
      <c r="A53" s="93" t="s">
        <v>402</v>
      </c>
      <c r="B53" s="121"/>
      <c r="C53" s="121"/>
      <c r="D53" s="121"/>
      <c r="E53" s="121"/>
      <c r="F53" s="65"/>
    </row>
    <row r="54" spans="1:7" ht="15" x14ac:dyDescent="0.25">
      <c r="A54" s="150"/>
      <c r="B54" s="151"/>
      <c r="C54" s="151"/>
      <c r="D54" s="151"/>
      <c r="E54" s="151"/>
      <c r="F54" s="152"/>
      <c r="G54" s="153"/>
    </row>
    <row r="55" spans="1:7" x14ac:dyDescent="0.2">
      <c r="A55" s="122" t="s">
        <v>889</v>
      </c>
      <c r="B55" s="123"/>
      <c r="C55" s="123"/>
      <c r="D55" s="123"/>
      <c r="E55" s="123"/>
      <c r="F55" s="65"/>
    </row>
    <row r="56" spans="1:7" s="125" customFormat="1" x14ac:dyDescent="0.2">
      <c r="A56" s="122" t="s">
        <v>890</v>
      </c>
      <c r="B56" s="124"/>
      <c r="C56" s="124"/>
      <c r="D56" s="124"/>
      <c r="E56" s="124"/>
      <c r="F56" s="65"/>
    </row>
    <row r="57" spans="1:7" s="125" customFormat="1" x14ac:dyDescent="0.2">
      <c r="A57" s="122" t="s">
        <v>891</v>
      </c>
      <c r="B57" s="124"/>
      <c r="C57" s="124"/>
      <c r="D57" s="124"/>
      <c r="E57" s="124"/>
      <c r="F57" s="65"/>
    </row>
    <row r="58" spans="1:7" s="125" customFormat="1" x14ac:dyDescent="0.2">
      <c r="A58" s="65"/>
      <c r="B58" s="65"/>
      <c r="C58" s="65"/>
      <c r="D58" s="65"/>
      <c r="E58" s="65"/>
      <c r="F58" s="65"/>
    </row>
    <row r="59" spans="1:7" x14ac:dyDescent="0.2">
      <c r="A59" s="87" t="s">
        <v>858</v>
      </c>
      <c r="B59" s="65"/>
      <c r="C59" s="65"/>
      <c r="D59" s="65"/>
      <c r="E59" s="65"/>
      <c r="F59" s="65"/>
    </row>
    <row r="60" spans="1:7" x14ac:dyDescent="0.2">
      <c r="A60" s="93" t="s">
        <v>403</v>
      </c>
      <c r="B60" s="65"/>
      <c r="C60" s="65"/>
      <c r="D60" s="65"/>
      <c r="E60" s="65"/>
      <c r="F60" s="65"/>
    </row>
    <row r="61" spans="1:7" x14ac:dyDescent="0.2">
      <c r="A61" s="93" t="s">
        <v>404</v>
      </c>
      <c r="B61" s="65"/>
      <c r="C61" s="65"/>
      <c r="D61" s="65"/>
      <c r="E61" s="65"/>
      <c r="F61" s="65"/>
    </row>
    <row r="62" spans="1:7" x14ac:dyDescent="0.2">
      <c r="A62" s="93" t="s">
        <v>405</v>
      </c>
      <c r="B62" s="65"/>
      <c r="C62" s="65"/>
      <c r="D62" s="65"/>
      <c r="E62" s="65"/>
      <c r="F62" s="65"/>
    </row>
    <row r="63" spans="1:7" x14ac:dyDescent="0.2">
      <c r="A63" s="126" t="s">
        <v>887</v>
      </c>
      <c r="B63" s="65"/>
      <c r="C63" s="65"/>
      <c r="D63" s="65"/>
      <c r="E63" s="65"/>
      <c r="F63" s="65"/>
    </row>
    <row r="64" spans="1:7" x14ac:dyDescent="0.2">
      <c r="A64" s="93" t="s">
        <v>407</v>
      </c>
      <c r="B64" s="65"/>
      <c r="C64" s="65"/>
      <c r="D64" s="65"/>
      <c r="E64" s="65"/>
      <c r="F64" s="65"/>
    </row>
    <row r="65" spans="1:7" x14ac:dyDescent="0.2">
      <c r="A65" s="126" t="s">
        <v>888</v>
      </c>
      <c r="B65" s="65"/>
      <c r="C65" s="65"/>
      <c r="D65" s="65"/>
      <c r="E65" s="65"/>
      <c r="F65" s="65"/>
    </row>
    <row r="66" spans="1:7" x14ac:dyDescent="0.2">
      <c r="A66" s="93" t="s">
        <v>408</v>
      </c>
      <c r="B66" s="65"/>
      <c r="C66" s="65"/>
      <c r="D66" s="65"/>
      <c r="E66" s="65"/>
      <c r="F66" s="65"/>
    </row>
    <row r="67" spans="1:7" x14ac:dyDescent="0.2">
      <c r="A67" s="93"/>
      <c r="B67" s="65"/>
      <c r="C67" s="65"/>
      <c r="D67" s="65"/>
      <c r="E67" s="65"/>
      <c r="F67" s="65"/>
    </row>
    <row r="68" spans="1:7" x14ac:dyDescent="0.2">
      <c r="A68" s="156" t="s">
        <v>1</v>
      </c>
      <c r="B68" s="157"/>
      <c r="C68" s="157"/>
      <c r="D68" s="157"/>
      <c r="E68" s="158"/>
      <c r="F68" s="65"/>
    </row>
    <row r="69" spans="1:7" x14ac:dyDescent="0.2">
      <c r="A69" s="159" t="s">
        <v>55</v>
      </c>
      <c r="B69" s="159" t="s">
        <v>65</v>
      </c>
      <c r="C69" s="161" t="s">
        <v>66</v>
      </c>
      <c r="D69" s="162"/>
      <c r="E69" s="163" t="s">
        <v>56</v>
      </c>
      <c r="F69" s="65"/>
    </row>
    <row r="70" spans="1:7" x14ac:dyDescent="0.2">
      <c r="A70" s="160"/>
      <c r="B70" s="160"/>
      <c r="C70" s="115" t="s">
        <v>62</v>
      </c>
      <c r="D70" s="116" t="s">
        <v>63</v>
      </c>
      <c r="E70" s="164"/>
      <c r="F70" s="65"/>
    </row>
    <row r="71" spans="1:7" x14ac:dyDescent="0.2">
      <c r="A71" s="108" t="s">
        <v>12</v>
      </c>
      <c r="B71" s="117">
        <f>($F$33/'Enter field data'!$F$54)</f>
        <v>4.2841037204058623E-2</v>
      </c>
      <c r="C71" s="127" t="str">
        <f>VLOOKUP($D$17,'Expected guild %'!$A$33:$G$41,2,FALSE)</f>
        <v>PRESENT</v>
      </c>
      <c r="D71" s="118">
        <f>VLOOKUP($D$17,'Expected guild %'!$A$33:$G$41,3,FALSE)</f>
        <v>1</v>
      </c>
      <c r="E71" s="119" t="str">
        <f>IF(AND(B71&gt;0,B71&lt;= D71)=TRUE,"Y","N")</f>
        <v>Y</v>
      </c>
      <c r="F71" s="65"/>
    </row>
    <row r="72" spans="1:7" x14ac:dyDescent="0.2">
      <c r="A72" s="108" t="s">
        <v>406</v>
      </c>
      <c r="B72" s="117">
        <f>($F$34/'Enter field data'!$F$54)</f>
        <v>0.6561443066516347</v>
      </c>
      <c r="C72" s="127">
        <f>VLOOKUP($D$17,'Expected guild %'!$A$33:$G$41,4,FALSE)</f>
        <v>0</v>
      </c>
      <c r="D72" s="118">
        <f>VLOOKUP($D$17,'Expected guild %'!$A$33:$G$41,5,FALSE)</f>
        <v>1</v>
      </c>
      <c r="E72" s="119" t="str">
        <f>IF(AND(C72&lt;=B72,B72&lt;= D72)=TRUE,"Y","N")</f>
        <v>Y</v>
      </c>
    </row>
    <row r="73" spans="1:7" x14ac:dyDescent="0.2">
      <c r="A73" s="108" t="s">
        <v>14</v>
      </c>
      <c r="B73" s="117">
        <f>($F$35/'Enter field data'!$F$54)</f>
        <v>0.30101465614430667</v>
      </c>
      <c r="C73" s="127">
        <f>VLOOKUP($D$17,'Expected guild %'!$A$33:$G$41,6,FALSE)</f>
        <v>0</v>
      </c>
      <c r="D73" s="118">
        <f>VLOOKUP($D$17,'Expected guild %'!$A$33:$G$41,7,FALSE)</f>
        <v>0.6</v>
      </c>
      <c r="E73" s="119" t="str">
        <f>IF(AND(C73&lt;=B73,B73&lt;= D73)=TRUE,"Y","N")</f>
        <v>Y</v>
      </c>
      <c r="F73" s="65"/>
    </row>
    <row r="74" spans="1:7" x14ac:dyDescent="0.2">
      <c r="A74" s="65" t="s">
        <v>409</v>
      </c>
      <c r="B74" s="65"/>
      <c r="C74" s="65"/>
      <c r="D74" s="65"/>
      <c r="E74" s="65"/>
      <c r="F74" s="65"/>
    </row>
    <row r="75" spans="1:7" x14ac:dyDescent="0.2">
      <c r="A75" s="65"/>
      <c r="B75" s="65"/>
      <c r="C75" s="65"/>
      <c r="D75" s="65"/>
      <c r="E75" s="65"/>
      <c r="F75" s="65"/>
    </row>
    <row r="76" spans="1:7" x14ac:dyDescent="0.2">
      <c r="A76" s="93" t="s">
        <v>876</v>
      </c>
      <c r="B76" s="65"/>
      <c r="C76" s="65"/>
      <c r="D76" s="65"/>
      <c r="E76" s="65"/>
      <c r="F76" s="65"/>
    </row>
    <row r="77" spans="1:7" x14ac:dyDescent="0.2">
      <c r="A77" s="93" t="s">
        <v>877</v>
      </c>
      <c r="B77" s="65"/>
      <c r="C77" s="65"/>
      <c r="D77" s="65"/>
      <c r="E77" s="65"/>
      <c r="F77" s="65"/>
    </row>
    <row r="78" spans="1:7" x14ac:dyDescent="0.2">
      <c r="A78" s="93" t="s">
        <v>402</v>
      </c>
      <c r="B78" s="121"/>
      <c r="C78" s="121"/>
      <c r="D78" s="121"/>
      <c r="E78" s="121"/>
      <c r="F78" s="65"/>
    </row>
    <row r="79" spans="1:7" ht="15" x14ac:dyDescent="0.25">
      <c r="A79" s="150"/>
      <c r="B79" s="152"/>
      <c r="C79" s="152"/>
      <c r="D79" s="152"/>
      <c r="E79" s="152"/>
      <c r="F79" s="152"/>
      <c r="G79" s="153"/>
    </row>
    <row r="81" spans="1:4" x14ac:dyDescent="0.2">
      <c r="A81" s="128" t="s">
        <v>859</v>
      </c>
    </row>
    <row r="82" spans="1:4" x14ac:dyDescent="0.2">
      <c r="A82" s="101" t="s">
        <v>872</v>
      </c>
    </row>
    <row r="83" spans="1:4" x14ac:dyDescent="0.2">
      <c r="A83" s="101" t="s">
        <v>873</v>
      </c>
    </row>
    <row r="85" spans="1:4" x14ac:dyDescent="0.2">
      <c r="A85" s="171" t="s">
        <v>841</v>
      </c>
      <c r="B85" s="71" t="s">
        <v>842</v>
      </c>
      <c r="C85" s="72"/>
      <c r="D85" s="73" t="e">
        <f>'Weather Results'!C17</f>
        <v>#DIV/0!</v>
      </c>
    </row>
    <row r="86" spans="1:4" x14ac:dyDescent="0.2">
      <c r="A86" s="171"/>
      <c r="B86" s="71" t="s">
        <v>843</v>
      </c>
      <c r="C86" s="72"/>
      <c r="D86" s="73" t="e">
        <f>'Weather Results'!C18</f>
        <v>#N/A</v>
      </c>
    </row>
    <row r="87" spans="1:4" x14ac:dyDescent="0.2">
      <c r="A87" s="171"/>
      <c r="B87" s="71" t="s">
        <v>844</v>
      </c>
      <c r="C87" s="72"/>
      <c r="D87" s="73" t="e">
        <f>'Weather Results'!C19</f>
        <v>#N/A</v>
      </c>
    </row>
    <row r="88" spans="1:4" x14ac:dyDescent="0.2">
      <c r="A88" s="171"/>
      <c r="B88" s="74" t="s">
        <v>845</v>
      </c>
      <c r="C88" s="72"/>
      <c r="D88" s="75" t="e">
        <f>'Weather Results'!C20</f>
        <v>#DIV/0!</v>
      </c>
    </row>
    <row r="90" spans="1:4" x14ac:dyDescent="0.2">
      <c r="A90" s="170" t="s">
        <v>846</v>
      </c>
      <c r="B90" s="71" t="s">
        <v>847</v>
      </c>
      <c r="C90" s="72"/>
      <c r="D90" s="73" t="e">
        <f>'Weather Results'!C22</f>
        <v>#DIV/0!</v>
      </c>
    </row>
    <row r="91" spans="1:4" x14ac:dyDescent="0.2">
      <c r="A91" s="170"/>
      <c r="B91" s="71" t="s">
        <v>848</v>
      </c>
      <c r="C91" s="72"/>
      <c r="D91" s="73" t="e">
        <f>'Weather Results'!C23</f>
        <v>#DIV/0!</v>
      </c>
    </row>
    <row r="92" spans="1:4" x14ac:dyDescent="0.2">
      <c r="A92" s="170"/>
      <c r="B92" s="71" t="s">
        <v>849</v>
      </c>
      <c r="C92" s="72"/>
      <c r="D92" s="73" t="e">
        <f>'Weather Results'!C24</f>
        <v>#DIV/0!</v>
      </c>
    </row>
    <row r="93" spans="1:4" x14ac:dyDescent="0.2">
      <c r="A93" s="170"/>
      <c r="B93" s="71" t="s">
        <v>850</v>
      </c>
      <c r="C93" s="72"/>
      <c r="D93" s="73" t="e">
        <f>'Weather Results'!C25</f>
        <v>#DIV/0!</v>
      </c>
    </row>
    <row r="94" spans="1:4" x14ac:dyDescent="0.2">
      <c r="A94" s="170"/>
      <c r="B94" s="71" t="s">
        <v>851</v>
      </c>
      <c r="C94" s="72"/>
      <c r="D94" s="73" t="e">
        <f>'Weather Results'!C26</f>
        <v>#DIV/0!</v>
      </c>
    </row>
    <row r="95" spans="1:4" x14ac:dyDescent="0.2">
      <c r="A95" s="170"/>
      <c r="B95" s="71" t="s">
        <v>852</v>
      </c>
      <c r="C95" s="72"/>
      <c r="D95" s="73" t="e">
        <f>'Weather Results'!C27</f>
        <v>#N/A</v>
      </c>
    </row>
    <row r="96" spans="1:4" x14ac:dyDescent="0.2">
      <c r="A96" s="170"/>
      <c r="B96" s="71" t="s">
        <v>853</v>
      </c>
      <c r="C96" s="72"/>
      <c r="D96" s="73" t="e">
        <f>'Weather Results'!C28</f>
        <v>#N/A</v>
      </c>
    </row>
    <row r="97" spans="1:7" x14ac:dyDescent="0.2">
      <c r="A97" s="170"/>
      <c r="B97" s="74" t="s">
        <v>854</v>
      </c>
      <c r="C97" s="77"/>
      <c r="D97" s="75" t="e">
        <f>'Weather Results'!C29</f>
        <v>#DIV/0!</v>
      </c>
    </row>
    <row r="99" spans="1:7" x14ac:dyDescent="0.2">
      <c r="A99" s="101" t="s">
        <v>878</v>
      </c>
    </row>
    <row r="100" spans="1:7" ht="16.5" customHeight="1" x14ac:dyDescent="0.25">
      <c r="A100" s="168"/>
      <c r="B100" s="169"/>
      <c r="C100" s="169"/>
      <c r="D100" s="169"/>
      <c r="E100" s="169"/>
      <c r="F100" s="152"/>
      <c r="G100" s="153"/>
    </row>
    <row r="101" spans="1:7" x14ac:dyDescent="0.2">
      <c r="A101" s="101" t="s">
        <v>874</v>
      </c>
    </row>
    <row r="102" spans="1:7" x14ac:dyDescent="0.2">
      <c r="A102" s="101" t="s">
        <v>882</v>
      </c>
    </row>
    <row r="103" spans="1:7" x14ac:dyDescent="0.2">
      <c r="A103" s="101" t="s">
        <v>875</v>
      </c>
    </row>
    <row r="104" spans="1:7" x14ac:dyDescent="0.2">
      <c r="A104" s="101" t="s">
        <v>883</v>
      </c>
    </row>
    <row r="105" spans="1:7" ht="15" x14ac:dyDescent="0.25">
      <c r="A105" s="168"/>
      <c r="B105" s="152"/>
      <c r="C105" s="152"/>
      <c r="D105" s="152"/>
      <c r="E105" s="152"/>
      <c r="F105" s="152"/>
      <c r="G105" s="153"/>
    </row>
    <row r="107" spans="1:7" x14ac:dyDescent="0.2">
      <c r="A107" s="129" t="s">
        <v>894</v>
      </c>
    </row>
    <row r="108" spans="1:7" x14ac:dyDescent="0.2">
      <c r="A108" s="129"/>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F8" sqref="F8"/>
    </sheetView>
  </sheetViews>
  <sheetFormatPr defaultRowHeight="15" x14ac:dyDescent="0.25"/>
  <cols>
    <col min="1" max="4" width="9.140625" style="54"/>
  </cols>
  <sheetData>
    <row r="1" spans="1:6" x14ac:dyDescent="0.25">
      <c r="A1" s="55" t="s">
        <v>426</v>
      </c>
      <c r="B1" s="55" t="s">
        <v>427</v>
      </c>
      <c r="C1" s="55" t="s">
        <v>428</v>
      </c>
      <c r="D1" s="55" t="s">
        <v>429</v>
      </c>
      <c r="F1" s="32" t="s">
        <v>871</v>
      </c>
    </row>
    <row r="2" spans="1:6" x14ac:dyDescent="0.25">
      <c r="A2" s="53"/>
      <c r="B2" s="53"/>
      <c r="C2" s="53"/>
      <c r="D2" s="53"/>
      <c r="F2" s="32" t="s">
        <v>870</v>
      </c>
    </row>
    <row r="3" spans="1:6" x14ac:dyDescent="0.25">
      <c r="A3" s="53"/>
      <c r="B3" s="53"/>
      <c r="C3" s="53"/>
      <c r="D3" s="53"/>
    </row>
    <row r="4" spans="1:6" x14ac:dyDescent="0.25">
      <c r="A4" s="53"/>
      <c r="B4" s="53"/>
      <c r="C4" s="53"/>
      <c r="D4" s="53"/>
      <c r="F4" s="52" t="s">
        <v>863</v>
      </c>
    </row>
    <row r="5" spans="1:6" x14ac:dyDescent="0.25">
      <c r="A5" s="53"/>
      <c r="B5" s="53"/>
      <c r="C5" s="53"/>
      <c r="D5" s="53"/>
      <c r="F5" s="32" t="s">
        <v>864</v>
      </c>
    </row>
    <row r="6" spans="1:6" x14ac:dyDescent="0.25">
      <c r="A6" s="53"/>
      <c r="B6" s="53"/>
      <c r="C6" s="53"/>
      <c r="D6" s="53"/>
      <c r="F6" s="32" t="s">
        <v>899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413</v>
      </c>
    </row>
    <row r="2" spans="1:1" ht="23.25" customHeight="1" x14ac:dyDescent="0.25">
      <c r="A2" s="35" t="s">
        <v>414</v>
      </c>
    </row>
    <row r="3" spans="1:1" ht="23.25" customHeight="1" x14ac:dyDescent="0.25">
      <c r="A3" s="36" t="s">
        <v>415</v>
      </c>
    </row>
    <row r="4" spans="1:1" ht="23.25" customHeight="1" x14ac:dyDescent="0.25">
      <c r="A4" s="36" t="s">
        <v>416</v>
      </c>
    </row>
    <row r="5" spans="1:1" ht="23.25" customHeight="1" x14ac:dyDescent="0.25">
      <c r="A5" s="36" t="s">
        <v>417</v>
      </c>
    </row>
    <row r="6" spans="1:1" ht="23.25" customHeight="1" x14ac:dyDescent="0.25">
      <c r="A6" s="36" t="s">
        <v>418</v>
      </c>
    </row>
    <row r="7" spans="1:1" ht="23.25" customHeight="1" x14ac:dyDescent="0.25">
      <c r="A7" s="36" t="s">
        <v>419</v>
      </c>
    </row>
    <row r="8" spans="1:1" ht="23.25" customHeight="1" x14ac:dyDescent="0.25">
      <c r="A8" s="36" t="s">
        <v>420</v>
      </c>
    </row>
    <row r="9" spans="1:1" ht="23.25" customHeight="1" x14ac:dyDescent="0.25">
      <c r="A9" s="36" t="s">
        <v>421</v>
      </c>
    </row>
    <row r="10" spans="1:1" ht="23.25" customHeight="1" x14ac:dyDescent="0.25">
      <c r="A10" s="36" t="s">
        <v>422</v>
      </c>
    </row>
    <row r="11" spans="1:1" ht="37.5" customHeight="1" x14ac:dyDescent="0.25">
      <c r="A11" s="36" t="s">
        <v>423</v>
      </c>
    </row>
    <row r="12" spans="1:1" ht="23.25" customHeight="1" x14ac:dyDescent="0.25">
      <c r="A12" s="36" t="s">
        <v>424</v>
      </c>
    </row>
    <row r="13" spans="1:1" ht="23.25" customHeight="1" x14ac:dyDescent="0.25">
      <c r="A13" s="36" t="s">
        <v>425</v>
      </c>
    </row>
    <row r="14" spans="1:1" ht="39.75" customHeight="1" x14ac:dyDescent="0.25">
      <c r="A14" s="36" t="s">
        <v>865</v>
      </c>
    </row>
    <row r="15" spans="1:1" ht="23.25" customHeight="1" x14ac:dyDescent="0.25">
      <c r="A15" s="36" t="s">
        <v>866</v>
      </c>
    </row>
    <row r="16" spans="1:1" ht="38.25" customHeight="1" x14ac:dyDescent="0.25">
      <c r="A16" s="36" t="s">
        <v>867</v>
      </c>
    </row>
    <row r="17" spans="1:1" ht="53.25" customHeight="1" x14ac:dyDescent="0.25">
      <c r="A17" s="36" t="s">
        <v>868</v>
      </c>
    </row>
    <row r="18" spans="1:1" ht="53.25" customHeight="1" x14ac:dyDescent="0.25">
      <c r="A18" s="36" t="s">
        <v>869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2" t="s">
        <v>827</v>
      </c>
      <c r="B1" s="61" t="s">
        <v>828</v>
      </c>
      <c r="C1" s="59">
        <f>'Enter field data'!B6</f>
        <v>42585</v>
      </c>
    </row>
    <row r="2" spans="1:5" s="39" customFormat="1" x14ac:dyDescent="0.25">
      <c r="A2" s="182"/>
      <c r="B2" s="61" t="s">
        <v>829</v>
      </c>
      <c r="C2" s="60">
        <f>'Enter field data'!$B$15</f>
        <v>0</v>
      </c>
      <c r="E2" s="78" t="s">
        <v>896</v>
      </c>
    </row>
    <row r="3" spans="1:5" s="39" customFormat="1" x14ac:dyDescent="0.25">
      <c r="A3" s="48"/>
      <c r="B3" s="48"/>
      <c r="C3" s="49"/>
    </row>
    <row r="4" spans="1:5" hidden="1" x14ac:dyDescent="0.25">
      <c r="A4" s="37"/>
      <c r="B4" s="37" t="s">
        <v>41</v>
      </c>
      <c r="C4" s="50" t="str">
        <f>CONCATENATE(YEAR(C1),IF(MONTH(C1)&lt;10,"0"&amp;MONTH(C1),MONTH(C1)),IF(DAY(C1)&lt;10,"0"&amp;DAY(C1),DAY(C1)))</f>
        <v>20160803</v>
      </c>
    </row>
    <row r="5" spans="1:5" hidden="1" x14ac:dyDescent="0.25">
      <c r="A5" s="37"/>
      <c r="B5" s="37" t="s">
        <v>830</v>
      </c>
      <c r="C5" s="50" t="str">
        <f>CONCATENATE(YEAR(C1-30),IF(MONTH(C1-30)&lt;10,"0"&amp;MONTH(C1-30),MONTH(C1-30)),IF(DAY(C1-30)&lt;10,"0"&amp;DAY(C1-30),DAY(C1-30)))</f>
        <v>20160704</v>
      </c>
    </row>
    <row r="6" spans="1:5" hidden="1" x14ac:dyDescent="0.25">
      <c r="A6" s="37"/>
      <c r="B6" s="37" t="s">
        <v>831</v>
      </c>
      <c r="C6" s="50" t="str">
        <f>CONCATENATE(YEAR(C1-90),IF(MONTH(C1-90)&lt;10,"0"&amp;MONTH(C1-90),MONTH(C1-90)),IF(DAY(C1-90)&lt;10,"0"&amp;DAY(C1-90),DAY(C1-90)))</f>
        <v>20160505</v>
      </c>
    </row>
    <row r="7" spans="1:5" hidden="1" x14ac:dyDescent="0.25">
      <c r="A7" s="37"/>
      <c r="B7" s="37" t="s">
        <v>832</v>
      </c>
      <c r="C7" s="50" t="str">
        <f>CONCATENATE(YEAR(C1-365),IF(MONTH(C1-365)&lt;10,"0"&amp;MONTH(C1-365),MONTH(C1-365)),IF(DAY(C1-365)&lt;10,"0"&amp;DAY(C1-365),DAY(C1-365)))</f>
        <v>20150804</v>
      </c>
    </row>
    <row r="8" spans="1:5" hidden="1" x14ac:dyDescent="0.25">
      <c r="A8" s="37"/>
      <c r="B8" s="37" t="s">
        <v>833</v>
      </c>
      <c r="C8" s="50" t="str">
        <f>CONCATENATE(YEAR(C1-1460),IF(MONTH(C1-1460)&lt;10,"0"&amp;MONTH(C1-1460),MONTH(C1-1460)),IF(DAY(C1-1460)&lt;10,"0"&amp;DAY(C1-1460),DAY(C1-1460)))</f>
        <v>20120804</v>
      </c>
    </row>
    <row r="9" spans="1:5" hidden="1" x14ac:dyDescent="0.25">
      <c r="A9" s="37"/>
      <c r="B9" s="37" t="s">
        <v>834</v>
      </c>
      <c r="C9" s="50">
        <f>IF(MONTH($C$1)=4,DAY($C$1),0)+IF(MONTH($C$1)=5,30-DAY($C$1),0)</f>
        <v>0</v>
      </c>
    </row>
    <row r="10" spans="1:5" hidden="1" x14ac:dyDescent="0.25">
      <c r="A10" s="37"/>
      <c r="B10" s="37" t="s">
        <v>835</v>
      </c>
      <c r="C10" s="50">
        <f>IF(MONTH($C$1)=5,DAY($C$1),0)+IF(MONTH($C$1)=6,30-DAY($C$1),0)</f>
        <v>0</v>
      </c>
    </row>
    <row r="11" spans="1:5" hidden="1" x14ac:dyDescent="0.25">
      <c r="A11" s="37"/>
      <c r="B11" s="37" t="s">
        <v>836</v>
      </c>
      <c r="C11" s="50">
        <f>IF(MONTH($C$1)=6,DAY($C$1),0)+IF(MONTH($C$1)=7,30-DAY($C$1),0)</f>
        <v>0</v>
      </c>
    </row>
    <row r="12" spans="1:5" hidden="1" x14ac:dyDescent="0.25">
      <c r="A12" s="37"/>
      <c r="B12" s="37" t="s">
        <v>837</v>
      </c>
      <c r="C12" s="50">
        <f>IF(MONTH($C$1)=7,DAY($C$1),0)+IF(MONTH($C$1)=8,30-DAY($C$1),0)</f>
        <v>27</v>
      </c>
    </row>
    <row r="13" spans="1:5" hidden="1" x14ac:dyDescent="0.25">
      <c r="A13" s="37"/>
      <c r="B13" s="37" t="s">
        <v>838</v>
      </c>
      <c r="C13" s="50">
        <f>IF(MONTH($C$1)=8,DAY($C$1),0)+IF(MONTH($C$1)=9,30-DAY($C$1),0)</f>
        <v>3</v>
      </c>
    </row>
    <row r="14" spans="1:5" hidden="1" x14ac:dyDescent="0.25">
      <c r="A14" s="37"/>
      <c r="B14" s="37" t="s">
        <v>839</v>
      </c>
      <c r="C14" s="50">
        <f>IF(MONTH($C$1)=9,DAY($C$1),0)+IF(MONTH($C$1)=10,30-DAY($C$1),0)</f>
        <v>0</v>
      </c>
    </row>
    <row r="15" spans="1:5" hidden="1" x14ac:dyDescent="0.25">
      <c r="A15" s="37"/>
      <c r="B15" s="37" t="s">
        <v>840</v>
      </c>
      <c r="C15" s="50">
        <f>IF(MONTH($C$1)=10,DAY($C$1),0)+IF(MONTH($C$1)=11,30-DAY($C$1),0)</f>
        <v>0</v>
      </c>
    </row>
    <row r="16" spans="1:5" hidden="1" x14ac:dyDescent="0.25">
      <c r="A16" s="37"/>
      <c r="B16" s="37"/>
      <c r="C16" s="50"/>
    </row>
    <row r="17" spans="1:3" x14ac:dyDescent="0.25">
      <c r="A17" s="183" t="s">
        <v>841</v>
      </c>
      <c r="B17" s="58" t="s">
        <v>842</v>
      </c>
      <c r="C17" s="56"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25">
      <c r="A18" s="183"/>
      <c r="B18" s="58" t="s">
        <v>843</v>
      </c>
      <c r="C18" s="56" t="e">
        <f>(VLOOKUP($C$2,temp!$A$1:$O$369,2,FALSE)*$C$9+VLOOKUP($C$2,temp!$A$1:$O$369,4,FALSE)*$C$10+VLOOKUP($C$2,temp!$A$1:$O$369,6,FALSE)*$C$11+VLOOKUP($C$2,temp!$A$1:$O$369,8,FALSE)*$C$12+VLOOKUP($C$2,temp!$A$1:$O$369,10,FALSE)*$C$13+VLOOKUP($C$2,temp!$A$1:$O$369,12,FALSE)*$C$14+VLOOKUP($C$2,temp!$A$1:$O$369,14,FALSE)*$C$15)/30</f>
        <v>#N/A</v>
      </c>
    </row>
    <row r="19" spans="1:3" x14ac:dyDescent="0.25">
      <c r="A19" s="183"/>
      <c r="B19" s="58" t="s">
        <v>844</v>
      </c>
      <c r="C19" s="56" t="e">
        <f>(VLOOKUP($C$2,temp!$A$1:$O$369,3,FALSE)*$C$9+VLOOKUP($C$2,temp!$A$1:$O$369,5,FALSE)*$C$10+VLOOKUP($C$2,temp!$A$1:$O$369,7,FALSE)*$C$11+VLOOKUP($C$2,temp!$A$1:$O$369,9,FALSE)*$C$12+VLOOKUP($C$2,temp!$A$1:$O$369,11,FALSE)*$C$13+VLOOKUP($C$2,temp!$A$1:$O$369,13,FALSE)*$C$14+VLOOKUP($C$2,temp!$A$1:$O$369,15,FALSE)*$C$15)/30</f>
        <v>#N/A</v>
      </c>
    </row>
    <row r="20" spans="1:3" x14ac:dyDescent="0.25">
      <c r="A20" s="183"/>
      <c r="B20" s="62" t="s">
        <v>845</v>
      </c>
      <c r="C20" s="63" t="e">
        <f>IF(C17&gt;C19,"WARM",IF(C17&lt;C18,"COOL","NO"))</f>
        <v>#DIV/0!</v>
      </c>
    </row>
    <row r="21" spans="1:3" x14ac:dyDescent="0.25">
      <c r="A21" s="37"/>
      <c r="B21" s="37"/>
      <c r="C21" s="50"/>
    </row>
    <row r="22" spans="1:3" x14ac:dyDescent="0.25">
      <c r="A22" s="183" t="s">
        <v>846</v>
      </c>
      <c r="B22" s="58" t="s">
        <v>847</v>
      </c>
      <c r="C22" s="57" t="e">
        <f>AVERAGEIFS('Enter weather'!$B:$B,'Enter weather'!$A:$A,"&lt;="&amp;$C$4,'Enter weather'!$A:$A,"&gt;="&amp;$C$5,'Enter weather'!$B:$B,"&lt;&gt;"&amp;-9999)/10</f>
        <v>#DIV/0!</v>
      </c>
    </row>
    <row r="23" spans="1:3" x14ac:dyDescent="0.25">
      <c r="A23" s="183"/>
      <c r="B23" s="58" t="s">
        <v>848</v>
      </c>
      <c r="C23" s="57" t="e">
        <f>AVERAGEIFS('Enter weather'!$B:$B,'Enter weather'!$A:$A,"&lt;="&amp;$C$5,'Enter weather'!$A:$A,"&gt;="&amp;$C$6,'Enter weather'!$B:$B,"&lt;&gt;"&amp;-9999)/10</f>
        <v>#DIV/0!</v>
      </c>
    </row>
    <row r="24" spans="1:3" x14ac:dyDescent="0.25">
      <c r="A24" s="183"/>
      <c r="B24" s="58" t="s">
        <v>849</v>
      </c>
      <c r="C24" s="57" t="e">
        <f>AVERAGEIFS('Enter weather'!$B:$B,'Enter weather'!$A:$A,"&lt;="&amp;$C$6,'Enter weather'!$A:$A,"&gt;="&amp;$C$7,'Enter weather'!$B:$B,"&lt;&gt;"&amp;-9999)/10</f>
        <v>#DIV/0!</v>
      </c>
    </row>
    <row r="25" spans="1:3" x14ac:dyDescent="0.25">
      <c r="A25" s="183"/>
      <c r="B25" s="58" t="s">
        <v>850</v>
      </c>
      <c r="C25" s="57" t="e">
        <f>AVERAGEIFS('Enter weather'!$B:$B,'Enter weather'!$A:$A,"&lt;="&amp;$C$7,'Enter weather'!$A:$A,"&gt;="&amp;$C$8,'Enter weather'!$B:$B,"&lt;&gt;"&amp;-9999)/10</f>
        <v>#DIV/0!</v>
      </c>
    </row>
    <row r="26" spans="1:3" x14ac:dyDescent="0.25">
      <c r="A26" s="183"/>
      <c r="B26" s="58" t="s">
        <v>851</v>
      </c>
      <c r="C26" s="57" t="e">
        <f>$C$22*0.4+$C$23*0.3+$C$24*0.15+$C$25*0.15</f>
        <v>#DIV/0!</v>
      </c>
    </row>
    <row r="27" spans="1:3" x14ac:dyDescent="0.25">
      <c r="A27" s="183"/>
      <c r="B27" s="58" t="s">
        <v>852</v>
      </c>
      <c r="C27" s="56" t="e">
        <f>(VLOOKUP($C$2,prcp!$A$1:$O$369,2,FALSE)*$C$9+VLOOKUP($C$2,prcp!$A$1:$O$369,4,FALSE)*$C$10+VLOOKUP($C$2,prcp!$A$1:$O$369,6,FALSE)*$C$11+VLOOKUP($C$2,prcp!$A$1:$O$369,8,FALSE)*$C$12+VLOOKUP($C$2,prcp!$A$1:$O$369,10,FALSE)*$C$13+VLOOKUP($C$2,prcp!$A$1:$O$369,12,FALSE)*$C$14+VLOOKUP($C$2,prcp!$A$1:$O$369,14,FALSE)*$C$15)/30</f>
        <v>#N/A</v>
      </c>
    </row>
    <row r="28" spans="1:3" x14ac:dyDescent="0.25">
      <c r="A28" s="183"/>
      <c r="B28" s="58" t="s">
        <v>853</v>
      </c>
      <c r="C28" s="56" t="e">
        <f>(VLOOKUP($C$2,prcp!$A$1:$O$369,3,FALSE)*$C$9+VLOOKUP($C$2,prcp!$A$1:$O$369,5,FALSE)*$C$10+VLOOKUP($C$2,prcp!$A$1:$O$369,7,FALSE)*$C$11+VLOOKUP($C$2,prcp!$A$1:$O$369,9,FALSE)*$C$12+VLOOKUP($C$2,prcp!$A$1:$O$369,11,FALSE)*$C$13+VLOOKUP($C$2,prcp!$A$1:$O$369,13,FALSE)*$C$14+VLOOKUP($C$2,prcp!$A$1:$O$369,15,FALSE)*$C$15)/30</f>
        <v>#N/A</v>
      </c>
    </row>
    <row r="29" spans="1:3" x14ac:dyDescent="0.25">
      <c r="A29" s="183"/>
      <c r="B29" s="62" t="s">
        <v>854</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430</v>
      </c>
      <c r="B1" s="38" t="s">
        <v>431</v>
      </c>
      <c r="C1" s="38" t="s">
        <v>432</v>
      </c>
      <c r="D1" s="38" t="s">
        <v>433</v>
      </c>
      <c r="E1" s="38" t="s">
        <v>434</v>
      </c>
      <c r="F1" s="38" t="s">
        <v>435</v>
      </c>
      <c r="G1" s="38" t="s">
        <v>436</v>
      </c>
      <c r="H1" s="38" t="s">
        <v>437</v>
      </c>
      <c r="I1" s="38" t="s">
        <v>438</v>
      </c>
      <c r="J1" s="38" t="s">
        <v>439</v>
      </c>
      <c r="K1" s="38" t="s">
        <v>440</v>
      </c>
      <c r="L1" s="38" t="s">
        <v>441</v>
      </c>
      <c r="M1" s="38" t="s">
        <v>442</v>
      </c>
      <c r="N1" s="38" t="s">
        <v>443</v>
      </c>
      <c r="O1" s="38" t="s">
        <v>444</v>
      </c>
    </row>
    <row r="2" spans="1:17" x14ac:dyDescent="0.25">
      <c r="A2" s="37" t="s">
        <v>445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446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447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448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449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450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451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452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453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454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455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456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457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458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459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460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461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462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463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464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465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466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467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468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469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470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471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472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473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474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475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476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477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478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479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480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481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482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483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484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485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486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487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488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489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490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491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492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493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494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495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496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497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498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499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500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501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502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503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504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505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506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507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508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509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510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511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512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513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514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515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516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517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518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519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520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521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522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523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524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525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526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527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528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529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530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531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532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533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534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535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536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537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538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539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540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541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542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543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544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545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546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547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548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549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550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551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552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553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554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555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556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557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558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559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560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561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562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563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564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565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566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567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568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569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570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571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572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573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574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575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576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577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578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579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580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581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582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583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584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585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586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587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588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589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590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591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592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593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594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595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596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597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598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599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600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601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602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603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604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605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606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607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608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609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610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611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612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613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614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615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616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617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618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619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620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621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622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623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624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625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626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627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628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629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630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631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632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633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634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635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636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637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638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639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640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641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642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643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644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645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646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647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648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649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650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651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652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653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654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655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656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657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658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659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660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661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662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663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664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665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666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667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668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669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670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671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672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673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674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675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676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677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678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679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680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681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682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683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684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685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686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687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688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689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690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691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692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693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694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695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696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697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698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699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700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701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702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703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704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705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706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707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708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709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710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711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712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713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714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715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716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717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718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719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720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721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722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723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724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725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726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727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728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729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730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731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732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733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734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735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736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737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738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739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740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741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742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743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744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745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746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747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748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749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750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751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752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753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754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755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756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757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758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759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760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761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762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763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764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765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766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767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768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769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770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771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772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773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774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775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776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777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778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779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780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781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782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783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784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785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786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787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788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789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790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791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792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793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794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795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796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797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798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799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800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801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802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803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804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805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806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807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808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809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810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811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812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430</v>
      </c>
      <c r="B1" s="38" t="s">
        <v>813</v>
      </c>
      <c r="C1" s="38" t="s">
        <v>814</v>
      </c>
      <c r="D1" s="38" t="s">
        <v>815</v>
      </c>
      <c r="E1" s="38" t="s">
        <v>816</v>
      </c>
      <c r="F1" s="38" t="s">
        <v>817</v>
      </c>
      <c r="G1" s="38" t="s">
        <v>818</v>
      </c>
      <c r="H1" s="38" t="s">
        <v>819</v>
      </c>
      <c r="I1" s="38" t="s">
        <v>820</v>
      </c>
      <c r="J1" s="38" t="s">
        <v>821</v>
      </c>
      <c r="K1" s="38" t="s">
        <v>822</v>
      </c>
      <c r="L1" s="38" t="s">
        <v>823</v>
      </c>
      <c r="M1" s="38" t="s">
        <v>824</v>
      </c>
      <c r="N1" s="38" t="s">
        <v>825</v>
      </c>
      <c r="O1" s="38" t="s">
        <v>826</v>
      </c>
    </row>
    <row r="2" spans="1:15" x14ac:dyDescent="0.25">
      <c r="A2" s="51" t="s">
        <v>445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446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447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448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449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450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451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452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453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454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455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456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457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458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459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460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461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462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463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464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465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466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467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468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469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470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471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472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473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474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475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476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477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478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479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480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481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482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483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484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485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486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487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488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489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490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491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492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493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494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495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496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497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498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499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500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501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502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503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504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505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506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507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508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509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510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511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512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513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514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515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516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517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518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519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520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521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522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523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524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525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526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527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528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529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530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531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532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533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534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535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536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537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538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539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540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541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542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543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544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545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546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547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548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549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550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551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552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553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554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555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556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557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558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559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560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561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562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563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564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565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566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567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568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569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570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571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572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573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574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575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576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577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578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579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580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581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582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583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584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585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586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587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588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589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590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591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592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593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594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595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596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597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598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599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600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601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602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603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604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605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606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607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608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609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610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611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612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613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614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615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616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617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618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619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620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621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622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623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624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625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626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627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628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629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630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631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632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633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634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635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636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637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638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639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640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641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642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643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644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645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646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647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648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649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650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651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652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653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654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655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656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657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658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659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660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661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662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663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664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665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666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667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668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669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670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671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672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673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674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675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676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677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678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679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680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681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682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683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684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685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686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687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688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689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690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691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692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693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694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695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696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697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698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699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700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701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702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703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704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705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706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707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708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709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710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711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712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713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714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715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716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717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718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719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720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721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722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723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724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725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726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727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728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729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730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731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732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733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734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735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736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737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738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739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740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741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742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743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744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745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746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747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748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749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750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751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752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753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754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755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756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757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758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759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760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761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762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763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764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765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766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767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768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769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770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771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772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773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774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775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776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777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778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779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780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781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782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783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784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785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786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787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788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789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790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791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792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793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794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795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796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797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798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799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800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801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802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803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804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805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806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807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808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809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810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811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812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4" t="s">
        <v>16</v>
      </c>
      <c r="B3" s="186" t="s">
        <v>18</v>
      </c>
      <c r="C3" s="187"/>
      <c r="D3" s="186" t="s">
        <v>17</v>
      </c>
      <c r="E3" s="187"/>
      <c r="F3" s="186" t="s">
        <v>19</v>
      </c>
      <c r="G3" s="187"/>
      <c r="J3" s="184" t="s">
        <v>401</v>
      </c>
    </row>
    <row r="4" spans="1:10" x14ac:dyDescent="0.25">
      <c r="A4" s="185"/>
      <c r="B4" s="5" t="s">
        <v>62</v>
      </c>
      <c r="C4" s="5" t="s">
        <v>63</v>
      </c>
      <c r="D4" s="5" t="s">
        <v>62</v>
      </c>
      <c r="E4" s="5" t="s">
        <v>63</v>
      </c>
      <c r="F4" s="5" t="s">
        <v>62</v>
      </c>
      <c r="G4" s="5" t="s">
        <v>63</v>
      </c>
      <c r="J4" s="185"/>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4" t="s">
        <v>16</v>
      </c>
      <c r="B17" s="186" t="s">
        <v>9</v>
      </c>
      <c r="C17" s="187"/>
      <c r="D17" s="186" t="s">
        <v>10</v>
      </c>
      <c r="E17" s="187"/>
      <c r="F17" s="186" t="s">
        <v>11</v>
      </c>
      <c r="G17" s="187"/>
    </row>
    <row r="18" spans="1:7" x14ac:dyDescent="0.25">
      <c r="A18" s="18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4" t="s">
        <v>16</v>
      </c>
      <c r="B31" s="186" t="s">
        <v>12</v>
      </c>
      <c r="C31" s="187"/>
      <c r="D31" s="186" t="s">
        <v>13</v>
      </c>
      <c r="E31" s="187"/>
      <c r="F31" s="186" t="s">
        <v>14</v>
      </c>
      <c r="G31" s="187"/>
    </row>
    <row r="32" spans="1:7" x14ac:dyDescent="0.25">
      <c r="A32" s="18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395</v>
      </c>
      <c r="C34" s="8">
        <v>1</v>
      </c>
      <c r="D34" s="8">
        <v>0</v>
      </c>
      <c r="E34" s="8">
        <v>1</v>
      </c>
      <c r="F34" s="8">
        <v>0</v>
      </c>
      <c r="G34" s="8">
        <v>0.25</v>
      </c>
    </row>
    <row r="35" spans="1:7" x14ac:dyDescent="0.25">
      <c r="A35" s="29" t="s">
        <v>21</v>
      </c>
      <c r="B35" s="8" t="s">
        <v>395</v>
      </c>
      <c r="C35" s="8">
        <v>1</v>
      </c>
      <c r="D35" s="8">
        <v>0</v>
      </c>
      <c r="E35" s="8">
        <v>1</v>
      </c>
      <c r="F35" s="8">
        <v>0</v>
      </c>
      <c r="G35" s="8">
        <v>0.75</v>
      </c>
    </row>
    <row r="36" spans="1:7" x14ac:dyDescent="0.25">
      <c r="A36" s="29" t="s">
        <v>22</v>
      </c>
      <c r="B36" s="8" t="s">
        <v>395</v>
      </c>
      <c r="C36" s="8">
        <v>1</v>
      </c>
      <c r="D36" s="8">
        <v>0</v>
      </c>
      <c r="E36" s="8">
        <v>1</v>
      </c>
      <c r="F36" s="8">
        <v>0</v>
      </c>
      <c r="G36" s="8">
        <v>0.7</v>
      </c>
    </row>
    <row r="37" spans="1:7" x14ac:dyDescent="0.25">
      <c r="A37" s="29" t="s">
        <v>23</v>
      </c>
      <c r="B37" s="8" t="s">
        <v>395</v>
      </c>
      <c r="C37" s="8">
        <v>1</v>
      </c>
      <c r="D37" s="8">
        <v>0</v>
      </c>
      <c r="E37" s="8">
        <v>1</v>
      </c>
      <c r="F37" s="8">
        <v>0</v>
      </c>
      <c r="G37" s="8">
        <v>0.75</v>
      </c>
    </row>
    <row r="38" spans="1:7" x14ac:dyDescent="0.25">
      <c r="A38" s="29" t="s">
        <v>24</v>
      </c>
      <c r="B38" s="8" t="s">
        <v>395</v>
      </c>
      <c r="C38" s="8">
        <v>1</v>
      </c>
      <c r="D38" s="8">
        <v>0</v>
      </c>
      <c r="E38" s="8">
        <v>1</v>
      </c>
      <c r="F38" s="8">
        <v>0</v>
      </c>
      <c r="G38" s="8">
        <v>0.6</v>
      </c>
    </row>
    <row r="39" spans="1:7" x14ac:dyDescent="0.25">
      <c r="A39" s="29" t="s">
        <v>25</v>
      </c>
      <c r="B39" s="8" t="s">
        <v>395</v>
      </c>
      <c r="C39" s="8">
        <v>1</v>
      </c>
      <c r="D39" s="8">
        <v>0</v>
      </c>
      <c r="E39" s="8">
        <v>1</v>
      </c>
      <c r="F39" s="8">
        <v>0</v>
      </c>
      <c r="G39" s="8">
        <v>0.75</v>
      </c>
    </row>
    <row r="40" spans="1:7" x14ac:dyDescent="0.25">
      <c r="A40" s="29" t="s">
        <v>58</v>
      </c>
      <c r="B40" s="8" t="s">
        <v>395</v>
      </c>
      <c r="C40" s="8">
        <v>1</v>
      </c>
      <c r="D40" s="8">
        <v>0</v>
      </c>
      <c r="E40" s="8">
        <v>1</v>
      </c>
      <c r="F40" s="8">
        <v>0</v>
      </c>
      <c r="G40" s="8">
        <v>0.5</v>
      </c>
    </row>
    <row r="41" spans="1:7" ht="30" x14ac:dyDescent="0.25">
      <c r="A41" s="3" t="s">
        <v>57</v>
      </c>
      <c r="B41" s="8" t="s">
        <v>395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19" sqref="A11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4"/>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903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4" t="s">
        <v>102</v>
      </c>
      <c r="C22" s="13" t="s">
        <v>43</v>
      </c>
      <c r="D22" s="13" t="s">
        <v>41</v>
      </c>
      <c r="E22" s="13" t="s">
        <v>46</v>
      </c>
      <c r="F22" s="13"/>
      <c r="G22" s="14"/>
      <c r="H22" s="13"/>
      <c r="I22" s="13"/>
      <c r="K22" s="13"/>
      <c r="L22" s="13"/>
    </row>
    <row r="23" spans="1:12" x14ac:dyDescent="0.25">
      <c r="A23" s="13" t="s">
        <v>905</v>
      </c>
      <c r="B23" s="14" t="s">
        <v>103</v>
      </c>
      <c r="C23" s="13" t="s">
        <v>43</v>
      </c>
      <c r="D23" s="13" t="s">
        <v>41</v>
      </c>
      <c r="E23" s="13" t="s">
        <v>46</v>
      </c>
      <c r="F23" s="13"/>
      <c r="G23" s="14"/>
      <c r="H23" s="13"/>
      <c r="I23" s="13"/>
      <c r="K23" s="13"/>
      <c r="L23" s="13"/>
    </row>
    <row r="24" spans="1:12" x14ac:dyDescent="0.25">
      <c r="A24" s="13" t="s">
        <v>104</v>
      </c>
      <c r="B24" s="14" t="s">
        <v>105</v>
      </c>
      <c r="C24" s="13" t="s">
        <v>43</v>
      </c>
      <c r="D24" s="13" t="s">
        <v>39</v>
      </c>
      <c r="E24" s="13" t="s">
        <v>42</v>
      </c>
      <c r="F24" s="13"/>
      <c r="G24" s="14"/>
      <c r="H24" s="13"/>
      <c r="I24" s="13"/>
      <c r="K24" s="13"/>
      <c r="L24" s="13"/>
    </row>
    <row r="25" spans="1:12" x14ac:dyDescent="0.25">
      <c r="A25" s="13" t="s">
        <v>106</v>
      </c>
      <c r="B25" s="14" t="s">
        <v>107</v>
      </c>
      <c r="C25" s="13" t="s">
        <v>42</v>
      </c>
      <c r="D25" s="13" t="s">
        <v>41</v>
      </c>
      <c r="E25" s="13" t="s">
        <v>45</v>
      </c>
      <c r="F25" s="13"/>
      <c r="G25" s="14"/>
      <c r="H25" s="13"/>
      <c r="I25" s="13"/>
      <c r="K25" s="13"/>
      <c r="L25" s="13"/>
    </row>
    <row r="26" spans="1:12" x14ac:dyDescent="0.25">
      <c r="A26" s="20" t="s">
        <v>108</v>
      </c>
      <c r="B26" s="22" t="s">
        <v>109</v>
      </c>
      <c r="C26" s="20" t="s">
        <v>42</v>
      </c>
      <c r="D26" s="20" t="s">
        <v>98</v>
      </c>
      <c r="E26" s="13" t="s">
        <v>46</v>
      </c>
      <c r="F26" s="13"/>
      <c r="G26" s="14"/>
      <c r="H26" s="13"/>
      <c r="I26" s="13"/>
      <c r="K26" s="13"/>
      <c r="L26" s="13"/>
    </row>
    <row r="27" spans="1:12" x14ac:dyDescent="0.25">
      <c r="A27" s="13" t="s">
        <v>110</v>
      </c>
      <c r="B27" s="14" t="s">
        <v>111</v>
      </c>
      <c r="C27" s="13" t="s">
        <v>43</v>
      </c>
      <c r="D27" s="13" t="s">
        <v>40</v>
      </c>
      <c r="E27" s="13" t="s">
        <v>46</v>
      </c>
      <c r="F27" s="13"/>
      <c r="G27" s="14"/>
      <c r="H27" s="13"/>
      <c r="I27" s="13"/>
      <c r="K27" s="13"/>
      <c r="L27" s="13"/>
    </row>
    <row r="28" spans="1:12" x14ac:dyDescent="0.25">
      <c r="A28" s="13" t="s">
        <v>112</v>
      </c>
      <c r="B28" s="14" t="s">
        <v>113</v>
      </c>
      <c r="C28" s="13" t="s">
        <v>43</v>
      </c>
      <c r="D28" s="13" t="s">
        <v>40</v>
      </c>
      <c r="E28" s="13" t="s">
        <v>42</v>
      </c>
      <c r="F28" s="13"/>
      <c r="G28" s="14"/>
      <c r="H28" s="13"/>
      <c r="I28" s="13"/>
      <c r="K28" s="13"/>
      <c r="L28" s="13"/>
    </row>
    <row r="29" spans="1:12" x14ac:dyDescent="0.25">
      <c r="A29" s="13" t="s">
        <v>114</v>
      </c>
      <c r="B29" s="14" t="s">
        <v>115</v>
      </c>
      <c r="C29" s="13" t="s">
        <v>43</v>
      </c>
      <c r="D29" s="13" t="s">
        <v>40</v>
      </c>
      <c r="E29" s="13" t="s">
        <v>45</v>
      </c>
      <c r="F29" s="13"/>
      <c r="G29" s="14"/>
      <c r="H29" s="13"/>
      <c r="I29" s="13"/>
      <c r="K29" s="13"/>
      <c r="L29" s="13"/>
    </row>
    <row r="30" spans="1:12" x14ac:dyDescent="0.25">
      <c r="A30" s="13" t="s">
        <v>116</v>
      </c>
      <c r="B30" s="14" t="s">
        <v>117</v>
      </c>
      <c r="C30" s="13" t="s">
        <v>42</v>
      </c>
      <c r="D30" s="13" t="s">
        <v>41</v>
      </c>
      <c r="E30" s="13" t="s">
        <v>46</v>
      </c>
      <c r="F30" s="13"/>
      <c r="G30" s="14"/>
      <c r="H30" s="13"/>
      <c r="I30" s="13"/>
      <c r="K30" s="13"/>
      <c r="L30" s="13"/>
    </row>
    <row r="31" spans="1:12" x14ac:dyDescent="0.25">
      <c r="A31" s="13" t="s">
        <v>118</v>
      </c>
      <c r="B31" s="14" t="s">
        <v>119</v>
      </c>
      <c r="C31" s="13" t="s">
        <v>43</v>
      </c>
      <c r="D31" s="13" t="s">
        <v>40</v>
      </c>
      <c r="E31" s="13" t="s">
        <v>45</v>
      </c>
      <c r="F31" s="13"/>
      <c r="G31" s="14"/>
      <c r="H31" s="13"/>
      <c r="I31" s="13"/>
      <c r="K31" s="13"/>
      <c r="L31" s="13"/>
    </row>
    <row r="32" spans="1:12" x14ac:dyDescent="0.25">
      <c r="A32" s="13" t="s">
        <v>120</v>
      </c>
      <c r="B32" s="14" t="s">
        <v>121</v>
      </c>
      <c r="C32" s="13" t="s">
        <v>43</v>
      </c>
      <c r="D32" s="13" t="s">
        <v>40</v>
      </c>
      <c r="E32" s="13" t="s">
        <v>45</v>
      </c>
      <c r="F32" s="13"/>
      <c r="G32" s="14"/>
      <c r="H32" s="13"/>
      <c r="I32" s="13"/>
      <c r="K32" s="13"/>
      <c r="L32" s="13"/>
    </row>
    <row r="33" spans="1:12" x14ac:dyDescent="0.25">
      <c r="A33" s="13" t="s">
        <v>122</v>
      </c>
      <c r="B33" s="14" t="s">
        <v>123</v>
      </c>
      <c r="C33" s="13" t="s">
        <v>43</v>
      </c>
      <c r="D33" s="13" t="s">
        <v>39</v>
      </c>
      <c r="E33" s="13" t="s">
        <v>46</v>
      </c>
      <c r="F33" s="13"/>
      <c r="G33" s="14"/>
      <c r="H33" s="13"/>
      <c r="I33" s="13"/>
      <c r="K33" s="13"/>
      <c r="L33" s="13"/>
    </row>
    <row r="34" spans="1:12" x14ac:dyDescent="0.25">
      <c r="A34" s="13" t="s">
        <v>124</v>
      </c>
      <c r="B34" s="14" t="s">
        <v>125</v>
      </c>
      <c r="C34" s="13" t="s">
        <v>43</v>
      </c>
      <c r="D34" s="13" t="s">
        <v>39</v>
      </c>
      <c r="E34" s="13" t="s">
        <v>46</v>
      </c>
      <c r="F34" s="13"/>
      <c r="G34" s="14"/>
      <c r="H34" s="13"/>
      <c r="I34" s="13"/>
      <c r="K34" s="13"/>
      <c r="L34" s="13"/>
    </row>
    <row r="35" spans="1:12" x14ac:dyDescent="0.25">
      <c r="A35" s="13" t="s">
        <v>126</v>
      </c>
      <c r="B35" s="14" t="s">
        <v>127</v>
      </c>
      <c r="C35" s="13" t="s">
        <v>43</v>
      </c>
      <c r="D35" s="13" t="s">
        <v>39</v>
      </c>
      <c r="E35" s="13" t="s">
        <v>46</v>
      </c>
      <c r="F35" s="13"/>
      <c r="G35" s="14"/>
      <c r="H35" s="13"/>
      <c r="I35" s="13"/>
      <c r="K35" s="13"/>
      <c r="L35" s="13"/>
    </row>
    <row r="36" spans="1:12" x14ac:dyDescent="0.25">
      <c r="A36" s="13" t="s">
        <v>128</v>
      </c>
      <c r="B36" s="14" t="s">
        <v>129</v>
      </c>
      <c r="C36" s="13" t="s">
        <v>43</v>
      </c>
      <c r="D36" s="13" t="s">
        <v>40</v>
      </c>
      <c r="E36" s="13" t="s">
        <v>45</v>
      </c>
      <c r="F36" s="13"/>
      <c r="G36" s="14"/>
      <c r="H36" s="13"/>
      <c r="I36" s="13"/>
      <c r="K36" s="13"/>
      <c r="L36" s="13"/>
    </row>
    <row r="37" spans="1:12" x14ac:dyDescent="0.25">
      <c r="A37" s="13" t="s">
        <v>130</v>
      </c>
      <c r="B37" s="14" t="s">
        <v>131</v>
      </c>
      <c r="C37" s="13" t="s">
        <v>43</v>
      </c>
      <c r="D37" s="13" t="s">
        <v>40</v>
      </c>
      <c r="E37" s="13" t="s">
        <v>46</v>
      </c>
      <c r="F37" s="13"/>
      <c r="G37" s="14"/>
      <c r="H37" s="13"/>
      <c r="I37" s="13"/>
      <c r="K37" s="13"/>
      <c r="L37" s="13"/>
    </row>
    <row r="38" spans="1:12" x14ac:dyDescent="0.25">
      <c r="A38" s="13" t="s">
        <v>132</v>
      </c>
      <c r="B38" s="14" t="s">
        <v>133</v>
      </c>
      <c r="C38" s="13" t="s">
        <v>42</v>
      </c>
      <c r="D38" s="13" t="s">
        <v>41</v>
      </c>
      <c r="E38" s="13" t="s">
        <v>46</v>
      </c>
      <c r="F38" s="13"/>
      <c r="G38" s="14"/>
      <c r="H38" s="13"/>
      <c r="I38" s="13"/>
      <c r="K38" s="13"/>
      <c r="L38" s="13"/>
    </row>
    <row r="39" spans="1:12" x14ac:dyDescent="0.25">
      <c r="A39" s="13" t="s">
        <v>134</v>
      </c>
      <c r="B39" s="14" t="s">
        <v>135</v>
      </c>
      <c r="C39" s="13" t="s">
        <v>43</v>
      </c>
      <c r="D39" s="13" t="s">
        <v>39</v>
      </c>
      <c r="E39" s="13" t="s">
        <v>46</v>
      </c>
      <c r="F39" s="13"/>
      <c r="G39" s="14"/>
      <c r="H39" s="13"/>
      <c r="I39" s="13"/>
      <c r="K39" s="13"/>
      <c r="L39" s="13"/>
    </row>
    <row r="40" spans="1:12" x14ac:dyDescent="0.25">
      <c r="A40" s="13" t="s">
        <v>136</v>
      </c>
      <c r="B40" s="14" t="s">
        <v>137</v>
      </c>
      <c r="C40" s="13" t="s">
        <v>43</v>
      </c>
      <c r="D40" s="13" t="s">
        <v>39</v>
      </c>
      <c r="E40" s="13" t="s">
        <v>42</v>
      </c>
      <c r="F40" s="13"/>
      <c r="G40" s="14"/>
      <c r="H40" s="13"/>
      <c r="I40" s="13"/>
      <c r="K40" s="13"/>
      <c r="L40" s="13"/>
    </row>
    <row r="41" spans="1:12" x14ac:dyDescent="0.25">
      <c r="A41" s="13" t="s">
        <v>138</v>
      </c>
      <c r="B41" s="14" t="s">
        <v>139</v>
      </c>
      <c r="C41" s="13" t="s">
        <v>42</v>
      </c>
      <c r="D41" s="13" t="s">
        <v>39</v>
      </c>
      <c r="E41" s="13" t="s">
        <v>45</v>
      </c>
      <c r="F41" s="13"/>
      <c r="G41" s="14"/>
      <c r="H41" s="13"/>
      <c r="I41" s="13"/>
      <c r="K41" s="13"/>
      <c r="L41" s="13"/>
    </row>
    <row r="42" spans="1:12" x14ac:dyDescent="0.25">
      <c r="A42" s="13" t="s">
        <v>140</v>
      </c>
      <c r="B42" s="14" t="s">
        <v>141</v>
      </c>
      <c r="C42" s="13" t="s">
        <v>43</v>
      </c>
      <c r="D42" s="13" t="s">
        <v>40</v>
      </c>
      <c r="E42" s="13" t="s">
        <v>46</v>
      </c>
      <c r="F42" s="13"/>
      <c r="G42" s="14"/>
      <c r="H42" s="13"/>
      <c r="I42" s="13"/>
      <c r="K42" s="13"/>
      <c r="L42" s="13"/>
    </row>
    <row r="43" spans="1:12" x14ac:dyDescent="0.25">
      <c r="A43" s="13" t="s">
        <v>142</v>
      </c>
      <c r="B43" s="14" t="s">
        <v>143</v>
      </c>
      <c r="C43" s="13" t="s">
        <v>43</v>
      </c>
      <c r="D43" s="13" t="s">
        <v>40</v>
      </c>
      <c r="E43" s="13" t="s">
        <v>46</v>
      </c>
      <c r="F43" s="13"/>
      <c r="G43" s="14"/>
      <c r="H43" s="13"/>
      <c r="I43" s="13"/>
      <c r="K43" s="13"/>
      <c r="L43" s="13"/>
    </row>
    <row r="44" spans="1:12" x14ac:dyDescent="0.25">
      <c r="A44" s="13" t="s">
        <v>144</v>
      </c>
      <c r="B44" s="14" t="s">
        <v>145</v>
      </c>
      <c r="C44" s="13" t="s">
        <v>43</v>
      </c>
      <c r="D44" s="13" t="s">
        <v>40</v>
      </c>
      <c r="E44" s="13" t="s">
        <v>45</v>
      </c>
      <c r="F44" s="13"/>
      <c r="G44" s="14"/>
      <c r="H44" s="13"/>
      <c r="I44" s="13"/>
      <c r="K44" s="13"/>
      <c r="L44" s="13"/>
    </row>
    <row r="45" spans="1:12" x14ac:dyDescent="0.25">
      <c r="A45" s="13" t="s">
        <v>146</v>
      </c>
      <c r="B45" s="14" t="s">
        <v>147</v>
      </c>
      <c r="C45" s="13" t="s">
        <v>43</v>
      </c>
      <c r="D45" s="13" t="s">
        <v>39</v>
      </c>
      <c r="E45" s="13" t="s">
        <v>46</v>
      </c>
      <c r="F45" s="13"/>
      <c r="G45" s="14"/>
      <c r="H45" s="13"/>
      <c r="I45" s="13"/>
      <c r="K45" s="13"/>
      <c r="L45" s="13"/>
    </row>
    <row r="46" spans="1:12" x14ac:dyDescent="0.25">
      <c r="A46" s="13" t="s">
        <v>148</v>
      </c>
      <c r="B46" s="14" t="s">
        <v>149</v>
      </c>
      <c r="C46" s="13" t="s">
        <v>43</v>
      </c>
      <c r="D46" s="13" t="s">
        <v>39</v>
      </c>
      <c r="E46" s="13" t="s">
        <v>46</v>
      </c>
      <c r="F46" s="13"/>
      <c r="G46" s="14"/>
      <c r="H46" s="13"/>
      <c r="I46" s="13"/>
      <c r="K46" s="13"/>
      <c r="L46" s="13"/>
    </row>
    <row r="47" spans="1:12" x14ac:dyDescent="0.25">
      <c r="A47" s="13" t="s">
        <v>150</v>
      </c>
      <c r="B47" s="14" t="s">
        <v>151</v>
      </c>
      <c r="C47" s="13" t="s">
        <v>42</v>
      </c>
      <c r="D47" s="13" t="s">
        <v>39</v>
      </c>
      <c r="E47" s="13" t="s">
        <v>45</v>
      </c>
      <c r="F47" s="13"/>
      <c r="G47" s="14"/>
      <c r="H47" s="13"/>
      <c r="I47" s="13"/>
      <c r="K47" s="13"/>
      <c r="L47" s="13"/>
    </row>
    <row r="48" spans="1:12" x14ac:dyDescent="0.25">
      <c r="A48" s="13" t="s">
        <v>152</v>
      </c>
      <c r="B48" s="14" t="s">
        <v>153</v>
      </c>
      <c r="C48" s="13" t="s">
        <v>42</v>
      </c>
      <c r="D48" s="13" t="s">
        <v>39</v>
      </c>
      <c r="E48" s="13" t="s">
        <v>45</v>
      </c>
      <c r="F48" s="13"/>
      <c r="G48" s="14"/>
      <c r="H48" s="13"/>
      <c r="I48" s="13"/>
      <c r="K48" s="13"/>
      <c r="L48" s="13"/>
    </row>
    <row r="49" spans="1:12" x14ac:dyDescent="0.25">
      <c r="A49" s="13" t="s">
        <v>154</v>
      </c>
      <c r="B49" s="14" t="s">
        <v>155</v>
      </c>
      <c r="C49" s="13" t="s">
        <v>43</v>
      </c>
      <c r="D49" s="13" t="s">
        <v>40</v>
      </c>
      <c r="E49" s="13" t="s">
        <v>45</v>
      </c>
      <c r="F49" s="13"/>
      <c r="G49" s="14"/>
      <c r="H49" s="13"/>
      <c r="I49" s="13"/>
      <c r="K49" s="13"/>
      <c r="L49" s="13"/>
    </row>
    <row r="50" spans="1:12" x14ac:dyDescent="0.25">
      <c r="A50" s="13" t="s">
        <v>156</v>
      </c>
      <c r="B50" s="14" t="s">
        <v>157</v>
      </c>
      <c r="C50" s="13" t="s">
        <v>43</v>
      </c>
      <c r="D50" s="13" t="s">
        <v>39</v>
      </c>
      <c r="E50" s="13" t="s">
        <v>45</v>
      </c>
      <c r="F50" s="13"/>
      <c r="G50" s="14"/>
      <c r="H50" s="13"/>
      <c r="I50" s="13"/>
      <c r="K50" s="13"/>
      <c r="L50" s="13"/>
    </row>
    <row r="51" spans="1:12" x14ac:dyDescent="0.25">
      <c r="A51" s="13" t="s">
        <v>158</v>
      </c>
      <c r="B51" s="14" t="s">
        <v>159</v>
      </c>
      <c r="C51" s="13" t="s">
        <v>43</v>
      </c>
      <c r="D51" s="13" t="s">
        <v>39</v>
      </c>
      <c r="E51" s="13" t="s">
        <v>45</v>
      </c>
      <c r="F51" s="13"/>
      <c r="G51" s="14"/>
      <c r="H51" s="13"/>
      <c r="I51" s="13"/>
      <c r="K51" s="13"/>
      <c r="L51" s="13"/>
    </row>
    <row r="52" spans="1:12" x14ac:dyDescent="0.25">
      <c r="A52" s="13" t="s">
        <v>160</v>
      </c>
      <c r="B52" s="14" t="s">
        <v>161</v>
      </c>
      <c r="C52" s="13" t="s">
        <v>43</v>
      </c>
      <c r="D52" s="13" t="s">
        <v>39</v>
      </c>
      <c r="E52" s="13" t="s">
        <v>45</v>
      </c>
      <c r="F52" s="13"/>
      <c r="G52" s="14"/>
      <c r="H52" s="13"/>
      <c r="I52" s="13"/>
      <c r="K52" s="13"/>
      <c r="L52" s="13"/>
    </row>
    <row r="53" spans="1:12" x14ac:dyDescent="0.25">
      <c r="A53" s="13" t="s">
        <v>162</v>
      </c>
      <c r="B53" s="14" t="s">
        <v>163</v>
      </c>
      <c r="C53" s="13" t="s">
        <v>43</v>
      </c>
      <c r="D53" s="13" t="s">
        <v>40</v>
      </c>
      <c r="E53" s="13" t="s">
        <v>46</v>
      </c>
      <c r="F53" s="13"/>
      <c r="G53" s="14"/>
      <c r="H53" s="13"/>
      <c r="I53" s="13"/>
      <c r="K53" s="13"/>
      <c r="L53" s="13"/>
    </row>
    <row r="54" spans="1:12" x14ac:dyDescent="0.25">
      <c r="A54" s="13" t="s">
        <v>164</v>
      </c>
      <c r="B54" s="14" t="s">
        <v>165</v>
      </c>
      <c r="C54" s="13" t="s">
        <v>43</v>
      </c>
      <c r="D54" s="13" t="s">
        <v>40</v>
      </c>
      <c r="E54" s="13" t="s">
        <v>45</v>
      </c>
      <c r="F54" s="13"/>
      <c r="G54" s="14"/>
      <c r="H54" s="13"/>
      <c r="I54" s="13"/>
      <c r="K54" s="13"/>
      <c r="L54" s="13"/>
    </row>
    <row r="55" spans="1:12" x14ac:dyDescent="0.25">
      <c r="A55" s="13" t="s">
        <v>166</v>
      </c>
      <c r="B55" s="14" t="s">
        <v>167</v>
      </c>
      <c r="C55" s="13" t="s">
        <v>43</v>
      </c>
      <c r="D55" s="13" t="s">
        <v>40</v>
      </c>
      <c r="E55" s="13" t="s">
        <v>46</v>
      </c>
      <c r="F55" s="13"/>
      <c r="G55" s="14"/>
      <c r="H55" s="13"/>
      <c r="I55" s="13"/>
      <c r="K55" s="13"/>
      <c r="L55" s="13"/>
    </row>
    <row r="56" spans="1:12" x14ac:dyDescent="0.25">
      <c r="A56" s="13" t="s">
        <v>168</v>
      </c>
      <c r="B56" s="14" t="s">
        <v>169</v>
      </c>
      <c r="C56" s="13" t="s">
        <v>43</v>
      </c>
      <c r="D56" s="13" t="s">
        <v>40</v>
      </c>
      <c r="E56" s="13" t="s">
        <v>46</v>
      </c>
      <c r="F56" s="13"/>
      <c r="G56" s="14"/>
      <c r="H56" s="13"/>
      <c r="I56" s="13"/>
      <c r="K56" s="13"/>
      <c r="L56" s="13"/>
    </row>
    <row r="57" spans="1:12" x14ac:dyDescent="0.25">
      <c r="A57" s="13" t="s">
        <v>170</v>
      </c>
      <c r="B57" s="14" t="s">
        <v>171</v>
      </c>
      <c r="C57" s="13" t="s">
        <v>43</v>
      </c>
      <c r="D57" s="13" t="s">
        <v>40</v>
      </c>
      <c r="E57" s="13" t="s">
        <v>46</v>
      </c>
      <c r="F57" s="13"/>
      <c r="G57" s="14"/>
      <c r="H57" s="13"/>
      <c r="I57" s="13"/>
      <c r="K57" s="13"/>
      <c r="L57" s="13"/>
    </row>
    <row r="58" spans="1:12" x14ac:dyDescent="0.25">
      <c r="A58" s="13" t="s">
        <v>172</v>
      </c>
      <c r="B58" s="14" t="s">
        <v>173</v>
      </c>
      <c r="C58" s="13" t="s">
        <v>43</v>
      </c>
      <c r="D58" s="13" t="s">
        <v>39</v>
      </c>
      <c r="E58" s="13" t="s">
        <v>46</v>
      </c>
      <c r="F58" s="13"/>
      <c r="G58" s="14"/>
      <c r="H58" s="13"/>
      <c r="I58" s="13"/>
      <c r="K58" s="13"/>
      <c r="L58" s="13"/>
    </row>
    <row r="59" spans="1:12" x14ac:dyDescent="0.25">
      <c r="A59" s="13" t="s">
        <v>174</v>
      </c>
      <c r="B59" s="14" t="s">
        <v>175</v>
      </c>
      <c r="C59" s="13" t="s">
        <v>42</v>
      </c>
      <c r="D59" s="13" t="s">
        <v>41</v>
      </c>
      <c r="E59" s="13" t="s">
        <v>46</v>
      </c>
      <c r="F59" s="13"/>
      <c r="G59" s="14"/>
      <c r="H59" s="13"/>
      <c r="I59" s="13"/>
      <c r="K59" s="13"/>
      <c r="L59" s="13"/>
    </row>
    <row r="60" spans="1:12" x14ac:dyDescent="0.25">
      <c r="A60" s="13" t="s">
        <v>176</v>
      </c>
      <c r="B60" s="14" t="s">
        <v>177</v>
      </c>
      <c r="C60" s="13" t="s">
        <v>43</v>
      </c>
      <c r="D60" s="13" t="s">
        <v>41</v>
      </c>
      <c r="E60" s="13" t="s">
        <v>46</v>
      </c>
      <c r="F60" s="13"/>
      <c r="G60" s="14"/>
      <c r="H60" s="13"/>
      <c r="I60" s="13"/>
      <c r="K60" s="13"/>
      <c r="L60" s="13"/>
    </row>
    <row r="61" spans="1:12" x14ac:dyDescent="0.25">
      <c r="A61" s="13" t="s">
        <v>178</v>
      </c>
      <c r="B61" s="14" t="s">
        <v>179</v>
      </c>
      <c r="C61" s="13" t="s">
        <v>42</v>
      </c>
      <c r="D61" s="13" t="s">
        <v>41</v>
      </c>
      <c r="E61" s="13" t="s">
        <v>46</v>
      </c>
      <c r="F61" s="13"/>
      <c r="G61" s="14"/>
      <c r="H61" s="13"/>
      <c r="I61" s="13"/>
      <c r="K61" s="13"/>
      <c r="L61" s="13"/>
    </row>
    <row r="62" spans="1:12" x14ac:dyDescent="0.25">
      <c r="A62" s="13" t="s">
        <v>180</v>
      </c>
      <c r="B62" s="14" t="s">
        <v>181</v>
      </c>
      <c r="C62" s="13" t="s">
        <v>43</v>
      </c>
      <c r="D62" s="13" t="s">
        <v>39</v>
      </c>
      <c r="E62" s="13" t="s">
        <v>42</v>
      </c>
      <c r="F62" s="13"/>
      <c r="G62" s="14"/>
      <c r="H62" s="13"/>
      <c r="I62" s="13"/>
      <c r="K62" s="13"/>
      <c r="L62" s="13"/>
    </row>
    <row r="63" spans="1:12" x14ac:dyDescent="0.25">
      <c r="A63" s="13" t="s">
        <v>182</v>
      </c>
      <c r="B63" s="14" t="s">
        <v>183</v>
      </c>
      <c r="C63" s="13" t="s">
        <v>43</v>
      </c>
      <c r="D63" s="13" t="s">
        <v>41</v>
      </c>
      <c r="E63" s="13" t="s">
        <v>42</v>
      </c>
      <c r="F63" s="13"/>
      <c r="G63" s="14"/>
      <c r="H63" s="13"/>
      <c r="I63" s="13"/>
      <c r="K63" s="13"/>
      <c r="L63" s="13"/>
    </row>
    <row r="64" spans="1:12" x14ac:dyDescent="0.25">
      <c r="A64" s="13" t="s">
        <v>184</v>
      </c>
      <c r="B64" s="14" t="s">
        <v>185</v>
      </c>
      <c r="C64" s="13" t="s">
        <v>43</v>
      </c>
      <c r="D64" s="13" t="s">
        <v>40</v>
      </c>
      <c r="E64" s="13" t="s">
        <v>46</v>
      </c>
      <c r="F64" s="13"/>
      <c r="G64" s="14"/>
      <c r="H64" s="13"/>
      <c r="I64" s="13"/>
      <c r="K64" s="13"/>
      <c r="L64" s="13"/>
    </row>
    <row r="65" spans="1:12" x14ac:dyDescent="0.25">
      <c r="A65" s="13" t="s">
        <v>186</v>
      </c>
      <c r="B65" s="14" t="s">
        <v>187</v>
      </c>
      <c r="C65" s="13" t="s">
        <v>42</v>
      </c>
      <c r="D65" s="13" t="s">
        <v>39</v>
      </c>
      <c r="E65" s="13" t="s">
        <v>46</v>
      </c>
      <c r="F65" s="13"/>
      <c r="G65" s="14"/>
      <c r="H65" s="13"/>
      <c r="I65" s="13"/>
      <c r="K65" s="13"/>
      <c r="L65" s="13"/>
    </row>
    <row r="66" spans="1:12" x14ac:dyDescent="0.25">
      <c r="A66" s="13" t="s">
        <v>188</v>
      </c>
      <c r="B66" s="14" t="s">
        <v>189</v>
      </c>
      <c r="C66" s="13" t="s">
        <v>42</v>
      </c>
      <c r="D66" s="13" t="s">
        <v>41</v>
      </c>
      <c r="E66" s="13" t="s">
        <v>42</v>
      </c>
      <c r="F66" s="13"/>
      <c r="G66" s="14"/>
      <c r="H66" s="13"/>
      <c r="I66" s="13"/>
      <c r="K66" s="13"/>
      <c r="L66" s="13"/>
    </row>
    <row r="67" spans="1:12" x14ac:dyDescent="0.25">
      <c r="A67" s="13" t="s">
        <v>190</v>
      </c>
      <c r="B67" s="14" t="s">
        <v>191</v>
      </c>
      <c r="C67" s="13" t="s">
        <v>42</v>
      </c>
      <c r="D67" s="13" t="s">
        <v>41</v>
      </c>
      <c r="E67" s="13" t="s">
        <v>42</v>
      </c>
      <c r="F67" s="15"/>
      <c r="G67" s="16"/>
      <c r="H67" s="15"/>
      <c r="I67" s="15"/>
      <c r="K67" s="15"/>
      <c r="L67" s="13"/>
    </row>
    <row r="68" spans="1:12" x14ac:dyDescent="0.25">
      <c r="A68" s="13" t="s">
        <v>354</v>
      </c>
      <c r="B68" s="14" t="s">
        <v>355</v>
      </c>
      <c r="C68" s="13" t="s">
        <v>43</v>
      </c>
      <c r="D68" s="13" t="s">
        <v>40</v>
      </c>
      <c r="E68" s="13" t="s">
        <v>46</v>
      </c>
      <c r="F68" s="13"/>
      <c r="G68" s="14"/>
      <c r="H68" s="13"/>
      <c r="I68" s="13"/>
      <c r="K68" s="13"/>
      <c r="L68" s="13"/>
    </row>
    <row r="69" spans="1:12" x14ac:dyDescent="0.25">
      <c r="A69" s="13" t="s">
        <v>356</v>
      </c>
      <c r="B69" s="14" t="s">
        <v>357</v>
      </c>
      <c r="C69" s="13" t="s">
        <v>43</v>
      </c>
      <c r="D69" s="13" t="s">
        <v>40</v>
      </c>
      <c r="E69" s="13" t="s">
        <v>46</v>
      </c>
      <c r="F69" s="13"/>
      <c r="G69" s="14"/>
      <c r="H69" s="13"/>
      <c r="I69" s="13"/>
      <c r="K69" s="13"/>
      <c r="L69" s="13"/>
    </row>
    <row r="70" spans="1:12" x14ac:dyDescent="0.25">
      <c r="A70" s="13" t="s">
        <v>358</v>
      </c>
      <c r="B70" s="14" t="s">
        <v>359</v>
      </c>
      <c r="C70" s="13" t="s">
        <v>43</v>
      </c>
      <c r="D70" s="13" t="s">
        <v>40</v>
      </c>
      <c r="E70" s="13" t="s">
        <v>45</v>
      </c>
      <c r="F70" s="13"/>
      <c r="G70" s="14"/>
      <c r="H70" s="13"/>
      <c r="I70" s="13"/>
      <c r="K70" s="13"/>
      <c r="L70" s="13"/>
    </row>
    <row r="71" spans="1:12" x14ac:dyDescent="0.25">
      <c r="A71" s="13" t="s">
        <v>360</v>
      </c>
      <c r="B71" s="14" t="s">
        <v>361</v>
      </c>
      <c r="C71" s="13" t="s">
        <v>48</v>
      </c>
      <c r="D71" s="13" t="s">
        <v>39</v>
      </c>
      <c r="E71" s="13" t="s">
        <v>45</v>
      </c>
      <c r="F71" s="13"/>
      <c r="G71" s="14"/>
      <c r="H71" s="13"/>
      <c r="I71" s="13"/>
      <c r="K71" s="13"/>
      <c r="L71" s="13"/>
    </row>
    <row r="72" spans="1:12" x14ac:dyDescent="0.25">
      <c r="A72" s="13" t="s">
        <v>362</v>
      </c>
      <c r="B72" s="14" t="s">
        <v>363</v>
      </c>
      <c r="C72" s="13" t="s">
        <v>42</v>
      </c>
      <c r="D72" s="13" t="s">
        <v>39</v>
      </c>
      <c r="E72" s="13" t="s">
        <v>42</v>
      </c>
      <c r="F72" s="13"/>
      <c r="G72" s="14"/>
      <c r="H72" s="13"/>
      <c r="I72" s="13"/>
      <c r="K72" s="13"/>
      <c r="L72" s="13"/>
    </row>
    <row r="73" spans="1:12" x14ac:dyDescent="0.25">
      <c r="A73" s="13" t="s">
        <v>364</v>
      </c>
      <c r="B73" s="14" t="s">
        <v>365</v>
      </c>
      <c r="C73" s="13" t="s">
        <v>43</v>
      </c>
      <c r="D73" s="13" t="s">
        <v>40</v>
      </c>
      <c r="E73" s="13" t="s">
        <v>45</v>
      </c>
      <c r="F73" s="13"/>
      <c r="G73" s="14"/>
      <c r="H73" s="13"/>
      <c r="I73" s="13"/>
      <c r="K73" s="13"/>
      <c r="L73" s="13"/>
    </row>
    <row r="74" spans="1:12" x14ac:dyDescent="0.25">
      <c r="A74" s="13" t="s">
        <v>366</v>
      </c>
      <c r="B74" s="14" t="s">
        <v>367</v>
      </c>
      <c r="C74" s="13" t="s">
        <v>43</v>
      </c>
      <c r="D74" s="13" t="s">
        <v>39</v>
      </c>
      <c r="E74" s="13" t="s">
        <v>46</v>
      </c>
      <c r="F74" s="13"/>
      <c r="G74" s="14"/>
      <c r="H74" s="13"/>
      <c r="I74" s="13"/>
      <c r="K74" s="13"/>
      <c r="L74" s="13"/>
    </row>
    <row r="75" spans="1:12" x14ac:dyDescent="0.25">
      <c r="A75" s="13" t="s">
        <v>368</v>
      </c>
      <c r="B75" s="14" t="s">
        <v>369</v>
      </c>
      <c r="C75" s="13" t="s">
        <v>43</v>
      </c>
      <c r="D75" s="13" t="s">
        <v>39</v>
      </c>
      <c r="E75" s="13" t="s">
        <v>46</v>
      </c>
      <c r="F75" s="13"/>
      <c r="G75" s="14"/>
      <c r="H75" s="13"/>
      <c r="I75" s="13"/>
      <c r="K75" s="13"/>
      <c r="L75" s="13"/>
    </row>
    <row r="76" spans="1:12" x14ac:dyDescent="0.25">
      <c r="A76" s="13" t="s">
        <v>370</v>
      </c>
      <c r="B76" s="14" t="s">
        <v>371</v>
      </c>
      <c r="C76" s="13" t="s">
        <v>42</v>
      </c>
      <c r="D76" s="13" t="s">
        <v>39</v>
      </c>
      <c r="E76" s="13" t="s">
        <v>45</v>
      </c>
      <c r="F76" s="13"/>
      <c r="G76" s="14"/>
      <c r="H76" s="13"/>
      <c r="I76" s="13"/>
      <c r="K76" s="13"/>
      <c r="L76" s="13"/>
    </row>
    <row r="77" spans="1:12" x14ac:dyDescent="0.25">
      <c r="A77" s="13" t="s">
        <v>372</v>
      </c>
      <c r="B77" s="14" t="s">
        <v>373</v>
      </c>
      <c r="C77" s="13" t="s">
        <v>43</v>
      </c>
      <c r="D77" s="13" t="s">
        <v>40</v>
      </c>
      <c r="E77" s="13" t="s">
        <v>46</v>
      </c>
      <c r="F77" s="13"/>
      <c r="G77" s="14"/>
      <c r="H77" s="13"/>
      <c r="I77" s="13"/>
      <c r="K77" s="13"/>
      <c r="L77" s="13"/>
    </row>
    <row r="78" spans="1:12" x14ac:dyDescent="0.25">
      <c r="A78" s="13" t="s">
        <v>374</v>
      </c>
      <c r="B78" s="14" t="s">
        <v>375</v>
      </c>
      <c r="C78" s="13" t="s">
        <v>43</v>
      </c>
      <c r="D78" s="13" t="s">
        <v>40</v>
      </c>
      <c r="E78" s="13" t="s">
        <v>46</v>
      </c>
      <c r="F78" s="13"/>
      <c r="G78" s="14"/>
      <c r="H78" s="13"/>
      <c r="I78" s="13"/>
      <c r="K78" s="13"/>
      <c r="L78" s="13"/>
    </row>
    <row r="79" spans="1:12" x14ac:dyDescent="0.25">
      <c r="A79" s="13" t="s">
        <v>376</v>
      </c>
      <c r="B79" s="14" t="s">
        <v>377</v>
      </c>
      <c r="C79" s="13" t="s">
        <v>43</v>
      </c>
      <c r="D79" s="13" t="s">
        <v>40</v>
      </c>
      <c r="E79" s="13" t="s">
        <v>45</v>
      </c>
      <c r="F79" s="13"/>
      <c r="G79" s="14"/>
      <c r="H79" s="13"/>
      <c r="I79" s="13"/>
      <c r="K79" s="13"/>
      <c r="L79" s="13"/>
    </row>
    <row r="80" spans="1:12" x14ac:dyDescent="0.25">
      <c r="A80" s="13" t="s">
        <v>378</v>
      </c>
      <c r="B80" s="14" t="s">
        <v>379</v>
      </c>
      <c r="C80" s="13" t="s">
        <v>43</v>
      </c>
      <c r="D80" s="13" t="s">
        <v>40</v>
      </c>
      <c r="E80" s="13" t="s">
        <v>45</v>
      </c>
      <c r="F80" s="13"/>
      <c r="G80" s="14"/>
      <c r="H80" s="13"/>
      <c r="I80" s="13"/>
      <c r="K80" s="13"/>
      <c r="L80" s="13"/>
    </row>
    <row r="81" spans="1:12" x14ac:dyDescent="0.25">
      <c r="A81" s="13" t="s">
        <v>380</v>
      </c>
      <c r="B81" s="14" t="s">
        <v>381</v>
      </c>
      <c r="C81" s="13" t="s">
        <v>43</v>
      </c>
      <c r="D81" s="13" t="s">
        <v>40</v>
      </c>
      <c r="E81" s="13" t="s">
        <v>46</v>
      </c>
      <c r="F81" s="13"/>
      <c r="G81" s="14"/>
      <c r="H81" s="13"/>
      <c r="I81" s="13"/>
      <c r="K81" s="13"/>
      <c r="L81" s="13"/>
    </row>
    <row r="82" spans="1:12" x14ac:dyDescent="0.25">
      <c r="A82" s="13" t="s">
        <v>382</v>
      </c>
      <c r="B82" s="14" t="s">
        <v>383</v>
      </c>
      <c r="C82" s="13" t="s">
        <v>43</v>
      </c>
      <c r="D82" s="13" t="s">
        <v>40</v>
      </c>
      <c r="E82" s="13" t="s">
        <v>46</v>
      </c>
      <c r="F82" s="13"/>
      <c r="G82" s="14"/>
      <c r="H82" s="13"/>
      <c r="I82" s="13"/>
      <c r="K82" s="13"/>
      <c r="L82" s="13"/>
    </row>
    <row r="83" spans="1:12" x14ac:dyDescent="0.25">
      <c r="A83" s="13" t="s">
        <v>384</v>
      </c>
      <c r="B83" s="14" t="s">
        <v>385</v>
      </c>
      <c r="C83" s="13" t="s">
        <v>43</v>
      </c>
      <c r="D83" s="13" t="s">
        <v>40</v>
      </c>
      <c r="E83" s="13" t="s">
        <v>45</v>
      </c>
      <c r="F83" s="13"/>
      <c r="G83" s="14"/>
      <c r="H83" s="13"/>
      <c r="I83" s="13"/>
      <c r="K83" s="13"/>
      <c r="L83" s="13"/>
    </row>
    <row r="84" spans="1:12" x14ac:dyDescent="0.25">
      <c r="A84" s="13" t="s">
        <v>386</v>
      </c>
      <c r="B84" s="14" t="s">
        <v>387</v>
      </c>
      <c r="C84" s="13" t="s">
        <v>43</v>
      </c>
      <c r="D84" s="13" t="s">
        <v>39</v>
      </c>
      <c r="E84" s="13" t="s">
        <v>46</v>
      </c>
      <c r="F84" s="13"/>
      <c r="G84" s="14"/>
      <c r="H84" s="13"/>
      <c r="I84" s="13"/>
      <c r="K84" s="13"/>
      <c r="L84" s="13"/>
    </row>
    <row r="85" spans="1:12" x14ac:dyDescent="0.25">
      <c r="A85" s="13" t="s">
        <v>388</v>
      </c>
      <c r="B85" s="14" t="s">
        <v>389</v>
      </c>
      <c r="C85" s="13" t="s">
        <v>43</v>
      </c>
      <c r="D85" s="13" t="s">
        <v>40</v>
      </c>
      <c r="E85" s="13" t="s">
        <v>46</v>
      </c>
      <c r="F85" s="13"/>
      <c r="G85" s="14"/>
      <c r="H85" s="13"/>
      <c r="I85" s="13"/>
      <c r="K85" s="13"/>
      <c r="L85" s="13"/>
    </row>
    <row r="86" spans="1:12" x14ac:dyDescent="0.25">
      <c r="A86" s="13" t="s">
        <v>390</v>
      </c>
      <c r="B86" s="14" t="s">
        <v>391</v>
      </c>
      <c r="C86" s="13" t="s">
        <v>43</v>
      </c>
      <c r="D86" s="13" t="s">
        <v>40</v>
      </c>
      <c r="E86" s="13" t="s">
        <v>45</v>
      </c>
      <c r="F86" s="13"/>
      <c r="G86" s="14"/>
      <c r="H86" s="13"/>
      <c r="I86" s="13"/>
      <c r="K86" s="13"/>
      <c r="L86" s="13"/>
    </row>
    <row r="87" spans="1:12" x14ac:dyDescent="0.25">
      <c r="A87" s="13" t="s">
        <v>192</v>
      </c>
      <c r="B87" s="14" t="s">
        <v>193</v>
      </c>
      <c r="C87" s="13" t="s">
        <v>43</v>
      </c>
      <c r="D87" s="13" t="s">
        <v>39</v>
      </c>
      <c r="E87" s="13" t="s">
        <v>42</v>
      </c>
      <c r="F87" s="13"/>
      <c r="G87" s="14"/>
      <c r="H87" s="13"/>
      <c r="I87" s="13"/>
      <c r="K87" s="13"/>
      <c r="L87" s="13"/>
    </row>
    <row r="88" spans="1:12" x14ac:dyDescent="0.25">
      <c r="A88" s="13" t="s">
        <v>194</v>
      </c>
      <c r="B88" s="14" t="s">
        <v>195</v>
      </c>
      <c r="C88" s="13" t="s">
        <v>43</v>
      </c>
      <c r="D88" s="13" t="s">
        <v>39</v>
      </c>
      <c r="E88" s="13" t="s">
        <v>42</v>
      </c>
      <c r="F88" s="13"/>
      <c r="G88" s="14"/>
      <c r="H88" s="13"/>
      <c r="I88" s="13"/>
      <c r="K88" s="13"/>
      <c r="L88" s="13"/>
    </row>
    <row r="89" spans="1:12" x14ac:dyDescent="0.25">
      <c r="A89" s="13" t="s">
        <v>196</v>
      </c>
      <c r="B89" s="14" t="s">
        <v>197</v>
      </c>
      <c r="C89" s="13" t="s">
        <v>43</v>
      </c>
      <c r="D89" s="13" t="s">
        <v>40</v>
      </c>
      <c r="E89" s="13" t="s">
        <v>46</v>
      </c>
      <c r="F89" s="13"/>
      <c r="G89" s="14"/>
      <c r="H89" s="13"/>
      <c r="I89" s="13"/>
      <c r="K89" s="13"/>
      <c r="L89" s="13"/>
    </row>
    <row r="90" spans="1:12" x14ac:dyDescent="0.25">
      <c r="A90" s="13" t="s">
        <v>198</v>
      </c>
      <c r="B90" s="14" t="s">
        <v>199</v>
      </c>
      <c r="C90" s="13" t="s">
        <v>43</v>
      </c>
      <c r="D90" s="13" t="s">
        <v>40</v>
      </c>
      <c r="E90" s="13" t="s">
        <v>46</v>
      </c>
      <c r="F90" s="13"/>
      <c r="G90" s="14"/>
      <c r="H90" s="13"/>
      <c r="I90" s="13"/>
      <c r="K90" s="13"/>
      <c r="L90" s="13"/>
    </row>
    <row r="91" spans="1:12" x14ac:dyDescent="0.25">
      <c r="A91" s="13" t="s">
        <v>200</v>
      </c>
      <c r="B91" s="14" t="s">
        <v>201</v>
      </c>
      <c r="C91" s="13" t="s">
        <v>43</v>
      </c>
      <c r="D91" s="13" t="s">
        <v>39</v>
      </c>
      <c r="E91" s="13" t="s">
        <v>45</v>
      </c>
      <c r="F91" s="13"/>
      <c r="G91" s="14"/>
      <c r="H91" s="13"/>
      <c r="I91" s="13"/>
      <c r="K91" s="13"/>
      <c r="L91" s="13"/>
    </row>
    <row r="92" spans="1:12" x14ac:dyDescent="0.25">
      <c r="A92" s="13" t="s">
        <v>202</v>
      </c>
      <c r="B92" s="14" t="s">
        <v>203</v>
      </c>
      <c r="C92" s="13" t="s">
        <v>43</v>
      </c>
      <c r="D92" s="13" t="s">
        <v>39</v>
      </c>
      <c r="E92" s="13" t="s">
        <v>46</v>
      </c>
      <c r="F92" s="13"/>
      <c r="G92" s="14"/>
      <c r="H92" s="13"/>
      <c r="I92" s="13"/>
      <c r="K92" s="13"/>
      <c r="L92" s="13"/>
    </row>
    <row r="93" spans="1:12" x14ac:dyDescent="0.25">
      <c r="A93" s="13" t="s">
        <v>204</v>
      </c>
      <c r="B93" s="14" t="s">
        <v>205</v>
      </c>
      <c r="C93" s="13" t="s">
        <v>43</v>
      </c>
      <c r="D93" s="13" t="s">
        <v>40</v>
      </c>
      <c r="E93" s="13" t="s">
        <v>46</v>
      </c>
      <c r="F93" s="13"/>
      <c r="G93" s="14"/>
      <c r="H93" s="13"/>
      <c r="I93" s="13"/>
      <c r="K93" s="13"/>
      <c r="L93" s="13"/>
    </row>
    <row r="94" spans="1:12" x14ac:dyDescent="0.25">
      <c r="A94" s="13" t="s">
        <v>206</v>
      </c>
      <c r="B94" s="14" t="s">
        <v>207</v>
      </c>
      <c r="C94" s="13" t="s">
        <v>43</v>
      </c>
      <c r="D94" s="13" t="s">
        <v>40</v>
      </c>
      <c r="E94" s="13" t="s">
        <v>46</v>
      </c>
      <c r="F94" s="13"/>
      <c r="G94" s="14"/>
      <c r="H94" s="13"/>
      <c r="I94" s="13"/>
      <c r="K94" s="13"/>
      <c r="L94" s="13"/>
    </row>
    <row r="95" spans="1:12" x14ac:dyDescent="0.25">
      <c r="A95" s="13" t="s">
        <v>208</v>
      </c>
      <c r="B95" s="14" t="s">
        <v>209</v>
      </c>
      <c r="C95" s="13" t="s">
        <v>43</v>
      </c>
      <c r="D95" s="13" t="s">
        <v>39</v>
      </c>
      <c r="E95" s="13" t="s">
        <v>46</v>
      </c>
      <c r="F95" s="13"/>
      <c r="G95" s="14"/>
      <c r="H95" s="13"/>
      <c r="I95" s="13"/>
      <c r="K95" s="13"/>
      <c r="L95" s="13"/>
    </row>
    <row r="96" spans="1:12" x14ac:dyDescent="0.25">
      <c r="A96" s="13" t="s">
        <v>210</v>
      </c>
      <c r="B96" s="14" t="s">
        <v>211</v>
      </c>
      <c r="C96" s="13" t="s">
        <v>42</v>
      </c>
      <c r="D96" s="13" t="s">
        <v>41</v>
      </c>
      <c r="E96" s="13" t="s">
        <v>46</v>
      </c>
      <c r="F96" s="13"/>
      <c r="G96" s="14"/>
      <c r="H96" s="13"/>
      <c r="I96" s="13"/>
      <c r="K96" s="13"/>
      <c r="L96" s="13"/>
    </row>
    <row r="97" spans="1:12" x14ac:dyDescent="0.25">
      <c r="A97" s="13" t="s">
        <v>212</v>
      </c>
      <c r="B97" s="14" t="s">
        <v>213</v>
      </c>
      <c r="C97" s="13" t="s">
        <v>42</v>
      </c>
      <c r="D97" s="13" t="s">
        <v>40</v>
      </c>
      <c r="E97" s="13" t="s">
        <v>45</v>
      </c>
      <c r="F97" s="13"/>
      <c r="G97" s="14"/>
      <c r="H97" s="13"/>
      <c r="I97" s="13"/>
      <c r="K97" s="13"/>
      <c r="L97" s="13"/>
    </row>
    <row r="98" spans="1:12" x14ac:dyDescent="0.25">
      <c r="A98" s="13" t="s">
        <v>214</v>
      </c>
      <c r="B98" s="14" t="s">
        <v>215</v>
      </c>
      <c r="C98" s="13" t="s">
        <v>42</v>
      </c>
      <c r="D98" s="13" t="s">
        <v>41</v>
      </c>
      <c r="E98" s="13" t="s">
        <v>42</v>
      </c>
      <c r="F98" s="13"/>
      <c r="G98" s="14"/>
      <c r="H98" s="13"/>
      <c r="I98" s="13"/>
      <c r="K98" s="13"/>
      <c r="L98" s="13"/>
    </row>
    <row r="99" spans="1:12" x14ac:dyDescent="0.25">
      <c r="A99" s="20" t="s">
        <v>216</v>
      </c>
      <c r="B99" s="22" t="s">
        <v>217</v>
      </c>
      <c r="C99" s="20" t="s">
        <v>48</v>
      </c>
      <c r="D99" s="20" t="s">
        <v>98</v>
      </c>
      <c r="E99" s="13" t="s">
        <v>46</v>
      </c>
      <c r="F99" s="13"/>
      <c r="G99" s="14"/>
      <c r="H99" s="13"/>
      <c r="I99" s="13"/>
      <c r="K99" s="13"/>
      <c r="L99" s="13"/>
    </row>
    <row r="100" spans="1:12" x14ac:dyDescent="0.25">
      <c r="A100" s="20" t="s">
        <v>218</v>
      </c>
      <c r="B100" s="22" t="s">
        <v>219</v>
      </c>
      <c r="C100" s="20" t="s">
        <v>48</v>
      </c>
      <c r="D100" s="20" t="s">
        <v>98</v>
      </c>
      <c r="E100" s="13" t="s">
        <v>45</v>
      </c>
      <c r="F100" s="13"/>
      <c r="G100" s="14"/>
      <c r="H100" s="13"/>
      <c r="I100" s="13"/>
      <c r="K100" s="13"/>
      <c r="L100" s="13"/>
    </row>
    <row r="101" spans="1:12" x14ac:dyDescent="0.25">
      <c r="A101" s="20" t="s">
        <v>220</v>
      </c>
      <c r="B101" s="22" t="s">
        <v>221</v>
      </c>
      <c r="C101" s="20" t="s">
        <v>48</v>
      </c>
      <c r="D101" s="20" t="s">
        <v>98</v>
      </c>
      <c r="E101" s="18" t="s">
        <v>222</v>
      </c>
      <c r="F101" s="13"/>
      <c r="G101" s="14"/>
      <c r="H101" s="13"/>
      <c r="I101" s="13"/>
      <c r="K101" s="13"/>
      <c r="L101" s="13"/>
    </row>
    <row r="102" spans="1:12" x14ac:dyDescent="0.25">
      <c r="A102" s="20" t="s">
        <v>223</v>
      </c>
      <c r="B102" s="22" t="s">
        <v>224</v>
      </c>
      <c r="C102" s="20" t="s">
        <v>48</v>
      </c>
      <c r="D102" s="20" t="s">
        <v>98</v>
      </c>
      <c r="E102" s="18" t="s">
        <v>222</v>
      </c>
      <c r="F102" s="13"/>
      <c r="G102" s="14"/>
      <c r="H102" s="13"/>
      <c r="I102" s="13"/>
      <c r="K102" s="13"/>
      <c r="L102" s="13"/>
    </row>
    <row r="103" spans="1:12" x14ac:dyDescent="0.25">
      <c r="A103" s="20" t="s">
        <v>225</v>
      </c>
      <c r="B103" s="22" t="s">
        <v>226</v>
      </c>
      <c r="C103" s="20" t="s">
        <v>48</v>
      </c>
      <c r="D103" s="20" t="s">
        <v>98</v>
      </c>
      <c r="E103" s="18" t="s">
        <v>222</v>
      </c>
      <c r="F103" s="13"/>
      <c r="G103" s="14"/>
      <c r="H103" s="13"/>
      <c r="I103" s="13"/>
      <c r="K103" s="13"/>
      <c r="L103" s="13"/>
    </row>
    <row r="104" spans="1:12" x14ac:dyDescent="0.25">
      <c r="A104" s="20" t="s">
        <v>227</v>
      </c>
      <c r="B104" s="22" t="s">
        <v>228</v>
      </c>
      <c r="C104" s="20" t="s">
        <v>48</v>
      </c>
      <c r="D104" s="20" t="s">
        <v>98</v>
      </c>
      <c r="E104" s="18" t="s">
        <v>222</v>
      </c>
      <c r="F104" s="13"/>
      <c r="G104" s="14"/>
      <c r="H104" s="13"/>
      <c r="I104" s="13"/>
      <c r="K104" s="13"/>
      <c r="L104" s="13"/>
    </row>
    <row r="105" spans="1:12" x14ac:dyDescent="0.25">
      <c r="A105" s="20" t="s">
        <v>229</v>
      </c>
      <c r="B105" s="22" t="s">
        <v>230</v>
      </c>
      <c r="C105" s="20" t="s">
        <v>48</v>
      </c>
      <c r="D105" s="20" t="s">
        <v>98</v>
      </c>
      <c r="E105" s="18" t="s">
        <v>222</v>
      </c>
      <c r="F105" s="13"/>
      <c r="G105" s="14"/>
      <c r="H105" s="13"/>
      <c r="I105" s="13"/>
      <c r="K105" s="13"/>
      <c r="L105" s="13"/>
    </row>
    <row r="106" spans="1:12" x14ac:dyDescent="0.25">
      <c r="A106" s="20" t="s">
        <v>231</v>
      </c>
      <c r="B106" s="22" t="s">
        <v>232</v>
      </c>
      <c r="C106" s="20" t="s">
        <v>48</v>
      </c>
      <c r="D106" s="20" t="s">
        <v>98</v>
      </c>
      <c r="E106" s="18" t="s">
        <v>222</v>
      </c>
      <c r="F106" s="13"/>
      <c r="G106" s="14"/>
      <c r="H106" s="13"/>
      <c r="I106" s="13"/>
      <c r="K106" s="13"/>
      <c r="L106" s="13"/>
    </row>
    <row r="107" spans="1:12" x14ac:dyDescent="0.25">
      <c r="A107" s="20" t="s">
        <v>233</v>
      </c>
      <c r="B107" s="22" t="s">
        <v>234</v>
      </c>
      <c r="C107" s="20" t="s">
        <v>48</v>
      </c>
      <c r="D107" s="20" t="s">
        <v>98</v>
      </c>
      <c r="E107" s="13" t="s">
        <v>45</v>
      </c>
      <c r="F107" s="13"/>
      <c r="G107" s="14"/>
      <c r="H107" s="13"/>
      <c r="I107" s="13"/>
      <c r="K107" s="13"/>
      <c r="L107" s="13"/>
    </row>
    <row r="108" spans="1:12" x14ac:dyDescent="0.25">
      <c r="A108" s="13" t="s">
        <v>235</v>
      </c>
      <c r="B108" s="14" t="s">
        <v>236</v>
      </c>
      <c r="C108" s="13" t="s">
        <v>48</v>
      </c>
      <c r="D108" s="13" t="s">
        <v>39</v>
      </c>
      <c r="E108" s="13" t="s">
        <v>46</v>
      </c>
      <c r="F108" s="13"/>
      <c r="G108" s="14"/>
      <c r="H108" s="13"/>
      <c r="I108" s="13"/>
      <c r="K108" s="13"/>
      <c r="L108" s="13"/>
    </row>
    <row r="109" spans="1:12" x14ac:dyDescent="0.25">
      <c r="A109" s="13" t="s">
        <v>237</v>
      </c>
      <c r="B109" s="14" t="s">
        <v>238</v>
      </c>
      <c r="C109" s="13" t="s">
        <v>48</v>
      </c>
      <c r="D109" s="13" t="s">
        <v>39</v>
      </c>
      <c r="E109" s="13" t="s">
        <v>46</v>
      </c>
      <c r="F109" s="13"/>
      <c r="G109" s="14"/>
      <c r="H109" s="13"/>
      <c r="I109" s="13"/>
      <c r="K109" s="13"/>
      <c r="L109" s="13"/>
    </row>
    <row r="110" spans="1:12" x14ac:dyDescent="0.25">
      <c r="A110" s="13" t="s">
        <v>239</v>
      </c>
      <c r="B110" s="14" t="s">
        <v>240</v>
      </c>
      <c r="C110" s="13" t="s">
        <v>48</v>
      </c>
      <c r="D110" s="13" t="s">
        <v>39</v>
      </c>
      <c r="E110" s="13" t="s">
        <v>46</v>
      </c>
      <c r="F110" s="13"/>
      <c r="G110" s="14"/>
      <c r="H110" s="13"/>
      <c r="I110" s="13"/>
      <c r="K110" s="13"/>
      <c r="L110" s="13"/>
    </row>
    <row r="111" spans="1:12" x14ac:dyDescent="0.25">
      <c r="A111" s="20" t="s">
        <v>241</v>
      </c>
      <c r="B111" s="22" t="s">
        <v>242</v>
      </c>
      <c r="C111" s="20" t="s">
        <v>48</v>
      </c>
      <c r="D111" s="20" t="s">
        <v>98</v>
      </c>
      <c r="E111" s="18" t="s">
        <v>222</v>
      </c>
      <c r="F111" s="13"/>
      <c r="G111" s="14"/>
      <c r="H111" s="13"/>
      <c r="I111" s="13"/>
      <c r="K111" s="13"/>
      <c r="L111" s="13"/>
    </row>
    <row r="112" spans="1:12" x14ac:dyDescent="0.25">
      <c r="A112" s="13" t="s">
        <v>243</v>
      </c>
      <c r="B112" s="14" t="s">
        <v>244</v>
      </c>
      <c r="C112" s="13" t="s">
        <v>48</v>
      </c>
      <c r="D112" s="13" t="s">
        <v>39</v>
      </c>
      <c r="E112" s="13" t="s">
        <v>46</v>
      </c>
      <c r="F112" s="13"/>
      <c r="G112" s="14"/>
      <c r="H112" s="13"/>
      <c r="I112" s="13"/>
      <c r="K112" s="13"/>
      <c r="L112" s="13"/>
    </row>
    <row r="113" spans="1:12" x14ac:dyDescent="0.25">
      <c r="A113" s="20" t="s">
        <v>245</v>
      </c>
      <c r="B113" s="22" t="s">
        <v>246</v>
      </c>
      <c r="C113" s="20" t="s">
        <v>48</v>
      </c>
      <c r="D113" s="20" t="s">
        <v>98</v>
      </c>
      <c r="E113" s="18" t="s">
        <v>222</v>
      </c>
      <c r="F113" s="13"/>
      <c r="G113" s="14"/>
      <c r="H113" s="13"/>
      <c r="I113" s="13"/>
      <c r="K113" s="13"/>
      <c r="L113" s="13"/>
    </row>
    <row r="114" spans="1:12" x14ac:dyDescent="0.25">
      <c r="A114" s="20" t="s">
        <v>247</v>
      </c>
      <c r="B114" s="22" t="s">
        <v>248</v>
      </c>
      <c r="C114" s="20" t="s">
        <v>48</v>
      </c>
      <c r="D114" s="20" t="s">
        <v>98</v>
      </c>
      <c r="E114" s="18" t="s">
        <v>222</v>
      </c>
      <c r="F114" s="13"/>
      <c r="G114" s="14"/>
      <c r="H114" s="13"/>
      <c r="I114" s="13"/>
      <c r="K114" s="13"/>
      <c r="L114" s="13"/>
    </row>
    <row r="115" spans="1:12" x14ac:dyDescent="0.25">
      <c r="A115" s="13" t="s">
        <v>249</v>
      </c>
      <c r="B115" s="14" t="s">
        <v>250</v>
      </c>
      <c r="C115" s="13" t="s">
        <v>48</v>
      </c>
      <c r="D115" s="13" t="s">
        <v>39</v>
      </c>
      <c r="E115" s="13" t="s">
        <v>46</v>
      </c>
      <c r="F115" s="13"/>
      <c r="G115" s="14"/>
      <c r="H115" s="13"/>
      <c r="I115" s="13"/>
      <c r="K115" s="13"/>
      <c r="L115" s="13"/>
    </row>
    <row r="116" spans="1:12" x14ac:dyDescent="0.25">
      <c r="A116" s="13" t="s">
        <v>251</v>
      </c>
      <c r="B116" s="14" t="s">
        <v>252</v>
      </c>
      <c r="C116" s="13" t="s">
        <v>48</v>
      </c>
      <c r="D116" s="13" t="s">
        <v>41</v>
      </c>
      <c r="E116" s="13" t="s">
        <v>45</v>
      </c>
      <c r="F116" s="13"/>
      <c r="G116" s="14"/>
      <c r="H116" s="13"/>
      <c r="I116" s="13"/>
      <c r="K116" s="13"/>
      <c r="L116" s="13"/>
    </row>
    <row r="117" spans="1:12" x14ac:dyDescent="0.25">
      <c r="A117" s="20" t="s">
        <v>253</v>
      </c>
      <c r="B117" s="22" t="s">
        <v>254</v>
      </c>
      <c r="C117" s="20" t="s">
        <v>48</v>
      </c>
      <c r="D117" s="20" t="s">
        <v>98</v>
      </c>
      <c r="E117" s="13" t="s">
        <v>45</v>
      </c>
      <c r="F117" s="13"/>
      <c r="G117" s="14"/>
      <c r="H117" s="13"/>
      <c r="I117" s="13"/>
      <c r="K117" s="13"/>
      <c r="L117" s="13"/>
    </row>
    <row r="118" spans="1:12" x14ac:dyDescent="0.25">
      <c r="A118" s="13" t="s">
        <v>909</v>
      </c>
      <c r="B118" s="14" t="s">
        <v>255</v>
      </c>
      <c r="C118" s="13" t="s">
        <v>42</v>
      </c>
      <c r="D118" s="13" t="s">
        <v>40</v>
      </c>
      <c r="E118" s="13" t="s">
        <v>46</v>
      </c>
      <c r="F118" s="15"/>
      <c r="G118" s="16"/>
      <c r="H118" s="15"/>
      <c r="I118" s="15"/>
      <c r="K118" s="15"/>
      <c r="L118" s="13"/>
    </row>
    <row r="119" spans="1:12" x14ac:dyDescent="0.25">
      <c r="A119" s="13" t="s">
        <v>256</v>
      </c>
      <c r="B119" s="14" t="s">
        <v>257</v>
      </c>
      <c r="C119" s="13" t="s">
        <v>43</v>
      </c>
      <c r="D119" s="13" t="s">
        <v>39</v>
      </c>
      <c r="E119" s="13" t="s">
        <v>46</v>
      </c>
      <c r="F119" s="15"/>
      <c r="G119" s="16"/>
      <c r="H119" s="15"/>
      <c r="I119" s="15"/>
      <c r="K119" s="15"/>
      <c r="L119" s="13"/>
    </row>
    <row r="120" spans="1:12" x14ac:dyDescent="0.25">
      <c r="A120" s="15" t="s">
        <v>258</v>
      </c>
      <c r="B120" s="16" t="s">
        <v>259</v>
      </c>
      <c r="C120" s="15" t="s">
        <v>42</v>
      </c>
      <c r="D120" s="15" t="s">
        <v>40</v>
      </c>
      <c r="E120" s="15" t="s">
        <v>46</v>
      </c>
      <c r="F120" s="13"/>
      <c r="G120" s="14"/>
      <c r="H120" s="13"/>
      <c r="I120" s="13"/>
      <c r="K120" s="13"/>
      <c r="L120" s="13"/>
    </row>
    <row r="121" spans="1:12" x14ac:dyDescent="0.25">
      <c r="A121" s="13" t="s">
        <v>260</v>
      </c>
      <c r="B121" s="14" t="s">
        <v>261</v>
      </c>
      <c r="C121" s="13" t="s">
        <v>43</v>
      </c>
      <c r="D121" s="13" t="s">
        <v>39</v>
      </c>
      <c r="E121" s="13" t="s">
        <v>46</v>
      </c>
      <c r="F121" s="13"/>
      <c r="G121" s="14"/>
      <c r="H121" s="13"/>
      <c r="I121" s="13"/>
      <c r="K121" s="13"/>
      <c r="L121" s="13"/>
    </row>
    <row r="122" spans="1:12" x14ac:dyDescent="0.25">
      <c r="A122" s="13" t="s">
        <v>262</v>
      </c>
      <c r="B122" s="14" t="s">
        <v>263</v>
      </c>
      <c r="C122" s="13" t="s">
        <v>43</v>
      </c>
      <c r="D122" s="13" t="s">
        <v>40</v>
      </c>
      <c r="E122" s="13" t="s">
        <v>46</v>
      </c>
      <c r="F122" s="13"/>
      <c r="G122" s="14"/>
      <c r="H122" s="13"/>
      <c r="I122" s="13"/>
      <c r="K122" s="13"/>
      <c r="L122" s="13"/>
    </row>
    <row r="123" spans="1:12" x14ac:dyDescent="0.25">
      <c r="A123" s="15" t="s">
        <v>264</v>
      </c>
      <c r="B123" s="16" t="s">
        <v>265</v>
      </c>
      <c r="C123" s="15" t="s">
        <v>43</v>
      </c>
      <c r="D123" s="15" t="s">
        <v>40</v>
      </c>
      <c r="E123" s="15" t="s">
        <v>46</v>
      </c>
      <c r="F123" s="13"/>
      <c r="G123" s="14"/>
      <c r="H123" s="13"/>
      <c r="I123" s="13"/>
      <c r="K123" s="13"/>
      <c r="L123" s="13"/>
    </row>
    <row r="124" spans="1:12" x14ac:dyDescent="0.25">
      <c r="A124" s="13" t="s">
        <v>266</v>
      </c>
      <c r="B124" s="14" t="s">
        <v>267</v>
      </c>
      <c r="C124" s="13" t="s">
        <v>43</v>
      </c>
      <c r="D124" s="13" t="s">
        <v>39</v>
      </c>
      <c r="E124" s="13" t="s">
        <v>42</v>
      </c>
      <c r="F124" s="13"/>
      <c r="G124" s="14"/>
      <c r="H124" s="13"/>
      <c r="I124" s="13"/>
      <c r="K124" s="13"/>
      <c r="L124" s="13"/>
    </row>
    <row r="125" spans="1:12" x14ac:dyDescent="0.25">
      <c r="A125" s="13" t="s">
        <v>268</v>
      </c>
      <c r="B125" s="14" t="s">
        <v>269</v>
      </c>
      <c r="C125" s="13" t="s">
        <v>43</v>
      </c>
      <c r="D125" s="13" t="s">
        <v>40</v>
      </c>
      <c r="E125" s="13" t="s">
        <v>46</v>
      </c>
      <c r="F125" s="15"/>
      <c r="G125" s="16"/>
      <c r="H125" s="15"/>
      <c r="I125" s="15"/>
      <c r="K125" s="15"/>
      <c r="L125" s="13"/>
    </row>
    <row r="126" spans="1:12" x14ac:dyDescent="0.25">
      <c r="A126" s="13" t="s">
        <v>270</v>
      </c>
      <c r="B126" s="14" t="s">
        <v>271</v>
      </c>
      <c r="C126" s="13" t="s">
        <v>42</v>
      </c>
      <c r="D126" s="13" t="s">
        <v>41</v>
      </c>
      <c r="E126" s="13" t="s">
        <v>42</v>
      </c>
      <c r="F126" s="13"/>
      <c r="G126" s="14"/>
      <c r="H126" s="13"/>
      <c r="I126" s="13"/>
      <c r="K126" s="13"/>
      <c r="L126" s="13"/>
    </row>
    <row r="127" spans="1:12" x14ac:dyDescent="0.25">
      <c r="A127" s="20" t="s">
        <v>272</v>
      </c>
      <c r="B127" s="22" t="s">
        <v>273</v>
      </c>
      <c r="C127" s="20" t="s">
        <v>42</v>
      </c>
      <c r="D127" s="20" t="s">
        <v>98</v>
      </c>
      <c r="E127" s="18" t="s">
        <v>222</v>
      </c>
      <c r="F127" s="13"/>
      <c r="G127" s="14"/>
      <c r="H127" s="13"/>
      <c r="I127" s="13"/>
      <c r="K127" s="13"/>
      <c r="L127" s="13"/>
    </row>
    <row r="128" spans="1:12" x14ac:dyDescent="0.25">
      <c r="A128" s="21" t="s">
        <v>274</v>
      </c>
      <c r="B128" s="23" t="s">
        <v>275</v>
      </c>
      <c r="C128" s="21" t="s">
        <v>48</v>
      </c>
      <c r="D128" s="21" t="s">
        <v>98</v>
      </c>
      <c r="E128" s="19" t="s">
        <v>222</v>
      </c>
      <c r="F128" s="13"/>
      <c r="G128" s="14"/>
      <c r="H128" s="13"/>
      <c r="I128" s="13"/>
      <c r="K128" s="13"/>
      <c r="L128" s="13"/>
    </row>
    <row r="129" spans="1:12" x14ac:dyDescent="0.25">
      <c r="A129" s="13" t="s">
        <v>276</v>
      </c>
      <c r="B129" s="14" t="s">
        <v>277</v>
      </c>
      <c r="C129" s="13" t="s">
        <v>48</v>
      </c>
      <c r="D129" s="13" t="s">
        <v>41</v>
      </c>
      <c r="E129" s="13" t="s">
        <v>45</v>
      </c>
      <c r="F129" s="13"/>
      <c r="G129" s="14"/>
      <c r="H129" s="13"/>
      <c r="I129" s="13"/>
      <c r="K129" s="13"/>
      <c r="L129" s="13"/>
    </row>
    <row r="130" spans="1:12" x14ac:dyDescent="0.25">
      <c r="A130" s="13" t="s">
        <v>278</v>
      </c>
      <c r="B130" s="14" t="s">
        <v>279</v>
      </c>
      <c r="C130" s="13" t="s">
        <v>48</v>
      </c>
      <c r="D130" s="13" t="s">
        <v>41</v>
      </c>
      <c r="E130" s="13" t="s">
        <v>45</v>
      </c>
      <c r="F130" s="13"/>
      <c r="G130" s="14"/>
      <c r="H130" s="13"/>
      <c r="I130" s="13"/>
      <c r="K130" s="13"/>
      <c r="L130" s="13"/>
    </row>
    <row r="131" spans="1:12" x14ac:dyDescent="0.25">
      <c r="A131" s="20" t="s">
        <v>280</v>
      </c>
      <c r="B131" s="22" t="s">
        <v>281</v>
      </c>
      <c r="C131" s="20" t="s">
        <v>48</v>
      </c>
      <c r="D131" s="20" t="s">
        <v>98</v>
      </c>
      <c r="E131" s="13" t="s">
        <v>45</v>
      </c>
      <c r="F131" s="13"/>
      <c r="G131" s="14"/>
      <c r="H131" s="13"/>
      <c r="I131" s="13"/>
      <c r="K131" s="13"/>
      <c r="L131" s="13"/>
    </row>
    <row r="132" spans="1:12" x14ac:dyDescent="0.25">
      <c r="A132" s="20" t="s">
        <v>282</v>
      </c>
      <c r="B132" s="22" t="s">
        <v>283</v>
      </c>
      <c r="C132" s="20" t="s">
        <v>48</v>
      </c>
      <c r="D132" s="20" t="s">
        <v>98</v>
      </c>
      <c r="E132" s="13" t="s">
        <v>45</v>
      </c>
      <c r="F132" s="13"/>
      <c r="G132" s="14"/>
      <c r="H132" s="13"/>
      <c r="I132" s="13"/>
      <c r="K132" s="13"/>
      <c r="L132" s="13"/>
    </row>
    <row r="133" spans="1:12" x14ac:dyDescent="0.25">
      <c r="A133" s="13" t="s">
        <v>284</v>
      </c>
      <c r="B133" s="14" t="s">
        <v>285</v>
      </c>
      <c r="C133" s="13" t="s">
        <v>43</v>
      </c>
      <c r="D133" s="13" t="s">
        <v>40</v>
      </c>
      <c r="E133" s="13" t="s">
        <v>46</v>
      </c>
      <c r="F133" s="13"/>
      <c r="G133" s="14"/>
      <c r="H133" s="13"/>
      <c r="I133" s="13"/>
      <c r="K133" s="13"/>
      <c r="L133" s="13"/>
    </row>
    <row r="134" spans="1:12" x14ac:dyDescent="0.25">
      <c r="A134" s="13" t="s">
        <v>286</v>
      </c>
      <c r="B134" s="14" t="s">
        <v>287</v>
      </c>
      <c r="C134" s="13" t="s">
        <v>43</v>
      </c>
      <c r="D134" s="13" t="s">
        <v>40</v>
      </c>
      <c r="E134" s="13" t="s">
        <v>46</v>
      </c>
      <c r="F134" s="13"/>
      <c r="G134" s="14"/>
      <c r="H134" s="13"/>
      <c r="I134" s="13"/>
      <c r="K134" s="13"/>
      <c r="L134" s="13"/>
    </row>
    <row r="135" spans="1:12" x14ac:dyDescent="0.25">
      <c r="A135" s="13" t="s">
        <v>288</v>
      </c>
      <c r="B135" s="14" t="s">
        <v>289</v>
      </c>
      <c r="C135" s="13" t="s">
        <v>43</v>
      </c>
      <c r="D135" s="13" t="s">
        <v>40</v>
      </c>
      <c r="E135" s="13" t="s">
        <v>46</v>
      </c>
      <c r="F135" s="13"/>
      <c r="G135" s="14"/>
      <c r="H135" s="13"/>
      <c r="I135" s="13"/>
      <c r="K135" s="13"/>
      <c r="L135" s="13"/>
    </row>
    <row r="136" spans="1:12" x14ac:dyDescent="0.25">
      <c r="A136" s="13" t="s">
        <v>290</v>
      </c>
      <c r="B136" s="14" t="s">
        <v>291</v>
      </c>
      <c r="C136" s="13" t="s">
        <v>43</v>
      </c>
      <c r="D136" s="13" t="s">
        <v>40</v>
      </c>
      <c r="E136" s="13" t="s">
        <v>45</v>
      </c>
      <c r="F136" s="13"/>
      <c r="G136" s="14"/>
      <c r="H136" s="13"/>
      <c r="I136" s="13"/>
      <c r="K136" s="13"/>
      <c r="L136" s="13"/>
    </row>
    <row r="137" spans="1:12" x14ac:dyDescent="0.25">
      <c r="A137" s="13" t="s">
        <v>292</v>
      </c>
      <c r="B137" s="14" t="s">
        <v>293</v>
      </c>
      <c r="C137" s="13" t="s">
        <v>43</v>
      </c>
      <c r="D137" s="13" t="s">
        <v>41</v>
      </c>
      <c r="E137" s="13" t="s">
        <v>42</v>
      </c>
      <c r="F137" s="13"/>
      <c r="G137" s="14"/>
      <c r="H137" s="13"/>
      <c r="I137" s="13"/>
      <c r="K137" s="13"/>
      <c r="L137" s="13"/>
    </row>
    <row r="138" spans="1:12" x14ac:dyDescent="0.25">
      <c r="A138" s="13" t="s">
        <v>294</v>
      </c>
      <c r="B138" s="14" t="s">
        <v>295</v>
      </c>
      <c r="C138" s="13" t="s">
        <v>43</v>
      </c>
      <c r="D138" s="13" t="s">
        <v>39</v>
      </c>
      <c r="E138" s="13" t="s">
        <v>46</v>
      </c>
      <c r="F138" s="13"/>
      <c r="G138" s="14"/>
      <c r="H138" s="13"/>
      <c r="I138" s="13"/>
      <c r="K138" s="13"/>
      <c r="L138" s="13"/>
    </row>
    <row r="139" spans="1:12" x14ac:dyDescent="0.25">
      <c r="A139" s="13" t="s">
        <v>296</v>
      </c>
      <c r="B139" s="14" t="s">
        <v>297</v>
      </c>
      <c r="C139" s="13" t="s">
        <v>43</v>
      </c>
      <c r="D139" s="13" t="s">
        <v>40</v>
      </c>
      <c r="E139" s="13" t="s">
        <v>46</v>
      </c>
      <c r="F139" s="13"/>
      <c r="G139" s="14"/>
      <c r="H139" s="13"/>
      <c r="I139" s="13"/>
      <c r="K139" s="13"/>
      <c r="L139" s="13"/>
    </row>
    <row r="140" spans="1:12" x14ac:dyDescent="0.25">
      <c r="A140" s="13" t="s">
        <v>298</v>
      </c>
      <c r="B140" s="14" t="s">
        <v>299</v>
      </c>
      <c r="C140" s="13" t="s">
        <v>43</v>
      </c>
      <c r="D140" s="13" t="s">
        <v>40</v>
      </c>
      <c r="E140" s="13" t="s">
        <v>46</v>
      </c>
      <c r="F140" s="13"/>
      <c r="G140" s="14"/>
      <c r="H140" s="13"/>
      <c r="I140" s="13"/>
      <c r="K140" s="13"/>
      <c r="L140" s="13"/>
    </row>
    <row r="141" spans="1:12" x14ac:dyDescent="0.25">
      <c r="A141" s="13" t="s">
        <v>300</v>
      </c>
      <c r="B141" s="14" t="s">
        <v>301</v>
      </c>
      <c r="C141" s="13" t="s">
        <v>43</v>
      </c>
      <c r="D141" s="13" t="s">
        <v>40</v>
      </c>
      <c r="E141" s="13" t="s">
        <v>46</v>
      </c>
      <c r="F141" s="13"/>
      <c r="G141" s="14"/>
      <c r="H141" s="13"/>
      <c r="I141" s="13"/>
      <c r="K141" s="13"/>
      <c r="L141" s="13"/>
    </row>
    <row r="142" spans="1:12" x14ac:dyDescent="0.25">
      <c r="A142" s="13" t="s">
        <v>302</v>
      </c>
      <c r="B142" s="14" t="s">
        <v>303</v>
      </c>
      <c r="C142" s="13" t="s">
        <v>43</v>
      </c>
      <c r="D142" s="13" t="s">
        <v>39</v>
      </c>
      <c r="E142" s="13" t="s">
        <v>45</v>
      </c>
      <c r="F142" s="13"/>
      <c r="G142" s="14"/>
      <c r="H142" s="13"/>
      <c r="I142" s="13"/>
      <c r="K142" s="13"/>
      <c r="L142" s="13"/>
    </row>
    <row r="143" spans="1:12" x14ac:dyDescent="0.25">
      <c r="A143" s="15" t="s">
        <v>392</v>
      </c>
      <c r="B143" s="14" t="s">
        <v>304</v>
      </c>
      <c r="C143" s="13" t="s">
        <v>43</v>
      </c>
      <c r="D143" s="13" t="s">
        <v>40</v>
      </c>
      <c r="E143" s="13" t="s">
        <v>45</v>
      </c>
      <c r="F143" s="13"/>
      <c r="G143" s="14"/>
      <c r="H143" s="13"/>
      <c r="I143" s="13"/>
      <c r="K143" s="13"/>
      <c r="L143" s="13"/>
    </row>
    <row r="144" spans="1:12" x14ac:dyDescent="0.25">
      <c r="A144" s="15" t="s">
        <v>393</v>
      </c>
      <c r="B144" s="14" t="s">
        <v>305</v>
      </c>
      <c r="C144" s="13" t="s">
        <v>43</v>
      </c>
      <c r="D144" s="13" t="s">
        <v>40</v>
      </c>
      <c r="E144" s="13" t="s">
        <v>46</v>
      </c>
      <c r="F144" s="13"/>
      <c r="G144" s="14"/>
      <c r="H144" s="13"/>
      <c r="I144" s="13"/>
      <c r="K144" s="13"/>
      <c r="L144" s="13"/>
    </row>
    <row r="145" spans="1:12" x14ac:dyDescent="0.25">
      <c r="A145" s="13" t="s">
        <v>306</v>
      </c>
      <c r="B145" s="14" t="s">
        <v>307</v>
      </c>
      <c r="C145" s="13" t="s">
        <v>43</v>
      </c>
      <c r="D145" s="13" t="s">
        <v>40</v>
      </c>
      <c r="E145" s="13" t="s">
        <v>46</v>
      </c>
      <c r="F145" s="13"/>
      <c r="G145" s="14"/>
      <c r="H145" s="13"/>
      <c r="I145" s="13"/>
      <c r="K145" s="13"/>
      <c r="L145" s="13"/>
    </row>
    <row r="146" spans="1:12" x14ac:dyDescent="0.25">
      <c r="A146" s="13" t="s">
        <v>308</v>
      </c>
      <c r="B146" s="14" t="s">
        <v>309</v>
      </c>
      <c r="C146" s="13" t="s">
        <v>43</v>
      </c>
      <c r="D146" s="13" t="s">
        <v>40</v>
      </c>
      <c r="E146" s="13" t="s">
        <v>46</v>
      </c>
      <c r="F146" s="13"/>
      <c r="G146" s="14"/>
      <c r="H146" s="13"/>
      <c r="I146" s="13"/>
      <c r="K146" s="13"/>
      <c r="L146" s="13"/>
    </row>
    <row r="147" spans="1:12" x14ac:dyDescent="0.25">
      <c r="A147" s="13" t="s">
        <v>310</v>
      </c>
      <c r="B147" s="14" t="s">
        <v>311</v>
      </c>
      <c r="C147" s="13" t="s">
        <v>43</v>
      </c>
      <c r="D147" s="13" t="s">
        <v>40</v>
      </c>
      <c r="E147" s="13" t="s">
        <v>45</v>
      </c>
      <c r="F147" s="13"/>
      <c r="G147" s="14"/>
      <c r="H147" s="13"/>
      <c r="I147" s="13"/>
      <c r="K147" s="13"/>
      <c r="L147" s="13"/>
    </row>
    <row r="148" spans="1:12" x14ac:dyDescent="0.25">
      <c r="A148" s="13" t="s">
        <v>312</v>
      </c>
      <c r="B148" s="14" t="s">
        <v>313</v>
      </c>
      <c r="C148" s="13" t="s">
        <v>43</v>
      </c>
      <c r="D148" s="13" t="s">
        <v>40</v>
      </c>
      <c r="E148" s="13" t="s">
        <v>45</v>
      </c>
      <c r="F148" s="13"/>
      <c r="G148" s="14"/>
      <c r="H148" s="13"/>
      <c r="I148" s="13"/>
      <c r="K148" s="13"/>
      <c r="L148" s="13"/>
    </row>
    <row r="149" spans="1:12" x14ac:dyDescent="0.25">
      <c r="A149" s="13" t="s">
        <v>314</v>
      </c>
      <c r="B149" s="14" t="s">
        <v>315</v>
      </c>
      <c r="C149" s="13" t="s">
        <v>43</v>
      </c>
      <c r="D149" s="13" t="s">
        <v>40</v>
      </c>
      <c r="E149" s="13" t="s">
        <v>46</v>
      </c>
      <c r="F149" s="13"/>
      <c r="G149" s="14"/>
      <c r="H149" s="13"/>
      <c r="I149" s="13"/>
      <c r="K149" s="13"/>
      <c r="L149" s="13"/>
    </row>
    <row r="150" spans="1:12" x14ac:dyDescent="0.25">
      <c r="A150" s="13" t="s">
        <v>316</v>
      </c>
      <c r="B150" s="14" t="s">
        <v>317</v>
      </c>
      <c r="C150" s="13" t="s">
        <v>43</v>
      </c>
      <c r="D150" s="13" t="s">
        <v>39</v>
      </c>
      <c r="E150" s="13" t="s">
        <v>45</v>
      </c>
      <c r="F150" s="13"/>
      <c r="G150" s="14"/>
      <c r="H150" s="13"/>
      <c r="I150" s="13"/>
      <c r="K150" s="13"/>
      <c r="L150" s="13"/>
    </row>
    <row r="151" spans="1:12" x14ac:dyDescent="0.25">
      <c r="A151" s="13" t="s">
        <v>318</v>
      </c>
      <c r="B151" s="14" t="s">
        <v>319</v>
      </c>
      <c r="C151" s="13" t="s">
        <v>43</v>
      </c>
      <c r="D151" s="13" t="s">
        <v>40</v>
      </c>
      <c r="E151" s="13" t="s">
        <v>45</v>
      </c>
      <c r="F151" s="13"/>
      <c r="G151" s="14"/>
      <c r="H151" s="13"/>
      <c r="I151" s="13"/>
      <c r="K151" s="13"/>
      <c r="L151" s="13"/>
    </row>
    <row r="152" spans="1:12" x14ac:dyDescent="0.25">
      <c r="A152" s="13" t="s">
        <v>320</v>
      </c>
      <c r="B152" s="14" t="s">
        <v>321</v>
      </c>
      <c r="C152" s="13" t="s">
        <v>43</v>
      </c>
      <c r="D152" s="13" t="s">
        <v>41</v>
      </c>
      <c r="E152" s="13" t="s">
        <v>45</v>
      </c>
      <c r="F152" s="13"/>
      <c r="G152" s="14"/>
      <c r="H152" s="13"/>
      <c r="I152" s="13"/>
      <c r="K152" s="13"/>
      <c r="L152" s="13"/>
    </row>
    <row r="153" spans="1:12" x14ac:dyDescent="0.25">
      <c r="A153" s="13" t="s">
        <v>322</v>
      </c>
      <c r="B153" s="14" t="s">
        <v>323</v>
      </c>
      <c r="C153" s="13" t="s">
        <v>43</v>
      </c>
      <c r="D153" s="13" t="s">
        <v>41</v>
      </c>
      <c r="E153" s="13" t="s">
        <v>46</v>
      </c>
      <c r="F153" s="13"/>
      <c r="G153" s="14"/>
      <c r="H153" s="13"/>
      <c r="I153" s="13"/>
      <c r="K153" s="13"/>
      <c r="L153" s="13"/>
    </row>
    <row r="154" spans="1:12" x14ac:dyDescent="0.25">
      <c r="A154" s="13" t="s">
        <v>324</v>
      </c>
      <c r="B154" s="14" t="s">
        <v>325</v>
      </c>
      <c r="C154" s="13" t="s">
        <v>43</v>
      </c>
      <c r="D154" s="13" t="s">
        <v>39</v>
      </c>
      <c r="E154" s="13" t="s">
        <v>45</v>
      </c>
      <c r="F154" s="13"/>
      <c r="G154" s="14"/>
      <c r="H154" s="13"/>
      <c r="I154" s="13"/>
      <c r="K154" s="13"/>
      <c r="L154" s="13"/>
    </row>
    <row r="155" spans="1:12" x14ac:dyDescent="0.25">
      <c r="A155" s="13" t="s">
        <v>326</v>
      </c>
      <c r="B155" s="14" t="s">
        <v>327</v>
      </c>
      <c r="C155" s="13" t="s">
        <v>42</v>
      </c>
      <c r="D155" s="13" t="s">
        <v>39</v>
      </c>
      <c r="E155" s="13" t="s">
        <v>46</v>
      </c>
      <c r="F155" s="13"/>
      <c r="G155" s="14"/>
      <c r="H155" s="13"/>
      <c r="I155" s="13"/>
      <c r="K155" s="13"/>
      <c r="L155" s="13"/>
    </row>
    <row r="156" spans="1:12" x14ac:dyDescent="0.25">
      <c r="A156" s="13" t="s">
        <v>328</v>
      </c>
      <c r="B156" s="14" t="s">
        <v>329</v>
      </c>
      <c r="C156" s="13" t="s">
        <v>43</v>
      </c>
      <c r="D156" s="13" t="s">
        <v>40</v>
      </c>
      <c r="E156" s="13" t="s">
        <v>45</v>
      </c>
      <c r="F156" s="13"/>
      <c r="G156" s="14"/>
      <c r="H156" s="13"/>
      <c r="I156" s="13"/>
      <c r="K156" s="13"/>
      <c r="L156" s="13"/>
    </row>
    <row r="157" spans="1:12" x14ac:dyDescent="0.25">
      <c r="A157" s="13" t="s">
        <v>330</v>
      </c>
      <c r="B157" s="14" t="s">
        <v>331</v>
      </c>
      <c r="C157" s="13" t="s">
        <v>42</v>
      </c>
      <c r="D157" s="13" t="s">
        <v>39</v>
      </c>
      <c r="E157" s="13" t="s">
        <v>46</v>
      </c>
      <c r="F157" s="13"/>
      <c r="G157" s="14"/>
      <c r="H157" s="13"/>
      <c r="I157" s="13"/>
      <c r="K157" s="13"/>
      <c r="L157" s="13"/>
    </row>
    <row r="158" spans="1:12" x14ac:dyDescent="0.25">
      <c r="A158" s="13" t="s">
        <v>332</v>
      </c>
      <c r="B158" s="14" t="s">
        <v>333</v>
      </c>
      <c r="C158" s="13" t="s">
        <v>42</v>
      </c>
      <c r="D158" s="13" t="s">
        <v>40</v>
      </c>
      <c r="E158" s="13" t="s">
        <v>46</v>
      </c>
      <c r="F158" s="13"/>
      <c r="G158" s="14"/>
      <c r="H158" s="13"/>
      <c r="I158" s="13"/>
      <c r="K158" s="13"/>
      <c r="L158" s="13"/>
    </row>
    <row r="159" spans="1:12" x14ac:dyDescent="0.25">
      <c r="A159" s="13" t="s">
        <v>334</v>
      </c>
      <c r="B159" s="14" t="s">
        <v>335</v>
      </c>
      <c r="C159" s="13" t="s">
        <v>43</v>
      </c>
      <c r="D159" s="13" t="s">
        <v>40</v>
      </c>
      <c r="E159" s="13" t="s">
        <v>46</v>
      </c>
      <c r="F159" s="13"/>
      <c r="G159" s="14"/>
      <c r="H159" s="13"/>
      <c r="I159" s="13"/>
      <c r="K159" s="13"/>
      <c r="L159" s="13"/>
    </row>
    <row r="160" spans="1:12" x14ac:dyDescent="0.25">
      <c r="A160" s="13" t="s">
        <v>336</v>
      </c>
      <c r="B160" s="14" t="s">
        <v>337</v>
      </c>
      <c r="C160" s="13" t="s">
        <v>43</v>
      </c>
      <c r="D160" s="13" t="s">
        <v>40</v>
      </c>
      <c r="E160" s="13" t="s">
        <v>45</v>
      </c>
      <c r="F160" s="13"/>
      <c r="G160" s="14"/>
      <c r="H160" s="13"/>
      <c r="I160" s="13"/>
      <c r="K160" s="13"/>
      <c r="L160" s="13"/>
    </row>
    <row r="161" spans="1:12" x14ac:dyDescent="0.25">
      <c r="A161" s="13" t="s">
        <v>338</v>
      </c>
      <c r="B161" s="14" t="s">
        <v>339</v>
      </c>
      <c r="C161" s="13" t="s">
        <v>43</v>
      </c>
      <c r="D161" s="13" t="s">
        <v>40</v>
      </c>
      <c r="E161" s="13" t="s">
        <v>46</v>
      </c>
      <c r="F161" s="13"/>
      <c r="G161" s="14"/>
      <c r="H161" s="13"/>
      <c r="I161" s="13"/>
      <c r="K161" s="13"/>
      <c r="L161" s="13"/>
    </row>
    <row r="162" spans="1:12" x14ac:dyDescent="0.25">
      <c r="A162" s="13" t="s">
        <v>340</v>
      </c>
      <c r="B162" s="14" t="s">
        <v>341</v>
      </c>
      <c r="C162" s="13" t="s">
        <v>43</v>
      </c>
      <c r="D162" s="13" t="s">
        <v>40</v>
      </c>
      <c r="E162" s="13" t="s">
        <v>45</v>
      </c>
      <c r="F162" s="13"/>
      <c r="G162" s="14"/>
      <c r="H162" s="13"/>
      <c r="I162" s="13"/>
      <c r="K162" s="13"/>
      <c r="L162" s="13"/>
    </row>
    <row r="163" spans="1:12" x14ac:dyDescent="0.25">
      <c r="A163" s="13" t="s">
        <v>342</v>
      </c>
      <c r="B163" s="14" t="s">
        <v>343</v>
      </c>
      <c r="C163" s="13" t="s">
        <v>43</v>
      </c>
      <c r="D163" s="13" t="s">
        <v>40</v>
      </c>
      <c r="E163" s="13" t="s">
        <v>46</v>
      </c>
      <c r="F163" s="13"/>
      <c r="G163" s="14"/>
      <c r="H163" s="13"/>
      <c r="I163" s="13"/>
      <c r="K163" s="13"/>
      <c r="L163" s="13"/>
    </row>
    <row r="164" spans="1:12" x14ac:dyDescent="0.25">
      <c r="A164" s="13" t="s">
        <v>344</v>
      </c>
      <c r="B164" s="14" t="s">
        <v>345</v>
      </c>
      <c r="C164" s="13" t="s">
        <v>43</v>
      </c>
      <c r="D164" s="13" t="s">
        <v>40</v>
      </c>
      <c r="E164" s="13" t="s">
        <v>46</v>
      </c>
      <c r="F164" s="13"/>
      <c r="G164" s="14"/>
      <c r="H164" s="13"/>
      <c r="I164" s="13"/>
      <c r="K164" s="13"/>
      <c r="L164" s="13"/>
    </row>
    <row r="165" spans="1:12" x14ac:dyDescent="0.25">
      <c r="A165" s="13" t="s">
        <v>346</v>
      </c>
      <c r="B165" s="14" t="s">
        <v>347</v>
      </c>
      <c r="C165" s="13" t="s">
        <v>42</v>
      </c>
      <c r="D165" s="13" t="s">
        <v>40</v>
      </c>
      <c r="E165" s="13" t="s">
        <v>46</v>
      </c>
      <c r="F165" s="13"/>
      <c r="G165" s="14"/>
      <c r="H165" s="13"/>
      <c r="I165" s="13"/>
      <c r="K165" s="13"/>
      <c r="L165" s="13"/>
    </row>
    <row r="166" spans="1:12" x14ac:dyDescent="0.25">
      <c r="A166" s="13" t="s">
        <v>348</v>
      </c>
      <c r="B166" s="14" t="s">
        <v>349</v>
      </c>
      <c r="C166" s="13" t="s">
        <v>43</v>
      </c>
      <c r="D166" s="13" t="s">
        <v>40</v>
      </c>
      <c r="E166" s="13" t="s">
        <v>46</v>
      </c>
      <c r="F166" s="13"/>
      <c r="G166" s="14"/>
      <c r="H166" s="13"/>
      <c r="I166" s="13"/>
      <c r="K166" s="13"/>
      <c r="L166" s="13"/>
    </row>
    <row r="167" spans="1:12" x14ac:dyDescent="0.25">
      <c r="A167" s="13" t="s">
        <v>350</v>
      </c>
      <c r="B167" s="14" t="s">
        <v>351</v>
      </c>
      <c r="C167" s="13" t="s">
        <v>43</v>
      </c>
      <c r="D167" s="13" t="s">
        <v>40</v>
      </c>
      <c r="E167" s="13" t="s">
        <v>46</v>
      </c>
      <c r="F167" s="13"/>
      <c r="G167" s="14"/>
      <c r="H167" s="13"/>
      <c r="I167" s="13"/>
      <c r="K167" s="13"/>
      <c r="L167" s="13"/>
    </row>
    <row r="168" spans="1:12" x14ac:dyDescent="0.25">
      <c r="A168" s="20" t="s">
        <v>352</v>
      </c>
      <c r="B168" s="22" t="s">
        <v>353</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2018-02-22T02:41:45Z</dcterms:modified>
</cp:coreProperties>
</file>