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entral\water\WQWT_PROJECTS\WY_WQ_WQM_Planning\WatershedPlan_Datasets\FY17\Sorge - Koshkonong TWA 2016\Natural Communities\"/>
    </mc:Choice>
  </mc:AlternateContent>
  <bookViews>
    <workbookView xWindow="0" yWindow="0" windowWidth="23040" windowHeight="8640" activeTab="1"/>
  </bookViews>
  <sheets>
    <sheet name="10022082 " sheetId="1" r:id="rId1"/>
    <sheet name="133025" sheetId="2" r:id="rId2"/>
  </sheets>
  <externalReferences>
    <externalReference r:id="rId3"/>
    <externalReference r:id="rId4"/>
  </externalReferences>
  <definedNames>
    <definedName name="NCList">'[1]Expected guild %'!$J$5:$J$13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2" l="1"/>
  <c r="D99" i="2"/>
  <c r="D98" i="2"/>
  <c r="D97" i="2"/>
  <c r="D96" i="2"/>
  <c r="D95" i="2"/>
  <c r="D94" i="2"/>
  <c r="D93" i="2"/>
  <c r="D91" i="2"/>
  <c r="D90" i="2"/>
  <c r="D89" i="2"/>
  <c r="D88" i="2"/>
  <c r="B76" i="2"/>
  <c r="B75" i="2"/>
  <c r="B74" i="2"/>
  <c r="AA53" i="2"/>
  <c r="Z53" i="2"/>
  <c r="Y53" i="2"/>
  <c r="X53" i="2"/>
  <c r="T53" i="2"/>
  <c r="S53" i="2"/>
  <c r="R53" i="2"/>
  <c r="Q53" i="2"/>
  <c r="M53" i="2"/>
  <c r="L53" i="2"/>
  <c r="K53" i="2"/>
  <c r="J53" i="2"/>
  <c r="B53" i="2"/>
  <c r="AA52" i="2"/>
  <c r="Z52" i="2"/>
  <c r="Y52" i="2"/>
  <c r="X52" i="2"/>
  <c r="T52" i="2"/>
  <c r="S52" i="2"/>
  <c r="R52" i="2"/>
  <c r="Q52" i="2"/>
  <c r="M52" i="2"/>
  <c r="L52" i="2"/>
  <c r="K52" i="2"/>
  <c r="J52" i="2"/>
  <c r="B52" i="2"/>
  <c r="AA51" i="2"/>
  <c r="Z51" i="2"/>
  <c r="Y51" i="2"/>
  <c r="X51" i="2"/>
  <c r="T51" i="2"/>
  <c r="S51" i="2"/>
  <c r="R51" i="2"/>
  <c r="Q51" i="2"/>
  <c r="M51" i="2"/>
  <c r="L51" i="2"/>
  <c r="K51" i="2"/>
  <c r="J51" i="2"/>
  <c r="B51" i="2"/>
  <c r="Z46" i="2"/>
  <c r="Y46" i="2"/>
  <c r="S46" i="2"/>
  <c r="R46" i="2"/>
  <c r="L46" i="2"/>
  <c r="K46" i="2"/>
  <c r="Z45" i="2"/>
  <c r="Y45" i="2"/>
  <c r="S45" i="2"/>
  <c r="R45" i="2"/>
  <c r="L45" i="2"/>
  <c r="K45" i="2"/>
  <c r="Z44" i="2"/>
  <c r="Y44" i="2"/>
  <c r="S44" i="2"/>
  <c r="R44" i="2"/>
  <c r="L44" i="2"/>
  <c r="K44" i="2"/>
  <c r="AB38" i="2"/>
  <c r="Z38" i="2"/>
  <c r="X38" i="2"/>
  <c r="U38" i="2"/>
  <c r="S38" i="2"/>
  <c r="Q38" i="2"/>
  <c r="N38" i="2"/>
  <c r="L38" i="2"/>
  <c r="J38" i="2"/>
  <c r="F38" i="2"/>
  <c r="D38" i="2"/>
  <c r="B38" i="2"/>
  <c r="X46" i="2" s="1"/>
  <c r="AA46" i="2" s="1"/>
  <c r="AB37" i="2"/>
  <c r="Z37" i="2"/>
  <c r="X37" i="2"/>
  <c r="U37" i="2"/>
  <c r="S37" i="2"/>
  <c r="Q37" i="2"/>
  <c r="N37" i="2"/>
  <c r="L37" i="2"/>
  <c r="J37" i="2"/>
  <c r="F37" i="2"/>
  <c r="D37" i="2"/>
  <c r="B37" i="2"/>
  <c r="X45" i="2" s="1"/>
  <c r="AA45" i="2" s="1"/>
  <c r="AB36" i="2"/>
  <c r="Z36" i="2"/>
  <c r="X36" i="2"/>
  <c r="U36" i="2"/>
  <c r="S36" i="2"/>
  <c r="Q36" i="2"/>
  <c r="N36" i="2"/>
  <c r="L36" i="2"/>
  <c r="J36" i="2"/>
  <c r="F36" i="2"/>
  <c r="D36" i="2"/>
  <c r="B36" i="2"/>
  <c r="X44" i="2" s="1"/>
  <c r="AA44" i="2" s="1"/>
  <c r="D29" i="2"/>
  <c r="D76" i="2" s="1"/>
  <c r="D18" i="2"/>
  <c r="B15" i="2"/>
  <c r="B14" i="2"/>
  <c r="B13" i="2"/>
  <c r="B12" i="2"/>
  <c r="B11" i="2"/>
  <c r="B9" i="2"/>
  <c r="B8" i="2"/>
  <c r="B7" i="2"/>
  <c r="B6" i="2"/>
  <c r="B5" i="2"/>
  <c r="B4" i="2"/>
  <c r="B44" i="2" l="1"/>
  <c r="Q44" i="2"/>
  <c r="T44" i="2" s="1"/>
  <c r="B45" i="2"/>
  <c r="Q45" i="2"/>
  <c r="T45" i="2" s="1"/>
  <c r="B46" i="2"/>
  <c r="Q46" i="2"/>
  <c r="T46" i="2" s="1"/>
  <c r="C44" i="2"/>
  <c r="C45" i="2"/>
  <c r="C46" i="2"/>
  <c r="C51" i="2"/>
  <c r="C52" i="2"/>
  <c r="C53" i="2"/>
  <c r="C74" i="2"/>
  <c r="C75" i="2"/>
  <c r="C76" i="2"/>
  <c r="E76" i="2" s="1"/>
  <c r="J44" i="2"/>
  <c r="M44" i="2" s="1"/>
  <c r="J45" i="2"/>
  <c r="M45" i="2" s="1"/>
  <c r="J46" i="2"/>
  <c r="M46" i="2" s="1"/>
  <c r="D44" i="2"/>
  <c r="D45" i="2"/>
  <c r="D46" i="2"/>
  <c r="D51" i="2"/>
  <c r="D52" i="2"/>
  <c r="D53" i="2"/>
  <c r="D74" i="2"/>
  <c r="E74" i="2" s="1"/>
  <c r="D75" i="2"/>
  <c r="E52" i="2" l="1"/>
  <c r="E44" i="2"/>
  <c r="E53" i="2"/>
  <c r="E45" i="2"/>
  <c r="E75" i="2"/>
  <c r="E51" i="2"/>
  <c r="E46" i="2"/>
  <c r="D100" i="1" l="1"/>
  <c r="D99" i="1"/>
  <c r="D98" i="1"/>
  <c r="D97" i="1"/>
  <c r="D96" i="1"/>
  <c r="D95" i="1"/>
  <c r="D94" i="1"/>
  <c r="D93" i="1"/>
  <c r="D91" i="1"/>
  <c r="D90" i="1"/>
  <c r="D89" i="1"/>
  <c r="D88" i="1"/>
  <c r="Z53" i="1"/>
  <c r="Y53" i="1"/>
  <c r="S53" i="1"/>
  <c r="R53" i="1"/>
  <c r="L53" i="1"/>
  <c r="K53" i="1"/>
  <c r="Z52" i="1"/>
  <c r="Y52" i="1"/>
  <c r="S52" i="1"/>
  <c r="R52" i="1"/>
  <c r="L52" i="1"/>
  <c r="K52" i="1"/>
  <c r="Z51" i="1"/>
  <c r="Y51" i="1"/>
  <c r="S51" i="1"/>
  <c r="R51" i="1"/>
  <c r="L51" i="1"/>
  <c r="K51" i="1"/>
  <c r="Z46" i="1"/>
  <c r="Y46" i="1"/>
  <c r="S46" i="1"/>
  <c r="R46" i="1"/>
  <c r="L46" i="1"/>
  <c r="K46" i="1"/>
  <c r="C46" i="1"/>
  <c r="Z45" i="1"/>
  <c r="Y45" i="1"/>
  <c r="S45" i="1"/>
  <c r="R45" i="1"/>
  <c r="L45" i="1"/>
  <c r="K45" i="1"/>
  <c r="D45" i="1"/>
  <c r="C45" i="1"/>
  <c r="Z44" i="1"/>
  <c r="Y44" i="1"/>
  <c r="S44" i="1"/>
  <c r="R44" i="1"/>
  <c r="L44" i="1"/>
  <c r="K44" i="1"/>
  <c r="D44" i="1"/>
  <c r="C44" i="1"/>
  <c r="AB38" i="1"/>
  <c r="Z38" i="1"/>
  <c r="X38" i="1"/>
  <c r="U38" i="1"/>
  <c r="S38" i="1"/>
  <c r="Q38" i="1"/>
  <c r="N38" i="1"/>
  <c r="L38" i="1"/>
  <c r="J38" i="1"/>
  <c r="F38" i="1"/>
  <c r="B76" i="1" s="1"/>
  <c r="D38" i="1"/>
  <c r="X53" i="1" s="1"/>
  <c r="AA53" i="1" s="1"/>
  <c r="B38" i="1"/>
  <c r="X46" i="1" s="1"/>
  <c r="AB37" i="1"/>
  <c r="Z37" i="1"/>
  <c r="X37" i="1"/>
  <c r="U37" i="1"/>
  <c r="S37" i="1"/>
  <c r="Q37" i="1"/>
  <c r="N37" i="1"/>
  <c r="L37" i="1"/>
  <c r="J37" i="1"/>
  <c r="F37" i="1"/>
  <c r="B75" i="1" s="1"/>
  <c r="D37" i="1"/>
  <c r="X52" i="1" s="1"/>
  <c r="AA52" i="1" s="1"/>
  <c r="B37" i="1"/>
  <c r="X45" i="1" s="1"/>
  <c r="AB36" i="1"/>
  <c r="Z36" i="1"/>
  <c r="X36" i="1"/>
  <c r="U36" i="1"/>
  <c r="S36" i="1"/>
  <c r="Q36" i="1"/>
  <c r="N36" i="1"/>
  <c r="L36" i="1"/>
  <c r="J36" i="1"/>
  <c r="F36" i="1"/>
  <c r="B74" i="1" s="1"/>
  <c r="D36" i="1"/>
  <c r="X51" i="1" s="1"/>
  <c r="B36" i="1"/>
  <c r="X44" i="1" s="1"/>
  <c r="D29" i="1"/>
  <c r="D76" i="1" s="1"/>
  <c r="D18" i="1"/>
  <c r="B15" i="1"/>
  <c r="B14" i="1"/>
  <c r="B13" i="1"/>
  <c r="B12" i="1"/>
  <c r="B11" i="1"/>
  <c r="B9" i="1"/>
  <c r="B8" i="1"/>
  <c r="B7" i="1"/>
  <c r="B6" i="1"/>
  <c r="B5" i="1"/>
  <c r="B4" i="1"/>
  <c r="AA46" i="1" l="1"/>
  <c r="AA44" i="1"/>
  <c r="AA45" i="1"/>
  <c r="E44" i="1"/>
  <c r="E46" i="1"/>
  <c r="AA51" i="1"/>
  <c r="B44" i="1"/>
  <c r="J44" i="1"/>
  <c r="M44" i="1" s="1"/>
  <c r="Q44" i="1"/>
  <c r="T44" i="1" s="1"/>
  <c r="B45" i="1"/>
  <c r="E45" i="1" s="1"/>
  <c r="J45" i="1"/>
  <c r="M45" i="1" s="1"/>
  <c r="Q45" i="1"/>
  <c r="T45" i="1" s="1"/>
  <c r="B46" i="1"/>
  <c r="J46" i="1"/>
  <c r="M46" i="1" s="1"/>
  <c r="Q46" i="1"/>
  <c r="T46" i="1" s="1"/>
  <c r="B51" i="1"/>
  <c r="J51" i="1"/>
  <c r="M51" i="1" s="1"/>
  <c r="Q51" i="1"/>
  <c r="T51" i="1" s="1"/>
  <c r="B52" i="1"/>
  <c r="J52" i="1"/>
  <c r="M52" i="1" s="1"/>
  <c r="Q52" i="1"/>
  <c r="T52" i="1" s="1"/>
  <c r="B53" i="1"/>
  <c r="J53" i="1"/>
  <c r="M53" i="1" s="1"/>
  <c r="Q53" i="1"/>
  <c r="T53" i="1" s="1"/>
  <c r="C51" i="1"/>
  <c r="E51" i="1" s="1"/>
  <c r="C52" i="1"/>
  <c r="E52" i="1" s="1"/>
  <c r="C53" i="1"/>
  <c r="C74" i="1"/>
  <c r="C75" i="1"/>
  <c r="E75" i="1" s="1"/>
  <c r="C76" i="1"/>
  <c r="E76" i="1" s="1"/>
  <c r="D46" i="1"/>
  <c r="D51" i="1"/>
  <c r="D52" i="1"/>
  <c r="D53" i="1"/>
  <c r="D74" i="1"/>
  <c r="E74" i="1" s="1"/>
  <c r="D75" i="1"/>
  <c r="E53" i="1" l="1"/>
</calcChain>
</file>

<file path=xl/sharedStrings.xml><?xml version="1.0" encoding="utf-8"?>
<sst xmlns="http://schemas.openxmlformats.org/spreadsheetml/2006/main" count="484" uniqueCount="106">
  <si>
    <t>Form V6. 3-23-2017</t>
  </si>
  <si>
    <t>Biologist:</t>
  </si>
  <si>
    <t xml:space="preserve">KEY: </t>
  </si>
  <si>
    <t>Sample Date:</t>
  </si>
  <si>
    <t>Station Number:</t>
  </si>
  <si>
    <t>Station Name/Description:</t>
  </si>
  <si>
    <t>Fieldwork Description:</t>
  </si>
  <si>
    <t>Waterbody Name:</t>
  </si>
  <si>
    <t>Counties:</t>
  </si>
  <si>
    <t>AUs:</t>
  </si>
  <si>
    <t>WBIC:</t>
  </si>
  <si>
    <t>Warm Mainstem</t>
  </si>
  <si>
    <t>Thermal</t>
  </si>
  <si>
    <t>Tolerance</t>
  </si>
  <si>
    <t>Natural Community Verification Recommendation</t>
  </si>
  <si>
    <t>Only enter data into the cells shaded in yellow.  The rest will autofill/autocalculate.</t>
  </si>
  <si>
    <t>Today's date:</t>
  </si>
  <si>
    <t>Enter information in cell (not used for autopopulation of other cells)</t>
  </si>
  <si>
    <t>Value will autocalculate based in on data entered in orange cells on other tabs</t>
  </si>
  <si>
    <t>HUC10:</t>
  </si>
  <si>
    <t>ENTER THE FOLLOWING AFTER THE ASSESSMENT BELOW HAS BEEN COMPLETED:</t>
  </si>
  <si>
    <t>Modeled Natural Community</t>
  </si>
  <si>
    <t xml:space="preserve">Model "Verified as correct", OR "Proposed change"? 
OR inconclusive? </t>
  </si>
  <si>
    <t>Proposed change</t>
  </si>
  <si>
    <t>If a change is proposed, what is the new proposed NC?</t>
  </si>
  <si>
    <t>Cool-Warm Mainstem</t>
  </si>
  <si>
    <t>TO BE FILLED IN BY THE REVIEW TEAM, IF APPLICABLE:</t>
  </si>
  <si>
    <t>Reviewed by review team?  If so, enter date reviewed:</t>
  </si>
  <si>
    <t>Decision:</t>
  </si>
  <si>
    <t xml:space="preserve">Status (proposed for rule change, etc): </t>
  </si>
  <si>
    <t xml:space="preserve">IF THE MODELED NC APPEARS TO BE INCORRECT AFTER CONSIDERING TOLERANCE AND WEATHER, </t>
  </si>
  <si>
    <t>TEST ALTERNATIVE NCs USING THE THREE TESTING AREAS IN THIS SECTION.</t>
  </si>
  <si>
    <t>MODELED NATURAL COMMUNITY (do not change):</t>
  </si>
  <si>
    <t>FIRST TEST NATURAL COMMUNITY (use picklist):</t>
  </si>
  <si>
    <t>SECOND TEST NATURAL COMMUNITY (use picklist):</t>
  </si>
  <si>
    <t>THIRD TEST NATURAL COMMUNITY (use picklist):</t>
  </si>
  <si>
    <t>1. COMPARE OBSERVED VERSUS EXPECTED SPECIES GUILDS</t>
  </si>
  <si>
    <t>The following tables will autocalculate based on the modeled NC and data provided in the data-entry tab.</t>
  </si>
  <si>
    <t>The following tables will autocalculate based on the test NC entered above.</t>
  </si>
  <si>
    <t>Total number of individuals observed in each Guild (this will autocalculate)</t>
  </si>
  <si>
    <t>Stream Size</t>
  </si>
  <si>
    <t>Coldwater</t>
  </si>
  <si>
    <t>Small Stream</t>
  </si>
  <si>
    <t>Intolerant</t>
  </si>
  <si>
    <t>Transitional</t>
  </si>
  <si>
    <t>Medium Stream</t>
  </si>
  <si>
    <t>Intermediate</t>
  </si>
  <si>
    <t>Warmwater</t>
  </si>
  <si>
    <t>Large River</t>
  </si>
  <si>
    <t>Tolerant</t>
  </si>
  <si>
    <t>Observed &amp; Expected Guild Percentages (these will autocalculate)</t>
  </si>
  <si>
    <t>Guild</t>
  </si>
  <si>
    <t>Observed</t>
  </si>
  <si>
    <t>Expected Range</t>
  </si>
  <si>
    <t>Within 
Range?</t>
  </si>
  <si>
    <t>Low End</t>
  </si>
  <si>
    <t>High End</t>
  </si>
  <si>
    <t>Based on the "Within Range" assessments above (Y/N), is the modeled Natural Community verified as correct?</t>
  </si>
  <si>
    <t>Based on the "Within Range" assessments above (Y/N), is this test NC proposed as the correct one?</t>
  </si>
  <si>
    <t>Yes, No, Uncertain, etc.; add notes if needed:</t>
  </si>
  <si>
    <t>Notes if needed:</t>
  </si>
  <si>
    <t>Too many transitionals.  Even in the absence of white sucker, transtionals would make up 56% of catch.  Not nearly enough WW spp.</t>
  </si>
  <si>
    <t>Tests out as CWMS</t>
  </si>
  <si>
    <t>-  If the modeled NC is verified as correct, you may stop here and make your verification recommendation.</t>
  </si>
  <si>
    <t xml:space="preserve">   Or, if the data may have been taken during an extreme weather year, continue on to step 3 to assess weather data.</t>
  </si>
  <si>
    <t>IN CELLS 19A &amp; 20A, ENTER WHETHER THE MODELED NC IS VERIFIED OR A DIFFERENT NC IS PROPOSED.</t>
  </si>
  <si>
    <t>-  If the model is not verified as correct, move on to step 2.</t>
  </si>
  <si>
    <t>MORE NCS CAN BE TESTED TO THE RIGHT.</t>
  </si>
  <si>
    <t>2.  TOLERANCE: ARE HUMAN-CAUSED IMPACTS EVIDENT?</t>
  </si>
  <si>
    <t>IF the observed Natural Community does not fit the modeled NC based on Thermal and Size guilds,</t>
  </si>
  <si>
    <t xml:space="preserve">use the Tolerance ranges below to determine whether the difference in species is likely due </t>
  </si>
  <si>
    <t>to human-caused impacts.</t>
  </si>
  <si>
    <r>
      <t xml:space="preserve">- IF </t>
    </r>
    <r>
      <rPr>
        <b/>
        <i/>
        <sz val="10"/>
        <color theme="1"/>
        <rFont val="Calibri"/>
        <family val="2"/>
        <scheme val="minor"/>
      </rPr>
      <t xml:space="preserve">BOTH </t>
    </r>
    <r>
      <rPr>
        <i/>
        <sz val="10"/>
        <color theme="1"/>
        <rFont val="Calibri"/>
        <family val="2"/>
        <scheme val="minor"/>
      </rPr>
      <t>Intolerant species and Tolerant species are OUTSIDE the expected range (i.e. "N"),</t>
    </r>
  </si>
  <si>
    <t xml:space="preserve">   it is likely that the difference in NC is human-caused, and the NC should not be changed.</t>
  </si>
  <si>
    <r>
      <t xml:space="preserve">- IF </t>
    </r>
    <r>
      <rPr>
        <b/>
        <i/>
        <sz val="10"/>
        <color theme="1"/>
        <rFont val="Calibri"/>
        <family val="2"/>
        <scheme val="minor"/>
      </rPr>
      <t xml:space="preserve">ZERO OR ONE OF </t>
    </r>
    <r>
      <rPr>
        <i/>
        <sz val="10"/>
        <color theme="1"/>
        <rFont val="Calibri"/>
        <family val="2"/>
        <scheme val="minor"/>
      </rPr>
      <t>(BUT NOT BOTH) Intolerant and Tolerant species are outside the expected</t>
    </r>
  </si>
  <si>
    <t xml:space="preserve">   range, then the difference in NC is likely not human-caused and a new NC may be propsed.</t>
  </si>
  <si>
    <t>Intermediate*</t>
  </si>
  <si>
    <t xml:space="preserve">*The "Intermediate" value is not used in the determination, but is provided for informational purposes. </t>
  </si>
  <si>
    <t>Based on the Tolerance "Within Range" assessments above (Y/N), is the difference between observed and</t>
  </si>
  <si>
    <t>expected NC likely due to human-caused impacts?  If so, the modeled NC should not be changed.</t>
  </si>
  <si>
    <t>3.  WEATHER:  WAS THE SAMPLE TAKEN DURING AN EXTREME WEATHER YEAR?</t>
  </si>
  <si>
    <t>Weather data only need to be assessed if the biologist suspects the fish survey may have been</t>
  </si>
  <si>
    <t>conducted during an extreme weather year.</t>
  </si>
  <si>
    <t>AT THE TOP LEFT, ENTER WHETHER THE MODELED NC IS VERIFIED, OR A DIFFERENT NC IS PROPOSED.</t>
  </si>
  <si>
    <t>Temperature Index (average temperature (C) in 30 days prior to sample)</t>
  </si>
  <si>
    <t>Temp Index sample</t>
  </si>
  <si>
    <t>Temp Index 10%</t>
  </si>
  <si>
    <t>Temp Index 90%</t>
  </si>
  <si>
    <t>Extreme Temp?</t>
  </si>
  <si>
    <t>Precipitation Index (weighted average daily precipitation (mm) in 4 years prior to sample)</t>
  </si>
  <si>
    <t>Avg precip 30 days</t>
  </si>
  <si>
    <t>Avg precip 31-90 days</t>
  </si>
  <si>
    <t>Avg precip 91-365 days</t>
  </si>
  <si>
    <t>Avg precip 366-1460 days</t>
  </si>
  <si>
    <t>Precip Index sample</t>
  </si>
  <si>
    <t>Precip Index 10%</t>
  </si>
  <si>
    <t>Precip Index 90%</t>
  </si>
  <si>
    <t>Extreme Precip?</t>
  </si>
  <si>
    <t>Was it an extreme weather year?  If so, in what way?</t>
  </si>
  <si>
    <t>If not, use the information from steps 1 and 2 above to make your determination.</t>
  </si>
  <si>
    <t>If it was an extreme weather year, is another year of surveying needed to supplement the data?</t>
  </si>
  <si>
    <t>Or, can additional existing data from other years supplement this data?</t>
  </si>
  <si>
    <t>Attach any additional justification used to make a decision on NC Verification (in a new tab), and describe below.</t>
  </si>
  <si>
    <t>YOU MAY TEST OTHER POTENTIAL NCs TO THE RIGHT.   WHEN COMPLETE, AT THE TOP ENTER WHETHER THE MODELED NC IS VERIFIED, OR A DIFFERENT NC IS PROPOSED.</t>
  </si>
  <si>
    <t>Verified as correct</t>
  </si>
  <si>
    <t>Poor shocking efficiency as stream was wide and deep.  Probably underepresentation of both numbers of fish and numbers of species.  Keep modeled community.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</si>
</sst>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vertical="top"/>
    </xf>
    <xf numFmtId="0" fontId="0" fillId="0" borderId="4" xfId="0" applyBorder="1" applyAlignment="1">
      <alignment vertical="top"/>
    </xf>
    <xf numFmtId="0" fontId="3" fillId="0" borderId="0" xfId="0" applyFont="1" applyAlignment="1" applyProtection="1">
      <alignment vertical="top"/>
    </xf>
    <xf numFmtId="0" fontId="4" fillId="0" borderId="0" xfId="0" applyFont="1" applyProtection="1"/>
    <xf numFmtId="0" fontId="5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2" borderId="1" xfId="0" applyFont="1" applyFill="1" applyBorder="1" applyAlignment="1" applyProtection="1">
      <alignment horizontal="left" vertical="top"/>
    </xf>
    <xf numFmtId="0" fontId="0" fillId="0" borderId="3" xfId="0" applyBorder="1" applyAlignment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14" fontId="4" fillId="2" borderId="1" xfId="0" applyNumberFormat="1" applyFont="1" applyFill="1" applyBorder="1" applyAlignment="1" applyProtection="1">
      <alignment horizontal="left" vertical="top"/>
    </xf>
    <xf numFmtId="14" fontId="4" fillId="2" borderId="3" xfId="0" applyNumberFormat="1" applyFont="1" applyFill="1" applyBorder="1" applyAlignment="1" applyProtection="1">
      <alignment horizontal="left" vertical="top"/>
    </xf>
    <xf numFmtId="0" fontId="0" fillId="4" borderId="4" xfId="0" applyFill="1" applyBorder="1" applyAlignment="1" applyProtection="1">
      <alignment vertical="top"/>
    </xf>
    <xf numFmtId="0" fontId="0" fillId="2" borderId="4" xfId="0" applyFill="1" applyBorder="1" applyAlignment="1" applyProtection="1">
      <alignment vertical="top"/>
    </xf>
    <xf numFmtId="0" fontId="4" fillId="2" borderId="3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Fill="1" applyAlignment="1" applyProtection="1">
      <alignment vertical="top"/>
    </xf>
    <xf numFmtId="1" fontId="4" fillId="2" borderId="1" xfId="0" applyNumberFormat="1" applyFont="1" applyFill="1" applyBorder="1" applyAlignment="1" applyProtection="1">
      <alignment horizontal="left" vertical="top"/>
    </xf>
    <xf numFmtId="1" fontId="4" fillId="2" borderId="3" xfId="0" applyNumberFormat="1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3" fillId="0" borderId="0" xfId="0" applyFont="1" applyProtection="1"/>
    <xf numFmtId="0" fontId="4" fillId="0" borderId="0" xfId="0" applyFont="1" applyFill="1" applyBorder="1" applyProtection="1"/>
    <xf numFmtId="0" fontId="6" fillId="0" borderId="0" xfId="0" applyFont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4" fillId="0" borderId="10" xfId="0" applyFont="1" applyBorder="1" applyAlignment="1" applyProtection="1">
      <alignment vertical="top" wrapText="1"/>
    </xf>
    <xf numFmtId="0" fontId="4" fillId="2" borderId="4" xfId="0" applyFont="1" applyFill="1" applyBorder="1" applyAlignment="1" applyProtection="1">
      <alignment horizontal="left" vertical="top"/>
    </xf>
    <xf numFmtId="0" fontId="4" fillId="4" borderId="1" xfId="0" applyFont="1" applyFill="1" applyBorder="1" applyAlignment="1" applyProtection="1">
      <alignment vertical="top"/>
      <protection locked="0"/>
    </xf>
    <xf numFmtId="0" fontId="4" fillId="4" borderId="3" xfId="0" applyFont="1" applyFill="1" applyBorder="1" applyAlignment="1" applyProtection="1">
      <alignment vertical="top"/>
      <protection locked="0"/>
    </xf>
    <xf numFmtId="0" fontId="7" fillId="0" borderId="0" xfId="0" applyFont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</xf>
    <xf numFmtId="0" fontId="4" fillId="0" borderId="10" xfId="0" applyFont="1" applyFill="1" applyBorder="1" applyAlignment="1" applyProtection="1">
      <alignment vertical="top"/>
    </xf>
    <xf numFmtId="0" fontId="4" fillId="4" borderId="6" xfId="0" applyFont="1" applyFill="1" applyBorder="1" applyAlignment="1" applyProtection="1">
      <alignment vertical="top"/>
      <protection locked="0"/>
    </xf>
    <xf numFmtId="0" fontId="4" fillId="4" borderId="8" xfId="0" applyFont="1" applyFill="1" applyBorder="1" applyAlignment="1" applyProtection="1">
      <alignment vertical="top"/>
      <protection locked="0"/>
    </xf>
    <xf numFmtId="0" fontId="6" fillId="5" borderId="11" xfId="0" applyFont="1" applyFill="1" applyBorder="1" applyAlignment="1" applyProtection="1">
      <alignment vertical="top"/>
    </xf>
    <xf numFmtId="0" fontId="4" fillId="5" borderId="12" xfId="0" applyFont="1" applyFill="1" applyBorder="1" applyAlignment="1" applyProtection="1">
      <alignment vertical="top"/>
    </xf>
    <xf numFmtId="0" fontId="4" fillId="5" borderId="13" xfId="0" applyFont="1" applyFill="1" applyBorder="1" applyAlignment="1" applyProtection="1">
      <alignment vertical="top"/>
    </xf>
    <xf numFmtId="0" fontId="4" fillId="5" borderId="14" xfId="0" applyFont="1" applyFill="1" applyBorder="1" applyAlignment="1" applyProtection="1">
      <alignment vertical="top"/>
    </xf>
    <xf numFmtId="0" fontId="4" fillId="5" borderId="0" xfId="0" applyFont="1" applyFill="1" applyBorder="1" applyAlignment="1" applyProtection="1">
      <alignment vertical="top"/>
    </xf>
    <xf numFmtId="0" fontId="4" fillId="3" borderId="4" xfId="0" applyFont="1" applyFill="1" applyBorder="1" applyAlignment="1" applyProtection="1">
      <alignment vertical="top"/>
    </xf>
    <xf numFmtId="0" fontId="4" fillId="0" borderId="0" xfId="0" applyFont="1" applyBorder="1" applyProtection="1"/>
    <xf numFmtId="0" fontId="4" fillId="5" borderId="6" xfId="0" applyFont="1" applyFill="1" applyBorder="1" applyAlignment="1" applyProtection="1">
      <alignment vertical="top"/>
    </xf>
    <xf numFmtId="0" fontId="4" fillId="5" borderId="7" xfId="0" applyFont="1" applyFill="1" applyBorder="1" applyAlignment="1" applyProtection="1">
      <alignment vertical="top"/>
    </xf>
    <xf numFmtId="0" fontId="4" fillId="0" borderId="15" xfId="0" applyFont="1" applyBorder="1" applyProtection="1"/>
    <xf numFmtId="0" fontId="5" fillId="0" borderId="16" xfId="0" applyFont="1" applyBorder="1" applyProtection="1"/>
    <xf numFmtId="0" fontId="5" fillId="0" borderId="17" xfId="0" applyFont="1" applyBorder="1" applyProtection="1"/>
    <xf numFmtId="0" fontId="4" fillId="0" borderId="17" xfId="0" applyFont="1" applyBorder="1" applyProtection="1"/>
    <xf numFmtId="0" fontId="4" fillId="4" borderId="1" xfId="0" applyFont="1" applyFill="1" applyBorder="1" applyAlignment="1" applyProtection="1">
      <alignment horizontal="left" vertical="top"/>
      <protection locked="0"/>
    </xf>
    <xf numFmtId="0" fontId="4" fillId="4" borderId="3" xfId="0" applyFont="1" applyFill="1" applyBorder="1" applyAlignment="1" applyProtection="1">
      <alignment horizontal="left" vertical="top"/>
      <protection locked="0"/>
    </xf>
    <xf numFmtId="0" fontId="7" fillId="0" borderId="0" xfId="0" applyFont="1" applyProtection="1"/>
    <xf numFmtId="0" fontId="3" fillId="0" borderId="0" xfId="0" applyFont="1" applyAlignment="1" applyProtection="1"/>
    <xf numFmtId="0" fontId="4" fillId="3" borderId="4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/>
    </xf>
    <xf numFmtId="0" fontId="4" fillId="3" borderId="18" xfId="0" applyFont="1" applyFill="1" applyBorder="1" applyAlignment="1" applyProtection="1">
      <alignment horizontal="center" vertical="top"/>
    </xf>
    <xf numFmtId="0" fontId="4" fillId="3" borderId="19" xfId="0" applyFont="1" applyFill="1" applyBorder="1" applyAlignment="1" applyProtection="1">
      <alignment horizontal="center" vertical="top"/>
    </xf>
    <xf numFmtId="0" fontId="4" fillId="3" borderId="3" xfId="0" applyFont="1" applyFill="1" applyBorder="1" applyAlignment="1" applyProtection="1">
      <alignment horizontal="center" vertical="top"/>
    </xf>
    <xf numFmtId="0" fontId="4" fillId="3" borderId="4" xfId="0" applyFont="1" applyFill="1" applyBorder="1" applyAlignment="1" applyProtection="1">
      <alignment horizontal="center" vertical="top"/>
    </xf>
    <xf numFmtId="0" fontId="4" fillId="0" borderId="4" xfId="0" applyFont="1" applyBorder="1" applyAlignment="1" applyProtection="1">
      <alignment vertical="top"/>
    </xf>
    <xf numFmtId="0" fontId="4" fillId="2" borderId="1" xfId="0" applyFont="1" applyFill="1" applyBorder="1" applyAlignment="1" applyProtection="1">
      <alignment vertical="top"/>
    </xf>
    <xf numFmtId="0" fontId="4" fillId="0" borderId="18" xfId="0" applyFont="1" applyFill="1" applyBorder="1" applyAlignment="1" applyProtection="1">
      <alignment vertical="top"/>
    </xf>
    <xf numFmtId="0" fontId="4" fillId="2" borderId="19" xfId="0" applyFont="1" applyFill="1" applyBorder="1" applyAlignment="1" applyProtection="1">
      <alignment vertical="top"/>
    </xf>
    <xf numFmtId="0" fontId="4" fillId="0" borderId="3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vertical="top"/>
    </xf>
    <xf numFmtId="0" fontId="4" fillId="3" borderId="1" xfId="0" applyFont="1" applyFill="1" applyBorder="1" applyAlignment="1" applyProtection="1">
      <alignment horizontal="center" vertical="top"/>
    </xf>
    <xf numFmtId="0" fontId="4" fillId="3" borderId="2" xfId="0" applyFont="1" applyFill="1" applyBorder="1" applyAlignment="1" applyProtection="1">
      <alignment horizontal="center" vertical="top"/>
    </xf>
    <xf numFmtId="0" fontId="4" fillId="3" borderId="3" xfId="0" applyFont="1" applyFill="1" applyBorder="1" applyAlignment="1" applyProtection="1">
      <alignment horizontal="center" vertical="top"/>
    </xf>
    <xf numFmtId="0" fontId="4" fillId="3" borderId="5" xfId="0" applyFont="1" applyFill="1" applyBorder="1" applyAlignment="1" applyProtection="1">
      <alignment horizontal="center" vertical="top"/>
    </xf>
    <xf numFmtId="0" fontId="4" fillId="3" borderId="5" xfId="0" applyFont="1" applyFill="1" applyBorder="1" applyAlignment="1" applyProtection="1">
      <alignment horizontal="center" vertical="top"/>
    </xf>
    <xf numFmtId="0" fontId="4" fillId="3" borderId="20" xfId="0" applyFont="1" applyFill="1" applyBorder="1" applyAlignment="1" applyProtection="1">
      <alignment horizontal="center" vertical="top"/>
    </xf>
    <xf numFmtId="0" fontId="4" fillId="3" borderId="21" xfId="0" applyFont="1" applyFill="1" applyBorder="1" applyAlignment="1" applyProtection="1">
      <alignment horizontal="center" vertical="top"/>
    </xf>
    <xf numFmtId="0" fontId="4" fillId="3" borderId="5" xfId="0" applyFont="1" applyFill="1" applyBorder="1" applyAlignment="1" applyProtection="1">
      <alignment horizontal="center" vertical="top" wrapText="1"/>
    </xf>
    <xf numFmtId="0" fontId="4" fillId="3" borderId="9" xfId="0" applyFont="1" applyFill="1" applyBorder="1" applyAlignment="1" applyProtection="1">
      <alignment horizontal="center" vertical="top"/>
    </xf>
    <xf numFmtId="0" fontId="4" fillId="3" borderId="9" xfId="0" applyFont="1" applyFill="1" applyBorder="1" applyAlignment="1" applyProtection="1">
      <alignment horizontal="center" vertical="top"/>
    </xf>
    <xf numFmtId="0" fontId="4" fillId="3" borderId="8" xfId="0" applyFont="1" applyFill="1" applyBorder="1" applyAlignment="1" applyProtection="1">
      <alignment horizontal="center" vertical="top" wrapText="1"/>
    </xf>
    <xf numFmtId="0" fontId="4" fillId="3" borderId="9" xfId="0" applyFont="1" applyFill="1" applyBorder="1" applyAlignment="1" applyProtection="1">
      <alignment horizontal="center" vertical="top" wrapText="1"/>
    </xf>
    <xf numFmtId="0" fontId="4" fillId="3" borderId="9" xfId="0" applyFont="1" applyFill="1" applyBorder="1" applyAlignment="1" applyProtection="1">
      <alignment horizontal="center" vertical="top" wrapText="1"/>
    </xf>
    <xf numFmtId="9" fontId="4" fillId="2" borderId="1" xfId="0" applyNumberFormat="1" applyFont="1" applyFill="1" applyBorder="1" applyAlignment="1" applyProtection="1">
      <alignment vertical="top"/>
    </xf>
    <xf numFmtId="9" fontId="4" fillId="2" borderId="4" xfId="0" applyNumberFormat="1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horizontal="center" vertical="top"/>
    </xf>
    <xf numFmtId="9" fontId="4" fillId="2" borderId="3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vertical="top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7" fillId="0" borderId="0" xfId="0" quotePrefix="1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 applyProtection="1"/>
    <xf numFmtId="0" fontId="4" fillId="0" borderId="17" xfId="0" applyFont="1" applyBorder="1" applyAlignment="1" applyProtection="1"/>
    <xf numFmtId="0" fontId="5" fillId="0" borderId="0" xfId="0" applyFont="1" applyProtection="1"/>
    <xf numFmtId="0" fontId="7" fillId="0" borderId="0" xfId="0" quotePrefix="1" applyFont="1" applyAlignment="1" applyProtection="1">
      <alignment vertical="top"/>
    </xf>
    <xf numFmtId="9" fontId="4" fillId="2" borderId="4" xfId="0" applyNumberFormat="1" applyFont="1" applyFill="1" applyBorder="1" applyAlignment="1" applyProtection="1">
      <alignment horizontal="center" vertical="top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top"/>
    </xf>
    <xf numFmtId="0" fontId="4" fillId="3" borderId="4" xfId="0" applyFont="1" applyFill="1" applyBorder="1" applyAlignment="1" applyProtection="1">
      <alignment horizontal="center" wrapText="1"/>
    </xf>
    <xf numFmtId="0" fontId="4" fillId="3" borderId="1" xfId="0" applyFont="1" applyFill="1" applyBorder="1" applyProtection="1"/>
    <xf numFmtId="0" fontId="4" fillId="3" borderId="3" xfId="0" applyFont="1" applyFill="1" applyBorder="1" applyProtection="1"/>
    <xf numFmtId="2" fontId="4" fillId="2" borderId="4" xfId="0" applyNumberFormat="1" applyFont="1" applyFill="1" applyBorder="1" applyProtection="1"/>
    <xf numFmtId="0" fontId="3" fillId="3" borderId="1" xfId="0" applyFont="1" applyFill="1" applyBorder="1" applyProtection="1"/>
    <xf numFmtId="2" fontId="3" fillId="2" borderId="4" xfId="0" applyNumberFormat="1" applyFont="1" applyFill="1" applyBorder="1" applyProtection="1"/>
    <xf numFmtId="0" fontId="4" fillId="3" borderId="4" xfId="0" applyFont="1" applyFill="1" applyBorder="1" applyAlignment="1" applyProtection="1">
      <alignment horizontal="center" vertical="top" wrapText="1"/>
    </xf>
    <xf numFmtId="0" fontId="3" fillId="3" borderId="3" xfId="0" applyFont="1" applyFill="1" applyBorder="1" applyProtection="1"/>
    <xf numFmtId="0" fontId="4" fillId="4" borderId="1" xfId="0" applyFont="1" applyFill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shkonong%20Creek%20@%20Baxter%20R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oshkonong%20Creek%20@%20CTH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 field data"/>
      <sheetName val="NC Recommendation"/>
      <sheetName val="Enter weather"/>
      <sheetName val="Weather instructions"/>
      <sheetName val="Weather Results"/>
      <sheetName val="temp"/>
      <sheetName val="prcp"/>
      <sheetName val="Expected guild %"/>
      <sheetName val="Species guilds"/>
    </sheetNames>
    <sheetDataSet>
      <sheetData sheetId="0">
        <row r="4">
          <cell r="B4" t="str">
            <v>Jim Amrhein</v>
          </cell>
        </row>
        <row r="5">
          <cell r="B5">
            <v>43185</v>
          </cell>
        </row>
        <row r="6">
          <cell r="B6">
            <v>42539</v>
          </cell>
        </row>
        <row r="7">
          <cell r="B7">
            <v>10022082</v>
          </cell>
        </row>
        <row r="8">
          <cell r="B8" t="str">
            <v>Koshkonong Creek @ Baxter Road</v>
          </cell>
        </row>
        <row r="9">
          <cell r="B9" t="str">
            <v>Fish survey</v>
          </cell>
        </row>
        <row r="11">
          <cell r="B11" t="str">
            <v>Koshkonong Creek</v>
          </cell>
        </row>
        <row r="12">
          <cell r="B12" t="str">
            <v>Jefferson</v>
          </cell>
        </row>
        <row r="14">
          <cell r="B14">
            <v>808800</v>
          </cell>
        </row>
        <row r="17">
          <cell r="B17" t="str">
            <v>Warm Mainstem</v>
          </cell>
        </row>
        <row r="54">
          <cell r="F54">
            <v>360</v>
          </cell>
          <cell r="H54">
            <v>0</v>
          </cell>
          <cell r="I54">
            <v>265</v>
          </cell>
          <cell r="J54">
            <v>95</v>
          </cell>
          <cell r="K54">
            <v>94</v>
          </cell>
          <cell r="L54">
            <v>181</v>
          </cell>
          <cell r="N54">
            <v>85</v>
          </cell>
          <cell r="O54">
            <v>52</v>
          </cell>
          <cell r="P54">
            <v>86</v>
          </cell>
          <cell r="Q54">
            <v>222</v>
          </cell>
        </row>
      </sheetData>
      <sheetData sheetId="1" refreshError="1"/>
      <sheetData sheetId="2" refreshError="1"/>
      <sheetData sheetId="3" refreshError="1"/>
      <sheetData sheetId="4">
        <row r="17">
          <cell r="C17" t="e">
            <v>#DIV/0!</v>
          </cell>
        </row>
        <row r="18">
          <cell r="C18" t="e">
            <v>#N/A</v>
          </cell>
        </row>
        <row r="19">
          <cell r="C19" t="e">
            <v>#N/A</v>
          </cell>
        </row>
        <row r="20">
          <cell r="C20" t="e">
            <v>#DIV/0!</v>
          </cell>
        </row>
        <row r="22">
          <cell r="C22" t="e">
            <v>#DIV/0!</v>
          </cell>
        </row>
        <row r="23">
          <cell r="C23" t="e">
            <v>#DIV/0!</v>
          </cell>
        </row>
        <row r="24">
          <cell r="C24" t="e">
            <v>#DIV/0!</v>
          </cell>
        </row>
        <row r="25">
          <cell r="C25" t="e">
            <v>#DIV/0!</v>
          </cell>
        </row>
        <row r="26">
          <cell r="C26" t="e">
            <v>#DIV/0!</v>
          </cell>
        </row>
        <row r="27">
          <cell r="C27" t="e">
            <v>#N/A</v>
          </cell>
        </row>
        <row r="28">
          <cell r="C28" t="e">
            <v>#N/A</v>
          </cell>
        </row>
        <row r="29">
          <cell r="C29" t="e">
            <v>#DIV/0!</v>
          </cell>
        </row>
      </sheetData>
      <sheetData sheetId="5" refreshError="1"/>
      <sheetData sheetId="6" refreshError="1"/>
      <sheetData sheetId="7">
        <row r="5">
          <cell r="A5" t="str">
            <v>Macroinvertebrate</v>
          </cell>
          <cell r="B5" t="str">
            <v>NA</v>
          </cell>
          <cell r="C5" t="str">
            <v>NA</v>
          </cell>
          <cell r="D5" t="str">
            <v>NA</v>
          </cell>
          <cell r="E5" t="str">
            <v>NA</v>
          </cell>
          <cell r="F5" t="str">
            <v>NA</v>
          </cell>
          <cell r="G5" t="str">
            <v>NA</v>
          </cell>
          <cell r="J5" t="str">
            <v>Macroinvertebrate</v>
          </cell>
        </row>
        <row r="6">
          <cell r="A6" t="str">
            <v>Coldwater</v>
          </cell>
          <cell r="B6">
            <v>0.75</v>
          </cell>
          <cell r="C6">
            <v>1</v>
          </cell>
          <cell r="D6">
            <v>0</v>
          </cell>
          <cell r="E6">
            <v>0.25</v>
          </cell>
          <cell r="F6">
            <v>0</v>
          </cell>
          <cell r="G6">
            <v>0.05</v>
          </cell>
          <cell r="J6" t="str">
            <v>Coldwater</v>
          </cell>
        </row>
        <row r="7">
          <cell r="A7" t="str">
            <v>Cool-Cold Headwater</v>
          </cell>
          <cell r="B7">
            <v>0.05</v>
          </cell>
          <cell r="C7">
            <v>0.75</v>
          </cell>
          <cell r="D7">
            <v>0.25</v>
          </cell>
          <cell r="E7">
            <v>1</v>
          </cell>
          <cell r="F7">
            <v>0</v>
          </cell>
          <cell r="G7">
            <v>0.25</v>
          </cell>
          <cell r="J7" t="str">
            <v>Cool-Cold Headwater</v>
          </cell>
        </row>
        <row r="8">
          <cell r="A8" t="str">
            <v>Cool-Cold Mainstem</v>
          </cell>
          <cell r="B8">
            <v>0.05</v>
          </cell>
          <cell r="C8">
            <v>0.75</v>
          </cell>
          <cell r="D8">
            <v>0.25</v>
          </cell>
          <cell r="E8">
            <v>1</v>
          </cell>
          <cell r="F8">
            <v>0</v>
          </cell>
          <cell r="G8">
            <v>0.25</v>
          </cell>
          <cell r="J8" t="str">
            <v>Cool-Cold Mainstem</v>
          </cell>
        </row>
        <row r="9">
          <cell r="A9" t="str">
            <v>Cool-Warm Headwater</v>
          </cell>
          <cell r="B9">
            <v>0</v>
          </cell>
          <cell r="C9">
            <v>0.05</v>
          </cell>
          <cell r="D9">
            <v>0.25</v>
          </cell>
          <cell r="E9">
            <v>1</v>
          </cell>
          <cell r="F9">
            <v>0</v>
          </cell>
          <cell r="G9">
            <v>0.75</v>
          </cell>
          <cell r="J9" t="str">
            <v>Cool-Warm Headwater</v>
          </cell>
        </row>
        <row r="10">
          <cell r="A10" t="str">
            <v>Cool-Warm Mainstem</v>
          </cell>
          <cell r="B10">
            <v>0</v>
          </cell>
          <cell r="C10">
            <v>0.05</v>
          </cell>
          <cell r="D10">
            <v>0.25</v>
          </cell>
          <cell r="E10">
            <v>1</v>
          </cell>
          <cell r="F10">
            <v>0</v>
          </cell>
          <cell r="G10">
            <v>0.75</v>
          </cell>
          <cell r="J10" t="str">
            <v>Cool-Warm Mainstem</v>
          </cell>
        </row>
        <row r="11">
          <cell r="A11" t="str">
            <v>Warm Headwater</v>
          </cell>
          <cell r="B11">
            <v>0</v>
          </cell>
          <cell r="C11">
            <v>0.05</v>
          </cell>
          <cell r="D11">
            <v>0</v>
          </cell>
          <cell r="E11">
            <v>0.25</v>
          </cell>
          <cell r="F11">
            <v>0.75</v>
          </cell>
          <cell r="G11">
            <v>1</v>
          </cell>
          <cell r="J11" t="str">
            <v>Warm Headwater</v>
          </cell>
        </row>
        <row r="12">
          <cell r="A12" t="str">
            <v>Warm Mainstem</v>
          </cell>
          <cell r="B12">
            <v>0</v>
          </cell>
          <cell r="C12">
            <v>0.05</v>
          </cell>
          <cell r="D12">
            <v>0</v>
          </cell>
          <cell r="E12">
            <v>0.25</v>
          </cell>
          <cell r="F12">
            <v>0.75</v>
          </cell>
          <cell r="G12">
            <v>1</v>
          </cell>
          <cell r="J12" t="str">
            <v>Warm Mainstem</v>
          </cell>
        </row>
        <row r="13">
          <cell r="A13" t="str">
            <v>Nonwadable Warm River</v>
          </cell>
          <cell r="B13">
            <v>0</v>
          </cell>
          <cell r="C13">
            <v>0.05</v>
          </cell>
          <cell r="D13">
            <v>0</v>
          </cell>
          <cell r="E13">
            <v>0.25</v>
          </cell>
          <cell r="F13">
            <v>0.75</v>
          </cell>
          <cell r="G13">
            <v>1</v>
          </cell>
          <cell r="J13" t="str">
            <v>Nonwadable Warm River</v>
          </cell>
        </row>
        <row r="19">
          <cell r="A19" t="str">
            <v>Macroinvertebrate</v>
          </cell>
          <cell r="B19" t="str">
            <v>Total catch of fish (all size guilds combined) less than 25 individuals in at least 100 m wetted stream length sampled</v>
          </cell>
        </row>
        <row r="20">
          <cell r="A20" t="str">
            <v>Coldwater</v>
          </cell>
          <cell r="B20">
            <v>0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1</v>
          </cell>
        </row>
        <row r="21">
          <cell r="A21" t="str">
            <v>Cool-Cold Headwater</v>
          </cell>
          <cell r="B21">
            <v>0.5</v>
          </cell>
          <cell r="C21">
            <v>1</v>
          </cell>
          <cell r="D21">
            <v>0</v>
          </cell>
          <cell r="E21">
            <v>0.5</v>
          </cell>
          <cell r="F21">
            <v>0</v>
          </cell>
          <cell r="G21">
            <v>0.1</v>
          </cell>
        </row>
        <row r="22">
          <cell r="A22" t="str">
            <v>Cool-Cold Mainstem</v>
          </cell>
          <cell r="B22">
            <v>0</v>
          </cell>
          <cell r="C22">
            <v>0.5</v>
          </cell>
          <cell r="D22">
            <v>0.5</v>
          </cell>
          <cell r="E22">
            <v>1</v>
          </cell>
          <cell r="F22">
            <v>0</v>
          </cell>
          <cell r="G22">
            <v>0.5</v>
          </cell>
        </row>
        <row r="23">
          <cell r="A23" t="str">
            <v>Cool-Warm Headwater</v>
          </cell>
          <cell r="B23">
            <v>0.5</v>
          </cell>
          <cell r="C23">
            <v>1</v>
          </cell>
          <cell r="D23">
            <v>0</v>
          </cell>
          <cell r="E23">
            <v>0.5</v>
          </cell>
          <cell r="F23">
            <v>0</v>
          </cell>
          <cell r="G23">
            <v>0.1</v>
          </cell>
        </row>
        <row r="24">
          <cell r="A24" t="str">
            <v>Cool-Warm Mainstem</v>
          </cell>
          <cell r="B24">
            <v>0</v>
          </cell>
          <cell r="C24">
            <v>0.5</v>
          </cell>
          <cell r="D24">
            <v>0.5</v>
          </cell>
          <cell r="E24">
            <v>1</v>
          </cell>
          <cell r="F24">
            <v>0</v>
          </cell>
          <cell r="G24">
            <v>0.5</v>
          </cell>
        </row>
        <row r="25">
          <cell r="A25" t="str">
            <v>Warm Headwater</v>
          </cell>
          <cell r="B25">
            <v>0.5</v>
          </cell>
          <cell r="C25">
            <v>1</v>
          </cell>
          <cell r="D25">
            <v>0</v>
          </cell>
          <cell r="E25">
            <v>0.5</v>
          </cell>
          <cell r="F25">
            <v>0</v>
          </cell>
          <cell r="G25">
            <v>0.1</v>
          </cell>
        </row>
        <row r="26">
          <cell r="A26" t="str">
            <v>Warm Mainstem</v>
          </cell>
          <cell r="B26">
            <v>0</v>
          </cell>
          <cell r="C26">
            <v>0.5</v>
          </cell>
          <cell r="D26">
            <v>0.5</v>
          </cell>
          <cell r="E26">
            <v>1</v>
          </cell>
          <cell r="F26">
            <v>0</v>
          </cell>
          <cell r="G26">
            <v>0.5</v>
          </cell>
        </row>
        <row r="27">
          <cell r="A27" t="str">
            <v>Nonwadable Warm River</v>
          </cell>
          <cell r="B27">
            <v>0</v>
          </cell>
          <cell r="C27">
            <v>0.1</v>
          </cell>
          <cell r="D27">
            <v>0</v>
          </cell>
          <cell r="E27">
            <v>0.25</v>
          </cell>
          <cell r="F27">
            <v>0.75</v>
          </cell>
          <cell r="G27">
            <v>1</v>
          </cell>
        </row>
        <row r="33">
          <cell r="A33" t="str">
            <v>Macroinvertebrate</v>
          </cell>
          <cell r="B33" t="str">
            <v>NA</v>
          </cell>
          <cell r="C33" t="str">
            <v>NA</v>
          </cell>
          <cell r="D33" t="str">
            <v>NA</v>
          </cell>
          <cell r="E33" t="str">
            <v>NA</v>
          </cell>
          <cell r="F33" t="str">
            <v>NA</v>
          </cell>
          <cell r="G33" t="str">
            <v>NA</v>
          </cell>
        </row>
        <row r="34">
          <cell r="A34" t="str">
            <v>Coldwater</v>
          </cell>
          <cell r="B34" t="str">
            <v>PRESENT</v>
          </cell>
          <cell r="C34">
            <v>1</v>
          </cell>
          <cell r="D34">
            <v>0</v>
          </cell>
          <cell r="E34">
            <v>1</v>
          </cell>
          <cell r="F34">
            <v>0</v>
          </cell>
          <cell r="G34">
            <v>0.25</v>
          </cell>
        </row>
        <row r="35">
          <cell r="A35" t="str">
            <v>Cool-Cold Headwater</v>
          </cell>
          <cell r="B35" t="str">
            <v>PRESENT</v>
          </cell>
          <cell r="C35">
            <v>1</v>
          </cell>
          <cell r="D35">
            <v>0</v>
          </cell>
          <cell r="E35">
            <v>1</v>
          </cell>
          <cell r="F35">
            <v>0</v>
          </cell>
          <cell r="G35">
            <v>0.75</v>
          </cell>
        </row>
        <row r="36">
          <cell r="A36" t="str">
            <v>Cool-Cold Mainstem</v>
          </cell>
          <cell r="B36" t="str">
            <v>PRESENT</v>
          </cell>
          <cell r="C36">
            <v>1</v>
          </cell>
          <cell r="D36">
            <v>0</v>
          </cell>
          <cell r="E36">
            <v>1</v>
          </cell>
          <cell r="F36">
            <v>0</v>
          </cell>
          <cell r="G36">
            <v>0.7</v>
          </cell>
        </row>
        <row r="37">
          <cell r="A37" t="str">
            <v>Cool-Warm Headwater</v>
          </cell>
          <cell r="B37" t="str">
            <v>PRESENT</v>
          </cell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0.75</v>
          </cell>
        </row>
        <row r="38">
          <cell r="A38" t="str">
            <v>Cool-Warm Mainstem</v>
          </cell>
          <cell r="B38" t="str">
            <v>PRESENT</v>
          </cell>
          <cell r="C38">
            <v>1</v>
          </cell>
          <cell r="D38">
            <v>0</v>
          </cell>
          <cell r="E38">
            <v>1</v>
          </cell>
          <cell r="F38">
            <v>0</v>
          </cell>
          <cell r="G38">
            <v>0.6</v>
          </cell>
        </row>
        <row r="39">
          <cell r="A39" t="str">
            <v>Warm Headwater</v>
          </cell>
          <cell r="B39" t="str">
            <v>PRESENT</v>
          </cell>
          <cell r="C39">
            <v>1</v>
          </cell>
          <cell r="D39">
            <v>0</v>
          </cell>
          <cell r="E39">
            <v>1</v>
          </cell>
          <cell r="F39">
            <v>0</v>
          </cell>
          <cell r="G39">
            <v>0.75</v>
          </cell>
        </row>
        <row r="40">
          <cell r="A40" t="str">
            <v>Warm Mainstem</v>
          </cell>
          <cell r="B40" t="str">
            <v>PRESENT</v>
          </cell>
          <cell r="C40">
            <v>1</v>
          </cell>
          <cell r="D40">
            <v>0</v>
          </cell>
          <cell r="E40">
            <v>1</v>
          </cell>
          <cell r="F40">
            <v>0</v>
          </cell>
          <cell r="G40">
            <v>0.5</v>
          </cell>
        </row>
        <row r="41">
          <cell r="A41" t="str">
            <v>Nonwadable Warm River</v>
          </cell>
          <cell r="B41" t="str">
            <v>PRESENT</v>
          </cell>
          <cell r="C41">
            <v>1</v>
          </cell>
          <cell r="D41">
            <v>0</v>
          </cell>
          <cell r="E41">
            <v>1</v>
          </cell>
          <cell r="F41">
            <v>0</v>
          </cell>
          <cell r="G41">
            <v>0.15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 field data"/>
      <sheetName val="NC Recommendation"/>
      <sheetName val="Enter weather"/>
      <sheetName val="Weather instructions"/>
      <sheetName val="Weather Results"/>
      <sheetName val="temp"/>
      <sheetName val="prcp"/>
      <sheetName val="Expected guild %"/>
      <sheetName val="Species guilds"/>
    </sheetNames>
    <sheetDataSet>
      <sheetData sheetId="0">
        <row r="4">
          <cell r="B4" t="str">
            <v>Jim Amrhein</v>
          </cell>
        </row>
        <row r="5">
          <cell r="B5">
            <v>43185</v>
          </cell>
        </row>
        <row r="6">
          <cell r="B6">
            <v>42541</v>
          </cell>
        </row>
        <row r="7">
          <cell r="B7">
            <v>133025</v>
          </cell>
        </row>
        <row r="8">
          <cell r="B8" t="str">
            <v>Koshkonong Creek @CTH A</v>
          </cell>
        </row>
        <row r="9">
          <cell r="B9" t="str">
            <v>Fish survey</v>
          </cell>
        </row>
        <row r="11">
          <cell r="B11" t="str">
            <v>Koshkonong Creek</v>
          </cell>
        </row>
        <row r="12">
          <cell r="B12" t="str">
            <v>Dane</v>
          </cell>
        </row>
        <row r="14">
          <cell r="B14">
            <v>808800</v>
          </cell>
        </row>
        <row r="17">
          <cell r="B17" t="str">
            <v>Warm Mainstem</v>
          </cell>
        </row>
        <row r="54">
          <cell r="F54">
            <v>22</v>
          </cell>
          <cell r="H54">
            <v>0</v>
          </cell>
          <cell r="I54">
            <v>5</v>
          </cell>
          <cell r="J54">
            <v>17</v>
          </cell>
          <cell r="K54">
            <v>0</v>
          </cell>
          <cell r="L54">
            <v>5</v>
          </cell>
          <cell r="N54">
            <v>17</v>
          </cell>
          <cell r="O54">
            <v>2</v>
          </cell>
          <cell r="P54">
            <v>15</v>
          </cell>
          <cell r="Q54">
            <v>5</v>
          </cell>
        </row>
      </sheetData>
      <sheetData sheetId="1"/>
      <sheetData sheetId="2"/>
      <sheetData sheetId="3"/>
      <sheetData sheetId="4">
        <row r="17">
          <cell r="C17" t="e">
            <v>#DIV/0!</v>
          </cell>
        </row>
        <row r="18">
          <cell r="C18" t="e">
            <v>#N/A</v>
          </cell>
        </row>
        <row r="19">
          <cell r="C19" t="e">
            <v>#N/A</v>
          </cell>
        </row>
        <row r="20">
          <cell r="C20" t="e">
            <v>#DIV/0!</v>
          </cell>
        </row>
        <row r="22">
          <cell r="C22" t="e">
            <v>#DIV/0!</v>
          </cell>
        </row>
        <row r="23">
          <cell r="C23" t="e">
            <v>#DIV/0!</v>
          </cell>
        </row>
        <row r="24">
          <cell r="C24" t="e">
            <v>#DIV/0!</v>
          </cell>
        </row>
        <row r="25">
          <cell r="C25" t="e">
            <v>#DIV/0!</v>
          </cell>
        </row>
        <row r="26">
          <cell r="C26" t="e">
            <v>#DIV/0!</v>
          </cell>
        </row>
        <row r="27">
          <cell r="C27" t="e">
            <v>#N/A</v>
          </cell>
        </row>
        <row r="28">
          <cell r="C28" t="e">
            <v>#N/A</v>
          </cell>
        </row>
        <row r="29">
          <cell r="C29" t="e">
            <v>#DIV/0!</v>
          </cell>
        </row>
      </sheetData>
      <sheetData sheetId="5"/>
      <sheetData sheetId="6"/>
      <sheetData sheetId="7">
        <row r="5">
          <cell r="A5" t="str">
            <v>Macroinvertebrate</v>
          </cell>
          <cell r="B5" t="str">
            <v>NA</v>
          </cell>
          <cell r="C5" t="str">
            <v>NA</v>
          </cell>
          <cell r="D5" t="str">
            <v>NA</v>
          </cell>
          <cell r="E5" t="str">
            <v>NA</v>
          </cell>
          <cell r="F5" t="str">
            <v>NA</v>
          </cell>
          <cell r="G5" t="str">
            <v>NA</v>
          </cell>
        </row>
        <row r="6">
          <cell r="A6" t="str">
            <v>Coldwater</v>
          </cell>
          <cell r="B6">
            <v>0.75</v>
          </cell>
          <cell r="C6">
            <v>1</v>
          </cell>
          <cell r="D6">
            <v>0</v>
          </cell>
          <cell r="E6">
            <v>0.25</v>
          </cell>
          <cell r="F6">
            <v>0</v>
          </cell>
          <cell r="G6">
            <v>0.05</v>
          </cell>
        </row>
        <row r="7">
          <cell r="A7" t="str">
            <v>Cool-Cold Headwater</v>
          </cell>
          <cell r="B7">
            <v>0.05</v>
          </cell>
          <cell r="C7">
            <v>0.75</v>
          </cell>
          <cell r="D7">
            <v>0.25</v>
          </cell>
          <cell r="E7">
            <v>1</v>
          </cell>
          <cell r="F7">
            <v>0</v>
          </cell>
          <cell r="G7">
            <v>0.25</v>
          </cell>
        </row>
        <row r="8">
          <cell r="A8" t="str">
            <v>Cool-Cold Mainstem</v>
          </cell>
          <cell r="B8">
            <v>0.05</v>
          </cell>
          <cell r="C8">
            <v>0.75</v>
          </cell>
          <cell r="D8">
            <v>0.25</v>
          </cell>
          <cell r="E8">
            <v>1</v>
          </cell>
          <cell r="F8">
            <v>0</v>
          </cell>
          <cell r="G8">
            <v>0.25</v>
          </cell>
        </row>
        <row r="9">
          <cell r="A9" t="str">
            <v>Cool-Warm Headwater</v>
          </cell>
          <cell r="B9">
            <v>0</v>
          </cell>
          <cell r="C9">
            <v>0.05</v>
          </cell>
          <cell r="D9">
            <v>0.25</v>
          </cell>
          <cell r="E9">
            <v>1</v>
          </cell>
          <cell r="F9">
            <v>0</v>
          </cell>
          <cell r="G9">
            <v>0.75</v>
          </cell>
        </row>
        <row r="10">
          <cell r="A10" t="str">
            <v>Cool-Warm Mainstem</v>
          </cell>
          <cell r="B10">
            <v>0</v>
          </cell>
          <cell r="C10">
            <v>0.05</v>
          </cell>
          <cell r="D10">
            <v>0.25</v>
          </cell>
          <cell r="E10">
            <v>1</v>
          </cell>
          <cell r="F10">
            <v>0</v>
          </cell>
          <cell r="G10">
            <v>0.75</v>
          </cell>
        </row>
        <row r="11">
          <cell r="A11" t="str">
            <v>Warm Headwater</v>
          </cell>
          <cell r="B11">
            <v>0</v>
          </cell>
          <cell r="C11">
            <v>0.05</v>
          </cell>
          <cell r="D11">
            <v>0</v>
          </cell>
          <cell r="E11">
            <v>0.25</v>
          </cell>
          <cell r="F11">
            <v>0.75</v>
          </cell>
          <cell r="G11">
            <v>1</v>
          </cell>
        </row>
        <row r="12">
          <cell r="A12" t="str">
            <v>Warm Mainstem</v>
          </cell>
          <cell r="B12">
            <v>0</v>
          </cell>
          <cell r="C12">
            <v>0.05</v>
          </cell>
          <cell r="D12">
            <v>0</v>
          </cell>
          <cell r="E12">
            <v>0.25</v>
          </cell>
          <cell r="F12">
            <v>0.75</v>
          </cell>
          <cell r="G12">
            <v>1</v>
          </cell>
        </row>
        <row r="13">
          <cell r="A13" t="str">
            <v>Nonwadable Warm River</v>
          </cell>
          <cell r="B13">
            <v>0</v>
          </cell>
          <cell r="C13">
            <v>0.05</v>
          </cell>
          <cell r="D13">
            <v>0</v>
          </cell>
          <cell r="E13">
            <v>0.25</v>
          </cell>
          <cell r="F13">
            <v>0.75</v>
          </cell>
          <cell r="G13">
            <v>1</v>
          </cell>
        </row>
        <row r="19">
          <cell r="A19" t="str">
            <v>Macroinvertebrate</v>
          </cell>
          <cell r="B19" t="str">
            <v>Total catch of fish (all size guilds combined) less than 25 individuals in at least 100 m wetted stream length sampled</v>
          </cell>
        </row>
        <row r="20">
          <cell r="A20" t="str">
            <v>Coldwater</v>
          </cell>
          <cell r="B20">
            <v>0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1</v>
          </cell>
        </row>
        <row r="21">
          <cell r="A21" t="str">
            <v>Cool-Cold Headwater</v>
          </cell>
          <cell r="B21">
            <v>0.5</v>
          </cell>
          <cell r="C21">
            <v>1</v>
          </cell>
          <cell r="D21">
            <v>0</v>
          </cell>
          <cell r="E21">
            <v>0.5</v>
          </cell>
          <cell r="F21">
            <v>0</v>
          </cell>
          <cell r="G21">
            <v>0.1</v>
          </cell>
        </row>
        <row r="22">
          <cell r="A22" t="str">
            <v>Cool-Cold Mainstem</v>
          </cell>
          <cell r="B22">
            <v>0</v>
          </cell>
          <cell r="C22">
            <v>0.5</v>
          </cell>
          <cell r="D22">
            <v>0.5</v>
          </cell>
          <cell r="E22">
            <v>1</v>
          </cell>
          <cell r="F22">
            <v>0</v>
          </cell>
          <cell r="G22">
            <v>0.5</v>
          </cell>
        </row>
        <row r="23">
          <cell r="A23" t="str">
            <v>Cool-Warm Headwater</v>
          </cell>
          <cell r="B23">
            <v>0.5</v>
          </cell>
          <cell r="C23">
            <v>1</v>
          </cell>
          <cell r="D23">
            <v>0</v>
          </cell>
          <cell r="E23">
            <v>0.5</v>
          </cell>
          <cell r="F23">
            <v>0</v>
          </cell>
          <cell r="G23">
            <v>0.1</v>
          </cell>
        </row>
        <row r="24">
          <cell r="A24" t="str">
            <v>Cool-Warm Mainstem</v>
          </cell>
          <cell r="B24">
            <v>0</v>
          </cell>
          <cell r="C24">
            <v>0.5</v>
          </cell>
          <cell r="D24">
            <v>0.5</v>
          </cell>
          <cell r="E24">
            <v>1</v>
          </cell>
          <cell r="F24">
            <v>0</v>
          </cell>
          <cell r="G24">
            <v>0.5</v>
          </cell>
        </row>
        <row r="25">
          <cell r="A25" t="str">
            <v>Warm Headwater</v>
          </cell>
          <cell r="B25">
            <v>0.5</v>
          </cell>
          <cell r="C25">
            <v>1</v>
          </cell>
          <cell r="D25">
            <v>0</v>
          </cell>
          <cell r="E25">
            <v>0.5</v>
          </cell>
          <cell r="F25">
            <v>0</v>
          </cell>
          <cell r="G25">
            <v>0.1</v>
          </cell>
        </row>
        <row r="26">
          <cell r="A26" t="str">
            <v>Warm Mainstem</v>
          </cell>
          <cell r="B26">
            <v>0</v>
          </cell>
          <cell r="C26">
            <v>0.5</v>
          </cell>
          <cell r="D26">
            <v>0.5</v>
          </cell>
          <cell r="E26">
            <v>1</v>
          </cell>
          <cell r="F26">
            <v>0</v>
          </cell>
          <cell r="G26">
            <v>0.5</v>
          </cell>
        </row>
        <row r="27">
          <cell r="A27" t="str">
            <v>Nonwadable Warm River</v>
          </cell>
          <cell r="B27">
            <v>0</v>
          </cell>
          <cell r="C27">
            <v>0.1</v>
          </cell>
          <cell r="D27">
            <v>0</v>
          </cell>
          <cell r="E27">
            <v>0.25</v>
          </cell>
          <cell r="F27">
            <v>0.75</v>
          </cell>
          <cell r="G27">
            <v>1</v>
          </cell>
        </row>
        <row r="33">
          <cell r="A33" t="str">
            <v>Macroinvertebrate</v>
          </cell>
          <cell r="B33" t="str">
            <v>NA</v>
          </cell>
          <cell r="C33" t="str">
            <v>NA</v>
          </cell>
          <cell r="D33" t="str">
            <v>NA</v>
          </cell>
          <cell r="E33" t="str">
            <v>NA</v>
          </cell>
          <cell r="F33" t="str">
            <v>NA</v>
          </cell>
          <cell r="G33" t="str">
            <v>NA</v>
          </cell>
        </row>
        <row r="34">
          <cell r="A34" t="str">
            <v>Coldwater</v>
          </cell>
          <cell r="B34" t="str">
            <v>PRESENT</v>
          </cell>
          <cell r="C34">
            <v>1</v>
          </cell>
          <cell r="D34">
            <v>0</v>
          </cell>
          <cell r="E34">
            <v>1</v>
          </cell>
          <cell r="F34">
            <v>0</v>
          </cell>
          <cell r="G34">
            <v>0.25</v>
          </cell>
        </row>
        <row r="35">
          <cell r="A35" t="str">
            <v>Cool-Cold Headwater</v>
          </cell>
          <cell r="B35" t="str">
            <v>PRESENT</v>
          </cell>
          <cell r="C35">
            <v>1</v>
          </cell>
          <cell r="D35">
            <v>0</v>
          </cell>
          <cell r="E35">
            <v>1</v>
          </cell>
          <cell r="F35">
            <v>0</v>
          </cell>
          <cell r="G35">
            <v>0.75</v>
          </cell>
        </row>
        <row r="36">
          <cell r="A36" t="str">
            <v>Cool-Cold Mainstem</v>
          </cell>
          <cell r="B36" t="str">
            <v>PRESENT</v>
          </cell>
          <cell r="C36">
            <v>1</v>
          </cell>
          <cell r="D36">
            <v>0</v>
          </cell>
          <cell r="E36">
            <v>1</v>
          </cell>
          <cell r="F36">
            <v>0</v>
          </cell>
          <cell r="G36">
            <v>0.7</v>
          </cell>
        </row>
        <row r="37">
          <cell r="A37" t="str">
            <v>Cool-Warm Headwater</v>
          </cell>
          <cell r="B37" t="str">
            <v>PRESENT</v>
          </cell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0.75</v>
          </cell>
        </row>
        <row r="38">
          <cell r="A38" t="str">
            <v>Cool-Warm Mainstem</v>
          </cell>
          <cell r="B38" t="str">
            <v>PRESENT</v>
          </cell>
          <cell r="C38">
            <v>1</v>
          </cell>
          <cell r="D38">
            <v>0</v>
          </cell>
          <cell r="E38">
            <v>1</v>
          </cell>
          <cell r="F38">
            <v>0</v>
          </cell>
          <cell r="G38">
            <v>0.6</v>
          </cell>
        </row>
        <row r="39">
          <cell r="A39" t="str">
            <v>Warm Headwater</v>
          </cell>
          <cell r="B39" t="str">
            <v>PRESENT</v>
          </cell>
          <cell r="C39">
            <v>1</v>
          </cell>
          <cell r="D39">
            <v>0</v>
          </cell>
          <cell r="E39">
            <v>1</v>
          </cell>
          <cell r="F39">
            <v>0</v>
          </cell>
          <cell r="G39">
            <v>0.75</v>
          </cell>
        </row>
        <row r="40">
          <cell r="A40" t="str">
            <v>Warm Mainstem</v>
          </cell>
          <cell r="B40" t="str">
            <v>PRESENT</v>
          </cell>
          <cell r="C40">
            <v>1</v>
          </cell>
          <cell r="D40">
            <v>0</v>
          </cell>
          <cell r="E40">
            <v>1</v>
          </cell>
          <cell r="F40">
            <v>0</v>
          </cell>
          <cell r="G40">
            <v>0.5</v>
          </cell>
        </row>
        <row r="41">
          <cell r="A41" t="str">
            <v>Nonwadable Warm River</v>
          </cell>
          <cell r="B41" t="str">
            <v>PRESENT</v>
          </cell>
          <cell r="C41">
            <v>1</v>
          </cell>
          <cell r="D41">
            <v>0</v>
          </cell>
          <cell r="E41">
            <v>1</v>
          </cell>
          <cell r="F41">
            <v>0</v>
          </cell>
          <cell r="G41">
            <v>0.15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1"/>
  <sheetViews>
    <sheetView workbookViewId="0">
      <selection activeCell="J71" sqref="J71"/>
    </sheetView>
  </sheetViews>
  <sheetFormatPr defaultRowHeight="12.75" x14ac:dyDescent="0.2"/>
  <cols>
    <col min="1" max="1" width="19.5703125" style="4" customWidth="1"/>
    <col min="2" max="2" width="13.7109375" style="4" customWidth="1"/>
    <col min="3" max="3" width="15" style="4" customWidth="1"/>
    <col min="4" max="4" width="11.5703125" style="4" customWidth="1"/>
    <col min="5" max="5" width="12.85546875" style="4" customWidth="1"/>
    <col min="6" max="6" width="11.5703125" style="4" customWidth="1"/>
    <col min="7" max="7" width="6.85546875" style="4" customWidth="1"/>
    <col min="8" max="8" width="5.28515625" style="4" customWidth="1"/>
    <col min="9" max="9" width="13.42578125" style="4" customWidth="1"/>
    <col min="10" max="10" width="10.85546875" style="4" customWidth="1"/>
    <col min="11" max="11" width="19.85546875" style="4" customWidth="1"/>
    <col min="12" max="12" width="9.140625" style="4"/>
    <col min="13" max="13" width="14" style="4" customWidth="1"/>
    <col min="14" max="15" width="9.140625" style="4"/>
    <col min="16" max="16" width="14.5703125" style="4" customWidth="1"/>
    <col min="17" max="17" width="11.28515625" style="4" customWidth="1"/>
    <col min="18" max="18" width="16" style="4" customWidth="1"/>
    <col min="19" max="19" width="11.28515625" style="4" customWidth="1"/>
    <col min="20" max="20" width="13.28515625" style="4" customWidth="1"/>
    <col min="21" max="22" width="9.140625" style="4"/>
    <col min="23" max="23" width="13.7109375" style="4" customWidth="1"/>
    <col min="24" max="24" width="9.140625" style="4"/>
    <col min="25" max="25" width="15.42578125" style="4" customWidth="1"/>
    <col min="26" max="26" width="9.140625" style="4"/>
    <col min="27" max="27" width="12" style="4" customWidth="1"/>
    <col min="28" max="16384" width="9.140625" style="4"/>
  </cols>
  <sheetData>
    <row r="1" spans="1:16" x14ac:dyDescent="0.2">
      <c r="A1" s="3" t="s">
        <v>14</v>
      </c>
      <c r="B1" s="3"/>
      <c r="C1" s="3"/>
      <c r="D1" s="3"/>
      <c r="E1" s="3" t="s">
        <v>0</v>
      </c>
      <c r="F1" s="3"/>
    </row>
    <row r="2" spans="1:16" x14ac:dyDescent="0.2">
      <c r="A2" s="5" t="s">
        <v>15</v>
      </c>
      <c r="B2" s="3"/>
      <c r="C2" s="3"/>
      <c r="D2" s="3"/>
      <c r="E2" s="3"/>
      <c r="F2" s="3"/>
    </row>
    <row r="3" spans="1:16" x14ac:dyDescent="0.2">
      <c r="A3" s="6"/>
      <c r="B3" s="6"/>
      <c r="C3" s="6"/>
      <c r="D3" s="6"/>
      <c r="E3" s="6"/>
      <c r="F3" s="6"/>
    </row>
    <row r="4" spans="1:16" ht="15" x14ac:dyDescent="0.2">
      <c r="A4" s="6" t="s">
        <v>1</v>
      </c>
      <c r="B4" s="7" t="str">
        <f>'[1]Enter field data'!B4</f>
        <v>Jim Amrhein</v>
      </c>
      <c r="C4" s="8"/>
      <c r="D4" s="9"/>
      <c r="E4" s="6"/>
      <c r="F4" s="10" t="s">
        <v>2</v>
      </c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5" x14ac:dyDescent="0.2">
      <c r="A5" s="6" t="s">
        <v>16</v>
      </c>
      <c r="B5" s="12">
        <f>'[1]Enter field data'!B5</f>
        <v>43185</v>
      </c>
      <c r="C5" s="13"/>
      <c r="D5" s="9"/>
      <c r="E5" s="6"/>
      <c r="F5" s="14"/>
      <c r="G5" s="11" t="s">
        <v>17</v>
      </c>
      <c r="H5" s="11"/>
      <c r="I5" s="11"/>
      <c r="J5" s="11"/>
      <c r="K5" s="11"/>
      <c r="L5" s="11"/>
      <c r="M5" s="11"/>
      <c r="N5" s="11"/>
      <c r="O5" s="11"/>
      <c r="P5" s="11"/>
    </row>
    <row r="6" spans="1:16" ht="15" x14ac:dyDescent="0.2">
      <c r="A6" s="6" t="s">
        <v>3</v>
      </c>
      <c r="B6" s="12">
        <f>'[1]Enter field data'!B6</f>
        <v>42539</v>
      </c>
      <c r="C6" s="13"/>
      <c r="D6" s="9"/>
      <c r="E6" s="6"/>
      <c r="F6" s="15"/>
      <c r="G6" s="11" t="s">
        <v>18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">
      <c r="A7" s="6" t="s">
        <v>4</v>
      </c>
      <c r="B7" s="7">
        <f>'[1]Enter field data'!B7</f>
        <v>10022082</v>
      </c>
      <c r="C7" s="16"/>
      <c r="D7" s="9"/>
      <c r="E7" s="6"/>
      <c r="F7" s="6"/>
    </row>
    <row r="8" spans="1:16" x14ac:dyDescent="0.2">
      <c r="A8" s="6" t="s">
        <v>5</v>
      </c>
      <c r="B8" s="7" t="str">
        <f>'[1]Enter field data'!B8</f>
        <v>Koshkonong Creek @ Baxter Road</v>
      </c>
      <c r="C8" s="16"/>
      <c r="D8" s="9"/>
      <c r="E8" s="6"/>
      <c r="F8" s="6"/>
    </row>
    <row r="9" spans="1:16" x14ac:dyDescent="0.2">
      <c r="A9" s="6" t="s">
        <v>6</v>
      </c>
      <c r="B9" s="7" t="str">
        <f>'[1]Enter field data'!B9</f>
        <v>Fish survey</v>
      </c>
      <c r="C9" s="16"/>
      <c r="D9" s="9"/>
      <c r="E9" s="6"/>
      <c r="F9" s="6"/>
    </row>
    <row r="10" spans="1:16" x14ac:dyDescent="0.2">
      <c r="A10" s="6"/>
      <c r="B10" s="17"/>
      <c r="C10" s="9"/>
      <c r="D10" s="9"/>
      <c r="E10" s="6"/>
      <c r="F10" s="6"/>
    </row>
    <row r="11" spans="1:16" x14ac:dyDescent="0.2">
      <c r="A11" s="6" t="s">
        <v>7</v>
      </c>
      <c r="B11" s="7" t="str">
        <f>'[1]Enter field data'!B11</f>
        <v>Koshkonong Creek</v>
      </c>
      <c r="C11" s="16"/>
      <c r="D11" s="9"/>
      <c r="E11" s="6"/>
      <c r="F11" s="18"/>
    </row>
    <row r="12" spans="1:16" x14ac:dyDescent="0.2">
      <c r="A12" s="6" t="s">
        <v>8</v>
      </c>
      <c r="B12" s="7" t="str">
        <f>'[1]Enter field data'!B12</f>
        <v>Jefferson</v>
      </c>
      <c r="C12" s="16"/>
      <c r="D12" s="9"/>
      <c r="E12" s="6"/>
      <c r="F12" s="6"/>
    </row>
    <row r="13" spans="1:16" x14ac:dyDescent="0.2">
      <c r="A13" s="6" t="s">
        <v>9</v>
      </c>
      <c r="B13" s="7">
        <f>'[1]Enter field data'!B13</f>
        <v>0</v>
      </c>
      <c r="C13" s="16"/>
      <c r="D13" s="9"/>
      <c r="E13" s="6"/>
      <c r="F13" s="18"/>
    </row>
    <row r="14" spans="1:16" x14ac:dyDescent="0.2">
      <c r="A14" s="6" t="s">
        <v>10</v>
      </c>
      <c r="B14" s="7">
        <f>'[1]Enter field data'!B14</f>
        <v>808800</v>
      </c>
      <c r="C14" s="16"/>
      <c r="D14" s="9"/>
      <c r="E14" s="6"/>
      <c r="F14" s="18"/>
    </row>
    <row r="15" spans="1:16" ht="15" x14ac:dyDescent="0.2">
      <c r="A15" s="6" t="s">
        <v>19</v>
      </c>
      <c r="B15" s="19">
        <f>'[1]Enter field data'!B15</f>
        <v>0</v>
      </c>
      <c r="C15" s="20"/>
      <c r="D15" s="21"/>
      <c r="E15" s="6"/>
      <c r="F15" s="18"/>
      <c r="H15" s="22"/>
    </row>
    <row r="16" spans="1:16" x14ac:dyDescent="0.2">
      <c r="A16" s="6"/>
      <c r="B16" s="6"/>
      <c r="C16" s="6"/>
      <c r="D16" s="6"/>
      <c r="E16" s="6"/>
      <c r="F16" s="6"/>
      <c r="K16" s="23"/>
      <c r="L16" s="23"/>
      <c r="M16" s="23"/>
      <c r="N16" s="23"/>
    </row>
    <row r="17" spans="1:30" x14ac:dyDescent="0.2">
      <c r="A17" s="24" t="s">
        <v>20</v>
      </c>
      <c r="B17" s="6"/>
      <c r="C17" s="25"/>
      <c r="D17" s="25"/>
      <c r="E17" s="25"/>
      <c r="F17" s="25"/>
      <c r="I17" s="26"/>
      <c r="J17" s="25"/>
      <c r="K17" s="25"/>
      <c r="L17" s="25"/>
      <c r="M17" s="25"/>
      <c r="N17" s="25"/>
    </row>
    <row r="18" spans="1:30" ht="15" x14ac:dyDescent="0.2">
      <c r="A18" s="27" t="s">
        <v>21</v>
      </c>
      <c r="B18" s="27"/>
      <c r="C18" s="28"/>
      <c r="D18" s="29" t="str">
        <f>'[1]Enter field data'!$B$17</f>
        <v>Warm Mainstem</v>
      </c>
      <c r="E18" s="2"/>
      <c r="F18" s="25"/>
      <c r="I18" s="26"/>
      <c r="J18" s="25"/>
      <c r="K18" s="25"/>
      <c r="L18" s="25"/>
      <c r="M18" s="25"/>
      <c r="N18" s="25"/>
    </row>
    <row r="19" spans="1:30" ht="12.75" customHeight="1" x14ac:dyDescent="0.2">
      <c r="A19" s="27" t="s">
        <v>22</v>
      </c>
      <c r="B19" s="27"/>
      <c r="C19" s="28"/>
      <c r="D19" s="30" t="s">
        <v>23</v>
      </c>
      <c r="E19" s="31"/>
      <c r="F19" s="32"/>
      <c r="I19" s="33"/>
      <c r="J19" s="33"/>
      <c r="K19" s="33"/>
      <c r="L19" s="34"/>
      <c r="M19" s="34"/>
      <c r="N19" s="35"/>
    </row>
    <row r="20" spans="1:30" x14ac:dyDescent="0.2">
      <c r="A20" s="6" t="s">
        <v>24</v>
      </c>
      <c r="B20" s="6"/>
      <c r="C20" s="36"/>
      <c r="D20" s="37" t="s">
        <v>25</v>
      </c>
      <c r="E20" s="38"/>
      <c r="F20" s="32"/>
      <c r="I20" s="25"/>
      <c r="J20" s="25"/>
      <c r="K20" s="25"/>
      <c r="L20" s="35"/>
    </row>
    <row r="21" spans="1:30" x14ac:dyDescent="0.2">
      <c r="A21" s="6"/>
      <c r="B21" s="6"/>
      <c r="C21" s="25"/>
      <c r="D21" s="25"/>
      <c r="E21" s="25"/>
      <c r="F21" s="32"/>
      <c r="I21" s="25"/>
      <c r="J21" s="25"/>
      <c r="K21" s="25"/>
      <c r="L21" s="25"/>
      <c r="M21" s="25"/>
      <c r="N21" s="35"/>
    </row>
    <row r="22" spans="1:30" x14ac:dyDescent="0.2">
      <c r="A22" s="39" t="s">
        <v>26</v>
      </c>
      <c r="B22" s="40"/>
      <c r="C22" s="40"/>
      <c r="D22" s="40"/>
      <c r="E22" s="41"/>
      <c r="F22" s="32"/>
      <c r="I22" s="26"/>
      <c r="J22" s="25"/>
      <c r="K22" s="25"/>
      <c r="L22" s="25"/>
      <c r="M22" s="25"/>
      <c r="N22" s="35"/>
    </row>
    <row r="23" spans="1:30" x14ac:dyDescent="0.2">
      <c r="A23" s="42" t="s">
        <v>27</v>
      </c>
      <c r="B23" s="43"/>
      <c r="C23" s="43"/>
      <c r="D23" s="44"/>
      <c r="E23" s="44"/>
      <c r="F23" s="32"/>
      <c r="I23" s="25"/>
      <c r="J23" s="25"/>
      <c r="K23" s="25"/>
      <c r="L23" s="25"/>
      <c r="M23" s="25"/>
      <c r="N23" s="35"/>
    </row>
    <row r="24" spans="1:30" x14ac:dyDescent="0.2">
      <c r="A24" s="42" t="s">
        <v>28</v>
      </c>
      <c r="B24" s="43"/>
      <c r="C24" s="43"/>
      <c r="D24" s="44"/>
      <c r="E24" s="44"/>
      <c r="F24" s="32"/>
      <c r="I24" s="3"/>
      <c r="J24" s="6"/>
      <c r="K24" s="9"/>
      <c r="L24" s="45"/>
      <c r="M24" s="45"/>
    </row>
    <row r="25" spans="1:30" x14ac:dyDescent="0.2">
      <c r="A25" s="46" t="s">
        <v>29</v>
      </c>
      <c r="B25" s="47"/>
      <c r="C25" s="47"/>
      <c r="D25" s="44"/>
      <c r="E25" s="44"/>
      <c r="F25" s="32"/>
      <c r="I25" s="25"/>
      <c r="J25" s="25"/>
      <c r="K25" s="25"/>
      <c r="L25" s="25"/>
      <c r="M25" s="25"/>
      <c r="N25" s="35"/>
    </row>
    <row r="26" spans="1:30" ht="13.5" thickBot="1" x14ac:dyDescent="0.25"/>
    <row r="27" spans="1:30" ht="13.5" thickTop="1" x14ac:dyDescent="0.2">
      <c r="A27" s="48"/>
      <c r="B27" s="48"/>
      <c r="C27" s="48"/>
      <c r="D27" s="48"/>
      <c r="E27" s="48"/>
      <c r="F27" s="48"/>
      <c r="G27" s="48"/>
      <c r="H27" s="49" t="s">
        <v>30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x14ac:dyDescent="0.2">
      <c r="H28" s="50" t="s">
        <v>31</v>
      </c>
    </row>
    <row r="29" spans="1:30" ht="15" x14ac:dyDescent="0.2">
      <c r="A29" s="3" t="s">
        <v>32</v>
      </c>
      <c r="B29" s="6"/>
      <c r="C29" s="9"/>
      <c r="D29" s="29" t="str">
        <f>'[1]Enter field data'!$B$17</f>
        <v>Warm Mainstem</v>
      </c>
      <c r="E29" s="2"/>
      <c r="H29" s="51"/>
      <c r="I29" s="22" t="s">
        <v>33</v>
      </c>
      <c r="L29" s="52" t="s">
        <v>25</v>
      </c>
      <c r="M29" s="53"/>
      <c r="N29" s="1"/>
      <c r="P29" s="22" t="s">
        <v>34</v>
      </c>
      <c r="S29" s="52"/>
      <c r="T29" s="53"/>
      <c r="U29" s="1"/>
      <c r="W29" s="22" t="s">
        <v>35</v>
      </c>
      <c r="Z29" s="52"/>
      <c r="AA29" s="53"/>
      <c r="AB29" s="1"/>
    </row>
    <row r="30" spans="1:30" x14ac:dyDescent="0.2">
      <c r="H30" s="51"/>
    </row>
    <row r="31" spans="1:30" x14ac:dyDescent="0.2">
      <c r="A31" s="22" t="s">
        <v>36</v>
      </c>
      <c r="H31" s="51"/>
      <c r="I31" s="22" t="s">
        <v>36</v>
      </c>
      <c r="P31" s="22" t="s">
        <v>36</v>
      </c>
      <c r="W31" s="22" t="s">
        <v>36</v>
      </c>
    </row>
    <row r="32" spans="1:30" x14ac:dyDescent="0.2">
      <c r="A32" s="54" t="s">
        <v>37</v>
      </c>
      <c r="H32" s="51"/>
      <c r="I32" s="54" t="s">
        <v>38</v>
      </c>
      <c r="P32" s="54" t="s">
        <v>38</v>
      </c>
      <c r="W32" s="54" t="s">
        <v>38</v>
      </c>
    </row>
    <row r="33" spans="1:28" x14ac:dyDescent="0.2">
      <c r="H33" s="51"/>
    </row>
    <row r="34" spans="1:28" x14ac:dyDescent="0.2">
      <c r="A34" s="55" t="s">
        <v>39</v>
      </c>
      <c r="B34" s="6"/>
      <c r="C34" s="6"/>
      <c r="D34" s="6"/>
      <c r="E34" s="6"/>
      <c r="F34" s="6"/>
      <c r="H34" s="51"/>
      <c r="I34" s="55" t="s">
        <v>39</v>
      </c>
      <c r="J34" s="6"/>
      <c r="K34" s="6"/>
      <c r="L34" s="6"/>
      <c r="M34" s="6"/>
      <c r="N34" s="6"/>
      <c r="P34" s="55" t="s">
        <v>39</v>
      </c>
      <c r="Q34" s="6"/>
      <c r="R34" s="6"/>
      <c r="S34" s="6"/>
      <c r="T34" s="6"/>
      <c r="U34" s="6"/>
      <c r="W34" s="55" t="s">
        <v>39</v>
      </c>
      <c r="X34" s="6"/>
      <c r="Y34" s="6"/>
      <c r="Z34" s="6"/>
      <c r="AA34" s="6"/>
      <c r="AB34" s="6"/>
    </row>
    <row r="35" spans="1:28" x14ac:dyDescent="0.2">
      <c r="A35" s="56" t="s">
        <v>12</v>
      </c>
      <c r="B35" s="57"/>
      <c r="C35" s="58" t="s">
        <v>40</v>
      </c>
      <c r="D35" s="59"/>
      <c r="E35" s="60" t="s">
        <v>13</v>
      </c>
      <c r="F35" s="61"/>
      <c r="H35" s="51"/>
      <c r="I35" s="56" t="s">
        <v>12</v>
      </c>
      <c r="J35" s="57"/>
      <c r="K35" s="58" t="s">
        <v>40</v>
      </c>
      <c r="L35" s="59"/>
      <c r="M35" s="60" t="s">
        <v>13</v>
      </c>
      <c r="N35" s="61"/>
      <c r="P35" s="56" t="s">
        <v>12</v>
      </c>
      <c r="Q35" s="57"/>
      <c r="R35" s="58" t="s">
        <v>40</v>
      </c>
      <c r="S35" s="59"/>
      <c r="T35" s="60" t="s">
        <v>13</v>
      </c>
      <c r="U35" s="61"/>
      <c r="W35" s="56" t="s">
        <v>12</v>
      </c>
      <c r="X35" s="57"/>
      <c r="Y35" s="58" t="s">
        <v>40</v>
      </c>
      <c r="Z35" s="59"/>
      <c r="AA35" s="60" t="s">
        <v>13</v>
      </c>
      <c r="AB35" s="61"/>
    </row>
    <row r="36" spans="1:28" x14ac:dyDescent="0.2">
      <c r="A36" s="62" t="s">
        <v>41</v>
      </c>
      <c r="B36" s="63">
        <f>'[1]Enter field data'!$H$54</f>
        <v>0</v>
      </c>
      <c r="C36" s="64" t="s">
        <v>42</v>
      </c>
      <c r="D36" s="65">
        <f>'[1]Enter field data'!$K$54</f>
        <v>94</v>
      </c>
      <c r="E36" s="66" t="s">
        <v>43</v>
      </c>
      <c r="F36" s="67">
        <f>'[1]Enter field data'!$O$54</f>
        <v>52</v>
      </c>
      <c r="H36" s="51"/>
      <c r="I36" s="62" t="s">
        <v>41</v>
      </c>
      <c r="J36" s="63">
        <f>'[1]Enter field data'!$H$54</f>
        <v>0</v>
      </c>
      <c r="K36" s="64" t="s">
        <v>42</v>
      </c>
      <c r="L36" s="65">
        <f>'[1]Enter field data'!$K$54</f>
        <v>94</v>
      </c>
      <c r="M36" s="66" t="s">
        <v>43</v>
      </c>
      <c r="N36" s="67">
        <f>'[1]Enter field data'!$O$54</f>
        <v>52</v>
      </c>
      <c r="P36" s="62" t="s">
        <v>41</v>
      </c>
      <c r="Q36" s="63">
        <f>'[1]Enter field data'!$H$54</f>
        <v>0</v>
      </c>
      <c r="R36" s="64" t="s">
        <v>42</v>
      </c>
      <c r="S36" s="65">
        <f>'[1]Enter field data'!$K$54</f>
        <v>94</v>
      </c>
      <c r="T36" s="66" t="s">
        <v>43</v>
      </c>
      <c r="U36" s="67">
        <f>'[1]Enter field data'!$O$54</f>
        <v>52</v>
      </c>
      <c r="W36" s="62" t="s">
        <v>41</v>
      </c>
      <c r="X36" s="63">
        <f>'[1]Enter field data'!$H$54</f>
        <v>0</v>
      </c>
      <c r="Y36" s="64" t="s">
        <v>42</v>
      </c>
      <c r="Z36" s="65">
        <f>'[1]Enter field data'!$K$54</f>
        <v>94</v>
      </c>
      <c r="AA36" s="66" t="s">
        <v>43</v>
      </c>
      <c r="AB36" s="67">
        <f>'[1]Enter field data'!$O$54</f>
        <v>52</v>
      </c>
    </row>
    <row r="37" spans="1:28" x14ac:dyDescent="0.2">
      <c r="A37" s="62" t="s">
        <v>44</v>
      </c>
      <c r="B37" s="63">
        <f>'[1]Enter field data'!$I$54</f>
        <v>265</v>
      </c>
      <c r="C37" s="64" t="s">
        <v>45</v>
      </c>
      <c r="D37" s="65">
        <f>'[1]Enter field data'!$L$54</f>
        <v>181</v>
      </c>
      <c r="E37" s="66" t="s">
        <v>46</v>
      </c>
      <c r="F37" s="67">
        <f>'[1]Enter field data'!$P$54</f>
        <v>86</v>
      </c>
      <c r="H37" s="51"/>
      <c r="I37" s="62" t="s">
        <v>44</v>
      </c>
      <c r="J37" s="63">
        <f>'[1]Enter field data'!$I$54</f>
        <v>265</v>
      </c>
      <c r="K37" s="64" t="s">
        <v>45</v>
      </c>
      <c r="L37" s="65">
        <f>'[1]Enter field data'!$L$54</f>
        <v>181</v>
      </c>
      <c r="M37" s="66" t="s">
        <v>46</v>
      </c>
      <c r="N37" s="67">
        <f>'[1]Enter field data'!$P$54</f>
        <v>86</v>
      </c>
      <c r="P37" s="62" t="s">
        <v>44</v>
      </c>
      <c r="Q37" s="63">
        <f>'[1]Enter field data'!$I$54</f>
        <v>265</v>
      </c>
      <c r="R37" s="64" t="s">
        <v>45</v>
      </c>
      <c r="S37" s="65">
        <f>'[1]Enter field data'!$L$54</f>
        <v>181</v>
      </c>
      <c r="T37" s="66" t="s">
        <v>46</v>
      </c>
      <c r="U37" s="67">
        <f>'[1]Enter field data'!$P$54</f>
        <v>86</v>
      </c>
      <c r="W37" s="62" t="s">
        <v>44</v>
      </c>
      <c r="X37" s="63">
        <f>'[1]Enter field data'!$I$54</f>
        <v>265</v>
      </c>
      <c r="Y37" s="64" t="s">
        <v>45</v>
      </c>
      <c r="Z37" s="65">
        <f>'[1]Enter field data'!$L$54</f>
        <v>181</v>
      </c>
      <c r="AA37" s="66" t="s">
        <v>46</v>
      </c>
      <c r="AB37" s="67">
        <f>'[1]Enter field data'!$P$54</f>
        <v>86</v>
      </c>
    </row>
    <row r="38" spans="1:28" x14ac:dyDescent="0.2">
      <c r="A38" s="62" t="s">
        <v>47</v>
      </c>
      <c r="B38" s="63">
        <f>'[1]Enter field data'!$J$54</f>
        <v>95</v>
      </c>
      <c r="C38" s="64" t="s">
        <v>48</v>
      </c>
      <c r="D38" s="65">
        <f>'[1]Enter field data'!$N$54</f>
        <v>85</v>
      </c>
      <c r="E38" s="66" t="s">
        <v>49</v>
      </c>
      <c r="F38" s="67">
        <f>'[1]Enter field data'!$Q$54</f>
        <v>222</v>
      </c>
      <c r="H38" s="51"/>
      <c r="I38" s="62" t="s">
        <v>47</v>
      </c>
      <c r="J38" s="63">
        <f>'[1]Enter field data'!$J$54</f>
        <v>95</v>
      </c>
      <c r="K38" s="64" t="s">
        <v>48</v>
      </c>
      <c r="L38" s="65">
        <f>'[1]Enter field data'!$N$54</f>
        <v>85</v>
      </c>
      <c r="M38" s="66" t="s">
        <v>49</v>
      </c>
      <c r="N38" s="67">
        <f>'[1]Enter field data'!$Q$54</f>
        <v>222</v>
      </c>
      <c r="P38" s="62" t="s">
        <v>47</v>
      </c>
      <c r="Q38" s="63">
        <f>'[1]Enter field data'!$J$54</f>
        <v>95</v>
      </c>
      <c r="R38" s="64" t="s">
        <v>48</v>
      </c>
      <c r="S38" s="65">
        <f>'[1]Enter field data'!$N$54</f>
        <v>85</v>
      </c>
      <c r="T38" s="66" t="s">
        <v>49</v>
      </c>
      <c r="U38" s="67">
        <f>'[1]Enter field data'!$Q$54</f>
        <v>222</v>
      </c>
      <c r="W38" s="62" t="s">
        <v>47</v>
      </c>
      <c r="X38" s="63">
        <f>'[1]Enter field data'!$J$54</f>
        <v>95</v>
      </c>
      <c r="Y38" s="64" t="s">
        <v>48</v>
      </c>
      <c r="Z38" s="65">
        <f>'[1]Enter field data'!$N$54</f>
        <v>85</v>
      </c>
      <c r="AA38" s="66" t="s">
        <v>49</v>
      </c>
      <c r="AB38" s="67">
        <f>'[1]Enter field data'!$Q$54</f>
        <v>222</v>
      </c>
    </row>
    <row r="39" spans="1:28" x14ac:dyDescent="0.2">
      <c r="A39" s="6"/>
      <c r="B39" s="6"/>
      <c r="C39" s="6"/>
      <c r="D39" s="6"/>
      <c r="E39" s="6"/>
      <c r="F39" s="6"/>
      <c r="H39" s="51"/>
      <c r="I39" s="6"/>
      <c r="J39" s="6"/>
      <c r="K39" s="6"/>
      <c r="L39" s="6"/>
      <c r="M39" s="6"/>
      <c r="N39" s="6"/>
      <c r="P39" s="6"/>
      <c r="Q39" s="6"/>
      <c r="R39" s="6"/>
      <c r="S39" s="6"/>
      <c r="T39" s="6"/>
      <c r="U39" s="6"/>
      <c r="W39" s="6"/>
      <c r="X39" s="6"/>
      <c r="Y39" s="6"/>
      <c r="Z39" s="6"/>
      <c r="AA39" s="6"/>
      <c r="AB39" s="6"/>
    </row>
    <row r="40" spans="1:28" x14ac:dyDescent="0.2">
      <c r="A40" s="3" t="s">
        <v>50</v>
      </c>
      <c r="B40" s="6"/>
      <c r="C40" s="6"/>
      <c r="D40" s="6"/>
      <c r="E40" s="6"/>
      <c r="F40" s="6"/>
      <c r="H40" s="51"/>
      <c r="I40" s="3" t="s">
        <v>50</v>
      </c>
      <c r="J40" s="6"/>
      <c r="K40" s="6"/>
      <c r="L40" s="6"/>
      <c r="M40" s="6"/>
      <c r="N40" s="6"/>
      <c r="P40" s="3" t="s">
        <v>50</v>
      </c>
      <c r="Q40" s="6"/>
      <c r="R40" s="6"/>
      <c r="S40" s="6"/>
      <c r="T40" s="6"/>
      <c r="U40" s="6"/>
      <c r="W40" s="3" t="s">
        <v>50</v>
      </c>
      <c r="X40" s="6"/>
      <c r="Y40" s="6"/>
      <c r="Z40" s="6"/>
      <c r="AA40" s="6"/>
      <c r="AB40" s="6"/>
    </row>
    <row r="41" spans="1:28" x14ac:dyDescent="0.2">
      <c r="A41" s="68" t="s">
        <v>12</v>
      </c>
      <c r="B41" s="69"/>
      <c r="C41" s="69"/>
      <c r="D41" s="69"/>
      <c r="E41" s="70"/>
      <c r="F41" s="6"/>
      <c r="H41" s="51"/>
      <c r="I41" s="68" t="s">
        <v>12</v>
      </c>
      <c r="J41" s="69"/>
      <c r="K41" s="69"/>
      <c r="L41" s="69"/>
      <c r="M41" s="70"/>
      <c r="N41" s="6"/>
      <c r="P41" s="68" t="s">
        <v>12</v>
      </c>
      <c r="Q41" s="69"/>
      <c r="R41" s="69"/>
      <c r="S41" s="69"/>
      <c r="T41" s="70"/>
      <c r="U41" s="6"/>
      <c r="W41" s="68" t="s">
        <v>12</v>
      </c>
      <c r="X41" s="69"/>
      <c r="Y41" s="69"/>
      <c r="Z41" s="69"/>
      <c r="AA41" s="70"/>
      <c r="AB41" s="6"/>
    </row>
    <row r="42" spans="1:28" ht="12.75" customHeight="1" x14ac:dyDescent="0.2">
      <c r="A42" s="71" t="s">
        <v>51</v>
      </c>
      <c r="B42" s="72" t="s">
        <v>52</v>
      </c>
      <c r="C42" s="73" t="s">
        <v>53</v>
      </c>
      <c r="D42" s="74"/>
      <c r="E42" s="75" t="s">
        <v>54</v>
      </c>
      <c r="F42" s="6"/>
      <c r="H42" s="51"/>
      <c r="I42" s="71" t="s">
        <v>51</v>
      </c>
      <c r="J42" s="72" t="s">
        <v>52</v>
      </c>
      <c r="K42" s="73" t="s">
        <v>53</v>
      </c>
      <c r="L42" s="74"/>
      <c r="M42" s="75" t="s">
        <v>54</v>
      </c>
      <c r="N42" s="6"/>
      <c r="P42" s="71" t="s">
        <v>51</v>
      </c>
      <c r="Q42" s="72" t="s">
        <v>52</v>
      </c>
      <c r="R42" s="73" t="s">
        <v>53</v>
      </c>
      <c r="S42" s="74"/>
      <c r="T42" s="75" t="s">
        <v>54</v>
      </c>
      <c r="U42" s="6"/>
      <c r="W42" s="71" t="s">
        <v>51</v>
      </c>
      <c r="X42" s="72" t="s">
        <v>52</v>
      </c>
      <c r="Y42" s="73" t="s">
        <v>53</v>
      </c>
      <c r="Z42" s="74"/>
      <c r="AA42" s="75" t="s">
        <v>54</v>
      </c>
      <c r="AB42" s="6"/>
    </row>
    <row r="43" spans="1:28" x14ac:dyDescent="0.2">
      <c r="A43" s="76"/>
      <c r="B43" s="77"/>
      <c r="C43" s="78" t="s">
        <v>55</v>
      </c>
      <c r="D43" s="79" t="s">
        <v>56</v>
      </c>
      <c r="E43" s="80"/>
      <c r="F43" s="6"/>
      <c r="H43" s="51"/>
      <c r="I43" s="76"/>
      <c r="J43" s="77"/>
      <c r="K43" s="78" t="s">
        <v>55</v>
      </c>
      <c r="L43" s="79" t="s">
        <v>56</v>
      </c>
      <c r="M43" s="80"/>
      <c r="N43" s="6"/>
      <c r="P43" s="76"/>
      <c r="Q43" s="77"/>
      <c r="R43" s="78" t="s">
        <v>55</v>
      </c>
      <c r="S43" s="79" t="s">
        <v>56</v>
      </c>
      <c r="T43" s="80"/>
      <c r="U43" s="6"/>
      <c r="W43" s="76"/>
      <c r="X43" s="77"/>
      <c r="Y43" s="78" t="s">
        <v>55</v>
      </c>
      <c r="Z43" s="79" t="s">
        <v>56</v>
      </c>
      <c r="AA43" s="80"/>
      <c r="AB43" s="6"/>
    </row>
    <row r="44" spans="1:28" x14ac:dyDescent="0.2">
      <c r="A44" s="62" t="s">
        <v>41</v>
      </c>
      <c r="B44" s="81">
        <f>($B$36/'[1]Enter field data'!$F$54)</f>
        <v>0</v>
      </c>
      <c r="C44" s="82">
        <f>VLOOKUP($D$29,'[1]Expected guild %'!$A$5:$G$13,2,FALSE)</f>
        <v>0</v>
      </c>
      <c r="D44" s="82">
        <f>VLOOKUP($D$29,'[1]Expected guild %'!$A$5:$G$13,3,FALSE)</f>
        <v>0.05</v>
      </c>
      <c r="E44" s="83" t="str">
        <f>IF(AND(C44&lt;=B44,B44&lt;= D44)=TRUE,"Y","N")</f>
        <v>Y</v>
      </c>
      <c r="F44" s="6"/>
      <c r="H44" s="51"/>
      <c r="I44" s="62" t="s">
        <v>41</v>
      </c>
      <c r="J44" s="81">
        <f>($B$36/'[1]Enter field data'!$F$54)</f>
        <v>0</v>
      </c>
      <c r="K44" s="82">
        <f>VLOOKUP(L$29,'[1]Expected guild %'!$A$5:$G$13,2,FALSE)</f>
        <v>0</v>
      </c>
      <c r="L44" s="82">
        <f>VLOOKUP(L$29,'[1]Expected guild %'!$A$5:$G$13,3,FALSE)</f>
        <v>0.05</v>
      </c>
      <c r="M44" s="83" t="str">
        <f>IF(AND(K44&lt;=J44,J44&lt;= L44)=TRUE,"Y","N")</f>
        <v>Y</v>
      </c>
      <c r="N44" s="6"/>
      <c r="P44" s="62" t="s">
        <v>41</v>
      </c>
      <c r="Q44" s="81">
        <f>($B$36/'[1]Enter field data'!$F$54)</f>
        <v>0</v>
      </c>
      <c r="R44" s="82" t="e">
        <f>VLOOKUP(S$29,'[1]Expected guild %'!$A$5:$G$13,2,FALSE)</f>
        <v>#N/A</v>
      </c>
      <c r="S44" s="82" t="e">
        <f>VLOOKUP(S$29,'[1]Expected guild %'!$A$5:$G$13,3,FALSE)</f>
        <v>#N/A</v>
      </c>
      <c r="T44" s="83" t="e">
        <f>IF(AND(R44&lt;=Q44,Q44&lt;= S44)=TRUE,"Y","N")</f>
        <v>#N/A</v>
      </c>
      <c r="U44" s="6"/>
      <c r="W44" s="62" t="s">
        <v>41</v>
      </c>
      <c r="X44" s="81">
        <f>($B$36/'[1]Enter field data'!$F$54)</f>
        <v>0</v>
      </c>
      <c r="Y44" s="82" t="e">
        <f>VLOOKUP(Z$29,'[1]Expected guild %'!$A$5:$G$13,2,FALSE)</f>
        <v>#N/A</v>
      </c>
      <c r="Z44" s="82" t="e">
        <f>VLOOKUP(Z$29,'[1]Expected guild %'!$A$5:$G$13,3,FALSE)</f>
        <v>#N/A</v>
      </c>
      <c r="AA44" s="83" t="e">
        <f>IF(AND(Y44&lt;=X44,X44&lt;= Z44)=TRUE,"Y","N")</f>
        <v>#N/A</v>
      </c>
      <c r="AB44" s="6"/>
    </row>
    <row r="45" spans="1:28" x14ac:dyDescent="0.2">
      <c r="A45" s="62" t="s">
        <v>44</v>
      </c>
      <c r="B45" s="81">
        <f>($B$37/'[1]Enter field data'!$F$54)</f>
        <v>0.73611111111111116</v>
      </c>
      <c r="C45" s="82">
        <f>VLOOKUP($D$29,'[1]Expected guild %'!$A$5:$G$13,4,FALSE)</f>
        <v>0</v>
      </c>
      <c r="D45" s="82">
        <f>VLOOKUP($D$29,'[1]Expected guild %'!$A$5:$G$13,5,FALSE)</f>
        <v>0.25</v>
      </c>
      <c r="E45" s="83" t="str">
        <f>IF(AND(C45&lt;=B45,B45&lt;= D45)=TRUE,"Y","N")</f>
        <v>N</v>
      </c>
      <c r="F45" s="6"/>
      <c r="H45" s="51"/>
      <c r="I45" s="62" t="s">
        <v>44</v>
      </c>
      <c r="J45" s="81">
        <f>($B$37/'[1]Enter field data'!$F$54)</f>
        <v>0.73611111111111116</v>
      </c>
      <c r="K45" s="82">
        <f>VLOOKUP(L$29,'[1]Expected guild %'!$A$5:$G$13,4,FALSE)</f>
        <v>0.25</v>
      </c>
      <c r="L45" s="82">
        <f>VLOOKUP(L$29,'[1]Expected guild %'!$A$5:$G$13,5,FALSE)</f>
        <v>1</v>
      </c>
      <c r="M45" s="83" t="str">
        <f>IF(AND(K45&lt;=J45,J45&lt;= L45)=TRUE,"Y","N")</f>
        <v>Y</v>
      </c>
      <c r="N45" s="6"/>
      <c r="P45" s="62" t="s">
        <v>44</v>
      </c>
      <c r="Q45" s="81">
        <f>($B$37/'[1]Enter field data'!$F$54)</f>
        <v>0.73611111111111116</v>
      </c>
      <c r="R45" s="82" t="e">
        <f>VLOOKUP(S$29,'[1]Expected guild %'!$A$5:$G$13,4,FALSE)</f>
        <v>#N/A</v>
      </c>
      <c r="S45" s="82" t="e">
        <f>VLOOKUP(S$29,'[1]Expected guild %'!$A$5:$G$13,5,FALSE)</f>
        <v>#N/A</v>
      </c>
      <c r="T45" s="83" t="e">
        <f>IF(AND(R45&lt;=Q45,Q45&lt;= S45)=TRUE,"Y","N")</f>
        <v>#N/A</v>
      </c>
      <c r="U45" s="6"/>
      <c r="W45" s="62" t="s">
        <v>44</v>
      </c>
      <c r="X45" s="81">
        <f>($B$37/'[1]Enter field data'!$F$54)</f>
        <v>0.73611111111111116</v>
      </c>
      <c r="Y45" s="82" t="e">
        <f>VLOOKUP(Z$29,'[1]Expected guild %'!$A$5:$G$13,4,FALSE)</f>
        <v>#N/A</v>
      </c>
      <c r="Z45" s="82" t="e">
        <f>VLOOKUP(Z$29,'[1]Expected guild %'!$A$5:$G$13,5,FALSE)</f>
        <v>#N/A</v>
      </c>
      <c r="AA45" s="83" t="e">
        <f>IF(AND(Y45&lt;=X45,X45&lt;= Z45)=TRUE,"Y","N")</f>
        <v>#N/A</v>
      </c>
      <c r="AB45" s="6"/>
    </row>
    <row r="46" spans="1:28" x14ac:dyDescent="0.2">
      <c r="A46" s="62" t="s">
        <v>47</v>
      </c>
      <c r="B46" s="81">
        <f>($B$38/'[1]Enter field data'!$F$54)</f>
        <v>0.2638888888888889</v>
      </c>
      <c r="C46" s="82">
        <f>VLOOKUP($D$29,'[1]Expected guild %'!$A$5:$G$13,6,FALSE)</f>
        <v>0.75</v>
      </c>
      <c r="D46" s="82">
        <f>VLOOKUP($D$29,'[1]Expected guild %'!$A$5:$G$13,7,FALSE)</f>
        <v>1</v>
      </c>
      <c r="E46" s="83" t="str">
        <f>IF(AND(C46&lt;=B46,B46&lt;= D46)=TRUE,"Y","N")</f>
        <v>N</v>
      </c>
      <c r="F46" s="6"/>
      <c r="H46" s="51"/>
      <c r="I46" s="62" t="s">
        <v>47</v>
      </c>
      <c r="J46" s="81">
        <f>($B$38/'[1]Enter field data'!$F$54)</f>
        <v>0.2638888888888889</v>
      </c>
      <c r="K46" s="82">
        <f>VLOOKUP(L$29,'[1]Expected guild %'!$A$5:$G$13,6,FALSE)</f>
        <v>0</v>
      </c>
      <c r="L46" s="82">
        <f>VLOOKUP(L$29,'[1]Expected guild %'!$A$5:$G$13,7,FALSE)</f>
        <v>0.75</v>
      </c>
      <c r="M46" s="83" t="str">
        <f>IF(AND(K46&lt;=J46,J46&lt;= L46)=TRUE,"Y","N")</f>
        <v>Y</v>
      </c>
      <c r="N46" s="6"/>
      <c r="P46" s="62" t="s">
        <v>47</v>
      </c>
      <c r="Q46" s="81">
        <f>($B$38/'[1]Enter field data'!$F$54)</f>
        <v>0.2638888888888889</v>
      </c>
      <c r="R46" s="82" t="e">
        <f>VLOOKUP(S$29,'[1]Expected guild %'!$A$5:$G$13,6,FALSE)</f>
        <v>#N/A</v>
      </c>
      <c r="S46" s="82" t="e">
        <f>VLOOKUP(S$29,'[1]Expected guild %'!$A$5:$G$13,7,FALSE)</f>
        <v>#N/A</v>
      </c>
      <c r="T46" s="83" t="e">
        <f>IF(AND(R46&lt;=Q46,Q46&lt;= S46)=TRUE,"Y","N")</f>
        <v>#N/A</v>
      </c>
      <c r="U46" s="6"/>
      <c r="W46" s="62" t="s">
        <v>47</v>
      </c>
      <c r="X46" s="81">
        <f>($B$38/'[1]Enter field data'!$F$54)</f>
        <v>0.2638888888888889</v>
      </c>
      <c r="Y46" s="82" t="e">
        <f>VLOOKUP(Z$29,'[1]Expected guild %'!$A$5:$G$13,6,FALSE)</f>
        <v>#N/A</v>
      </c>
      <c r="Z46" s="82" t="e">
        <f>VLOOKUP(Z$29,'[1]Expected guild %'!$A$5:$G$13,7,FALSE)</f>
        <v>#N/A</v>
      </c>
      <c r="AA46" s="83" t="e">
        <f>IF(AND(Y46&lt;=X46,X46&lt;= Z46)=TRUE,"Y","N")</f>
        <v>#N/A</v>
      </c>
      <c r="AB46" s="6"/>
    </row>
    <row r="47" spans="1:28" x14ac:dyDescent="0.2">
      <c r="A47" s="6"/>
      <c r="B47" s="6"/>
      <c r="C47" s="6"/>
      <c r="D47" s="6"/>
      <c r="E47" s="6"/>
      <c r="F47" s="6"/>
      <c r="H47" s="51"/>
      <c r="I47" s="6"/>
      <c r="J47" s="6"/>
      <c r="K47" s="6"/>
      <c r="L47" s="6"/>
      <c r="M47" s="6"/>
      <c r="N47" s="6"/>
      <c r="P47" s="6"/>
      <c r="Q47" s="6"/>
      <c r="R47" s="6"/>
      <c r="S47" s="6"/>
      <c r="T47" s="6"/>
      <c r="U47" s="6"/>
      <c r="W47" s="6"/>
      <c r="X47" s="6"/>
      <c r="Y47" s="6"/>
      <c r="Z47" s="6"/>
      <c r="AA47" s="6"/>
      <c r="AB47" s="6"/>
    </row>
    <row r="48" spans="1:28" x14ac:dyDescent="0.2">
      <c r="A48" s="68" t="s">
        <v>40</v>
      </c>
      <c r="B48" s="69"/>
      <c r="C48" s="69"/>
      <c r="D48" s="69"/>
      <c r="E48" s="70"/>
      <c r="F48" s="6"/>
      <c r="H48" s="51"/>
      <c r="I48" s="68" t="s">
        <v>40</v>
      </c>
      <c r="J48" s="69"/>
      <c r="K48" s="69"/>
      <c r="L48" s="69"/>
      <c r="M48" s="70"/>
      <c r="N48" s="6"/>
      <c r="P48" s="68" t="s">
        <v>40</v>
      </c>
      <c r="Q48" s="69"/>
      <c r="R48" s="69"/>
      <c r="S48" s="69"/>
      <c r="T48" s="70"/>
      <c r="U48" s="6"/>
      <c r="W48" s="68" t="s">
        <v>40</v>
      </c>
      <c r="X48" s="69"/>
      <c r="Y48" s="69"/>
      <c r="Z48" s="69"/>
      <c r="AA48" s="70"/>
      <c r="AB48" s="6"/>
    </row>
    <row r="49" spans="1:29" ht="12.75" customHeight="1" x14ac:dyDescent="0.2">
      <c r="A49" s="72" t="s">
        <v>51</v>
      </c>
      <c r="B49" s="72" t="s">
        <v>52</v>
      </c>
      <c r="C49" s="73" t="s">
        <v>53</v>
      </c>
      <c r="D49" s="74"/>
      <c r="E49" s="75" t="s">
        <v>54</v>
      </c>
      <c r="F49" s="6"/>
      <c r="H49" s="51"/>
      <c r="I49" s="72" t="s">
        <v>51</v>
      </c>
      <c r="J49" s="72" t="s">
        <v>52</v>
      </c>
      <c r="K49" s="73" t="s">
        <v>53</v>
      </c>
      <c r="L49" s="74"/>
      <c r="M49" s="75" t="s">
        <v>54</v>
      </c>
      <c r="N49" s="6"/>
      <c r="P49" s="72" t="s">
        <v>51</v>
      </c>
      <c r="Q49" s="72" t="s">
        <v>52</v>
      </c>
      <c r="R49" s="73" t="s">
        <v>53</v>
      </c>
      <c r="S49" s="74"/>
      <c r="T49" s="75" t="s">
        <v>54</v>
      </c>
      <c r="U49" s="6"/>
      <c r="W49" s="72" t="s">
        <v>51</v>
      </c>
      <c r="X49" s="72" t="s">
        <v>52</v>
      </c>
      <c r="Y49" s="73" t="s">
        <v>53</v>
      </c>
      <c r="Z49" s="74"/>
      <c r="AA49" s="75" t="s">
        <v>54</v>
      </c>
      <c r="AB49" s="6"/>
    </row>
    <row r="50" spans="1:29" x14ac:dyDescent="0.2">
      <c r="A50" s="77"/>
      <c r="B50" s="77"/>
      <c r="C50" s="78" t="s">
        <v>55</v>
      </c>
      <c r="D50" s="79" t="s">
        <v>56</v>
      </c>
      <c r="E50" s="80"/>
      <c r="F50" s="6"/>
      <c r="H50" s="51"/>
      <c r="I50" s="77"/>
      <c r="J50" s="77"/>
      <c r="K50" s="78" t="s">
        <v>55</v>
      </c>
      <c r="L50" s="79" t="s">
        <v>56</v>
      </c>
      <c r="M50" s="80"/>
      <c r="N50" s="6"/>
      <c r="P50" s="77"/>
      <c r="Q50" s="77"/>
      <c r="R50" s="78" t="s">
        <v>55</v>
      </c>
      <c r="S50" s="79" t="s">
        <v>56</v>
      </c>
      <c r="T50" s="80"/>
      <c r="U50" s="6"/>
      <c r="W50" s="77"/>
      <c r="X50" s="77"/>
      <c r="Y50" s="78" t="s">
        <v>55</v>
      </c>
      <c r="Z50" s="79" t="s">
        <v>56</v>
      </c>
      <c r="AA50" s="80"/>
      <c r="AB50" s="6"/>
    </row>
    <row r="51" spans="1:29" x14ac:dyDescent="0.2">
      <c r="A51" s="62" t="s">
        <v>42</v>
      </c>
      <c r="B51" s="82">
        <f>($D$36/'[1]Enter field data'!$F$54)</f>
        <v>0.26111111111111113</v>
      </c>
      <c r="C51" s="84">
        <f>VLOOKUP($D$29,'[1]Expected guild %'!$A$19:$G$27,2,FALSE)</f>
        <v>0</v>
      </c>
      <c r="D51" s="82">
        <f>VLOOKUP($D$29,'[1]Expected guild %'!$A$19:$G$27,3,FALSE)</f>
        <v>0.5</v>
      </c>
      <c r="E51" s="83" t="str">
        <f>IF(AND(C51&lt;=B51,B51&lt;= D51)=TRUE,"Y","N")</f>
        <v>Y</v>
      </c>
      <c r="F51" s="6"/>
      <c r="H51" s="51"/>
      <c r="I51" s="62" t="s">
        <v>42</v>
      </c>
      <c r="J51" s="82">
        <f>($D$36/'[1]Enter field data'!$F$54)</f>
        <v>0.26111111111111113</v>
      </c>
      <c r="K51" s="84">
        <f>VLOOKUP(L$29,'[1]Expected guild %'!$A$19:$G$27,2,FALSE)</f>
        <v>0</v>
      </c>
      <c r="L51" s="82">
        <f>VLOOKUP(L$29,'[1]Expected guild %'!$A$19:$G$27,3,FALSE)</f>
        <v>0.5</v>
      </c>
      <c r="M51" s="83" t="str">
        <f>IF(AND(K51&lt;=J51,J51&lt;= L51)=TRUE,"Y","N")</f>
        <v>Y</v>
      </c>
      <c r="N51" s="6"/>
      <c r="P51" s="62" t="s">
        <v>42</v>
      </c>
      <c r="Q51" s="82">
        <f>($D$36/'[1]Enter field data'!$F$54)</f>
        <v>0.26111111111111113</v>
      </c>
      <c r="R51" s="84" t="e">
        <f>VLOOKUP(S$29,'[1]Expected guild %'!$A$19:$G$27,2,FALSE)</f>
        <v>#N/A</v>
      </c>
      <c r="S51" s="82" t="e">
        <f>VLOOKUP(S$29,'[1]Expected guild %'!$A$19:$G$27,3,FALSE)</f>
        <v>#N/A</v>
      </c>
      <c r="T51" s="83" t="e">
        <f>IF(AND(R51&lt;=Q51,Q51&lt;= S51)=TRUE,"Y","N")</f>
        <v>#N/A</v>
      </c>
      <c r="U51" s="6"/>
      <c r="W51" s="62" t="s">
        <v>42</v>
      </c>
      <c r="X51" s="82">
        <f>($D$36/'[1]Enter field data'!$F$54)</f>
        <v>0.26111111111111113</v>
      </c>
      <c r="Y51" s="84" t="e">
        <f>VLOOKUP(Z$29,'[1]Expected guild %'!$A$19:$G$27,2,FALSE)</f>
        <v>#N/A</v>
      </c>
      <c r="Z51" s="82" t="e">
        <f>VLOOKUP(Z$29,'[1]Expected guild %'!$A$19:$G$27,3,FALSE)</f>
        <v>#N/A</v>
      </c>
      <c r="AA51" s="83" t="e">
        <f>IF(AND(Y51&lt;=X51,X51&lt;= Z51)=TRUE,"Y","N")</f>
        <v>#N/A</v>
      </c>
      <c r="AB51" s="6"/>
    </row>
    <row r="52" spans="1:29" x14ac:dyDescent="0.2">
      <c r="A52" s="62" t="s">
        <v>45</v>
      </c>
      <c r="B52" s="82">
        <f>($D$37/'[1]Enter field data'!$F$54)</f>
        <v>0.50277777777777777</v>
      </c>
      <c r="C52" s="84">
        <f>VLOOKUP($D$29,'[1]Expected guild %'!$A$19:$G$27,4,FALSE)</f>
        <v>0.5</v>
      </c>
      <c r="D52" s="82">
        <f>VLOOKUP($D$29,'[1]Expected guild %'!$A$19:$G$27,5,FALSE)</f>
        <v>1</v>
      </c>
      <c r="E52" s="83" t="str">
        <f>IF(AND(C52&lt;=B52,B52&lt;= D52)=TRUE,"Y","N")</f>
        <v>Y</v>
      </c>
      <c r="F52" s="6"/>
      <c r="H52" s="51"/>
      <c r="I52" s="62" t="s">
        <v>45</v>
      </c>
      <c r="J52" s="82">
        <f>($D$37/'[1]Enter field data'!$F$54)</f>
        <v>0.50277777777777777</v>
      </c>
      <c r="K52" s="84">
        <f>VLOOKUP(L$29,'[1]Expected guild %'!$A$19:$G$27,4,FALSE)</f>
        <v>0.5</v>
      </c>
      <c r="L52" s="82">
        <f>VLOOKUP(L$29,'[1]Expected guild %'!$A$19:$G$27,5,FALSE)</f>
        <v>1</v>
      </c>
      <c r="M52" s="83" t="str">
        <f>IF(AND(K52&lt;=J52,J52&lt;= L52)=TRUE,"Y","N")</f>
        <v>Y</v>
      </c>
      <c r="N52" s="6"/>
      <c r="P52" s="62" t="s">
        <v>45</v>
      </c>
      <c r="Q52" s="82">
        <f>($D$37/'[1]Enter field data'!$F$54)</f>
        <v>0.50277777777777777</v>
      </c>
      <c r="R52" s="84" t="e">
        <f>VLOOKUP(S$29,'[1]Expected guild %'!$A$19:$G$27,4,FALSE)</f>
        <v>#N/A</v>
      </c>
      <c r="S52" s="82" t="e">
        <f>VLOOKUP(S$29,'[1]Expected guild %'!$A$19:$G$27,5,FALSE)</f>
        <v>#N/A</v>
      </c>
      <c r="T52" s="83" t="e">
        <f>IF(AND(R52&lt;=Q52,Q52&lt;= S52)=TRUE,"Y","N")</f>
        <v>#N/A</v>
      </c>
      <c r="U52" s="6"/>
      <c r="W52" s="62" t="s">
        <v>45</v>
      </c>
      <c r="X52" s="82">
        <f>($D$37/'[1]Enter field data'!$F$54)</f>
        <v>0.50277777777777777</v>
      </c>
      <c r="Y52" s="84" t="e">
        <f>VLOOKUP(Z$29,'[1]Expected guild %'!$A$19:$G$27,4,FALSE)</f>
        <v>#N/A</v>
      </c>
      <c r="Z52" s="82" t="e">
        <f>VLOOKUP(Z$29,'[1]Expected guild %'!$A$19:$G$27,5,FALSE)</f>
        <v>#N/A</v>
      </c>
      <c r="AA52" s="83" t="e">
        <f>IF(AND(Y52&lt;=X52,X52&lt;= Z52)=TRUE,"Y","N")</f>
        <v>#N/A</v>
      </c>
      <c r="AB52" s="6"/>
    </row>
    <row r="53" spans="1:29" x14ac:dyDescent="0.2">
      <c r="A53" s="62" t="s">
        <v>48</v>
      </c>
      <c r="B53" s="82">
        <f>($D$38/'[1]Enter field data'!$F$54)</f>
        <v>0.2361111111111111</v>
      </c>
      <c r="C53" s="84">
        <f>VLOOKUP($D$29,'[1]Expected guild %'!$A$19:$G$27,6,FALSE)</f>
        <v>0</v>
      </c>
      <c r="D53" s="82">
        <f>VLOOKUP($D$29,'[1]Expected guild %'!$A$19:$G$27,7,FALSE)</f>
        <v>0.5</v>
      </c>
      <c r="E53" s="83" t="str">
        <f>IF(AND(C53&lt;=B53,B53&lt;= D53)=TRUE,"Y","N")</f>
        <v>Y</v>
      </c>
      <c r="F53" s="6"/>
      <c r="H53" s="51"/>
      <c r="I53" s="62" t="s">
        <v>48</v>
      </c>
      <c r="J53" s="82">
        <f>($D$38/'[1]Enter field data'!$F$54)</f>
        <v>0.2361111111111111</v>
      </c>
      <c r="K53" s="84">
        <f>VLOOKUP(L$29,'[1]Expected guild %'!$A$19:$G$27,6,FALSE)</f>
        <v>0</v>
      </c>
      <c r="L53" s="82">
        <f>VLOOKUP(L$29,'[1]Expected guild %'!$A$19:$G$27,7,FALSE)</f>
        <v>0.5</v>
      </c>
      <c r="M53" s="83" t="str">
        <f>IF(AND(K53&lt;=J53,J53&lt;= L53)=TRUE,"Y","N")</f>
        <v>Y</v>
      </c>
      <c r="N53" s="6"/>
      <c r="P53" s="62" t="s">
        <v>48</v>
      </c>
      <c r="Q53" s="82">
        <f>($D$38/'[1]Enter field data'!$F$54)</f>
        <v>0.2361111111111111</v>
      </c>
      <c r="R53" s="84" t="e">
        <f>VLOOKUP(S$29,'[1]Expected guild %'!$A$19:$G$27,6,FALSE)</f>
        <v>#N/A</v>
      </c>
      <c r="S53" s="82" t="e">
        <f>VLOOKUP(S$29,'[1]Expected guild %'!$A$19:$G$27,7,FALSE)</f>
        <v>#N/A</v>
      </c>
      <c r="T53" s="83" t="e">
        <f>IF(AND(R53&lt;=Q53,Q53&lt;= S53)=TRUE,"Y","N")</f>
        <v>#N/A</v>
      </c>
      <c r="U53" s="6"/>
      <c r="W53" s="62" t="s">
        <v>48</v>
      </c>
      <c r="X53" s="82">
        <f>($D$38/'[1]Enter field data'!$F$54)</f>
        <v>0.2361111111111111</v>
      </c>
      <c r="Y53" s="84" t="e">
        <f>VLOOKUP(Z$29,'[1]Expected guild %'!$A$19:$G$27,6,FALSE)</f>
        <v>#N/A</v>
      </c>
      <c r="Z53" s="82" t="e">
        <f>VLOOKUP(Z$29,'[1]Expected guild %'!$A$19:$G$27,7,FALSE)</f>
        <v>#N/A</v>
      </c>
      <c r="AA53" s="83" t="e">
        <f>IF(AND(Y53&lt;=X53,X53&lt;= Z53)=TRUE,"Y","N")</f>
        <v>#N/A</v>
      </c>
      <c r="AB53" s="6"/>
    </row>
    <row r="54" spans="1:29" x14ac:dyDescent="0.2">
      <c r="A54" s="6"/>
      <c r="B54" s="6"/>
      <c r="C54" s="6"/>
      <c r="D54" s="6"/>
      <c r="E54" s="6"/>
      <c r="F54" s="6"/>
      <c r="H54" s="51"/>
      <c r="I54" s="6"/>
      <c r="J54" s="6"/>
      <c r="K54" s="6"/>
      <c r="L54" s="6"/>
      <c r="M54" s="6"/>
      <c r="N54" s="6"/>
      <c r="P54" s="6"/>
      <c r="Q54" s="6"/>
      <c r="R54" s="6"/>
      <c r="S54" s="6"/>
      <c r="T54" s="6"/>
      <c r="U54" s="6"/>
      <c r="W54" s="6"/>
      <c r="X54" s="6"/>
      <c r="Y54" s="6"/>
      <c r="Z54" s="6"/>
      <c r="AA54" s="6"/>
      <c r="AB54" s="6"/>
    </row>
    <row r="55" spans="1:29" x14ac:dyDescent="0.2">
      <c r="A55" s="32" t="s">
        <v>57</v>
      </c>
      <c r="B55" s="6"/>
      <c r="C55" s="6"/>
      <c r="D55" s="6"/>
      <c r="E55" s="6"/>
      <c r="F55" s="6"/>
      <c r="H55" s="51"/>
      <c r="I55" s="32" t="s">
        <v>58</v>
      </c>
      <c r="J55" s="6"/>
      <c r="K55" s="6"/>
      <c r="L55" s="6"/>
      <c r="M55" s="6"/>
      <c r="N55" s="6"/>
      <c r="P55" s="32" t="s">
        <v>58</v>
      </c>
      <c r="Q55" s="6"/>
      <c r="R55" s="6"/>
      <c r="S55" s="6"/>
      <c r="T55" s="6"/>
      <c r="U55" s="6"/>
      <c r="W55" s="32" t="s">
        <v>58</v>
      </c>
      <c r="X55" s="6"/>
      <c r="Y55" s="6"/>
      <c r="Z55" s="6"/>
      <c r="AA55" s="6"/>
      <c r="AB55" s="6"/>
    </row>
    <row r="56" spans="1:29" x14ac:dyDescent="0.2">
      <c r="A56" s="32" t="s">
        <v>59</v>
      </c>
      <c r="B56" s="85"/>
      <c r="C56" s="85"/>
      <c r="D56" s="85"/>
      <c r="E56" s="85"/>
      <c r="F56" s="6"/>
      <c r="H56" s="51"/>
      <c r="I56" s="32" t="s">
        <v>60</v>
      </c>
      <c r="J56" s="85"/>
      <c r="K56" s="85"/>
      <c r="L56" s="85"/>
      <c r="M56" s="85"/>
      <c r="N56" s="6"/>
      <c r="P56" s="32" t="s">
        <v>60</v>
      </c>
      <c r="Q56" s="85"/>
      <c r="R56" s="85"/>
      <c r="S56" s="85"/>
      <c r="T56" s="85"/>
      <c r="U56" s="6"/>
      <c r="W56" s="32" t="s">
        <v>60</v>
      </c>
      <c r="X56" s="85"/>
      <c r="Y56" s="85"/>
      <c r="Z56" s="85"/>
      <c r="AA56" s="85"/>
      <c r="AB56" s="6"/>
    </row>
    <row r="57" spans="1:29" ht="35.25" customHeight="1" x14ac:dyDescent="0.25">
      <c r="A57" s="86" t="s">
        <v>61</v>
      </c>
      <c r="B57" s="87"/>
      <c r="C57" s="87"/>
      <c r="D57" s="87"/>
      <c r="E57" s="87"/>
      <c r="F57" s="88"/>
      <c r="G57" s="89"/>
      <c r="H57" s="51"/>
      <c r="I57" s="86" t="s">
        <v>62</v>
      </c>
      <c r="J57" s="87"/>
      <c r="K57" s="87"/>
      <c r="L57" s="87"/>
      <c r="M57" s="87"/>
      <c r="N57" s="88"/>
      <c r="O57" s="90"/>
      <c r="P57" s="86"/>
      <c r="Q57" s="87"/>
      <c r="R57" s="87"/>
      <c r="S57" s="87"/>
      <c r="T57" s="87"/>
      <c r="U57" s="88"/>
      <c r="V57" s="90"/>
      <c r="W57" s="86"/>
      <c r="X57" s="87"/>
      <c r="Y57" s="87"/>
      <c r="Z57" s="87"/>
      <c r="AA57" s="87"/>
      <c r="AB57" s="88"/>
      <c r="AC57" s="90"/>
    </row>
    <row r="58" spans="1:29" x14ac:dyDescent="0.2">
      <c r="A58" s="91" t="s">
        <v>63</v>
      </c>
      <c r="B58" s="92"/>
      <c r="C58" s="92"/>
      <c r="D58" s="92"/>
      <c r="E58" s="92"/>
      <c r="F58" s="6"/>
      <c r="H58" s="51"/>
    </row>
    <row r="59" spans="1:29" s="94" customFormat="1" x14ac:dyDescent="0.2">
      <c r="A59" s="91" t="s">
        <v>64</v>
      </c>
      <c r="B59" s="93"/>
      <c r="C59" s="93"/>
      <c r="D59" s="93"/>
      <c r="E59" s="93"/>
      <c r="F59" s="6"/>
      <c r="H59" s="95"/>
      <c r="I59" s="96" t="s">
        <v>65</v>
      </c>
      <c r="P59" s="96" t="s">
        <v>65</v>
      </c>
      <c r="W59" s="96" t="s">
        <v>65</v>
      </c>
    </row>
    <row r="60" spans="1:29" s="94" customFormat="1" x14ac:dyDescent="0.2">
      <c r="A60" s="91" t="s">
        <v>66</v>
      </c>
      <c r="B60" s="93"/>
      <c r="C60" s="93"/>
      <c r="D60" s="93"/>
      <c r="E60" s="93"/>
      <c r="F60" s="6"/>
      <c r="H60" s="95"/>
      <c r="I60" s="96" t="s">
        <v>67</v>
      </c>
      <c r="P60" s="96" t="s">
        <v>67</v>
      </c>
      <c r="W60" s="96"/>
    </row>
    <row r="61" spans="1:29" s="94" customFormat="1" x14ac:dyDescent="0.2">
      <c r="A61" s="6"/>
      <c r="B61" s="6"/>
      <c r="C61" s="6"/>
      <c r="D61" s="6"/>
      <c r="E61" s="6"/>
      <c r="F61" s="6"/>
      <c r="H61" s="95"/>
      <c r="I61" s="6"/>
      <c r="J61" s="6"/>
      <c r="K61" s="6"/>
      <c r="L61" s="6"/>
      <c r="M61" s="6"/>
      <c r="N61" s="6"/>
      <c r="P61" s="6"/>
      <c r="Q61" s="6"/>
      <c r="R61" s="6"/>
      <c r="S61" s="6"/>
      <c r="T61" s="6"/>
      <c r="U61" s="6"/>
      <c r="W61" s="6"/>
      <c r="X61" s="6"/>
      <c r="Y61" s="6"/>
      <c r="Z61" s="6"/>
      <c r="AA61" s="6"/>
      <c r="AB61" s="6"/>
    </row>
    <row r="62" spans="1:29" x14ac:dyDescent="0.2">
      <c r="A62" s="3" t="s">
        <v>68</v>
      </c>
      <c r="B62" s="6"/>
      <c r="C62" s="6"/>
      <c r="D62" s="6"/>
      <c r="E62" s="6"/>
      <c r="F62" s="6"/>
      <c r="H62" s="51"/>
    </row>
    <row r="63" spans="1:29" x14ac:dyDescent="0.2">
      <c r="A63" s="32" t="s">
        <v>69</v>
      </c>
      <c r="B63" s="6"/>
      <c r="C63" s="6"/>
      <c r="D63" s="6"/>
      <c r="E63" s="6"/>
      <c r="F63" s="6"/>
      <c r="H63" s="51"/>
    </row>
    <row r="64" spans="1:29" x14ac:dyDescent="0.2">
      <c r="A64" s="32" t="s">
        <v>70</v>
      </c>
      <c r="B64" s="6"/>
      <c r="C64" s="6"/>
      <c r="D64" s="6"/>
      <c r="E64" s="6"/>
      <c r="F64" s="6"/>
      <c r="H64" s="51"/>
    </row>
    <row r="65" spans="1:8" x14ac:dyDescent="0.2">
      <c r="A65" s="32" t="s">
        <v>71</v>
      </c>
      <c r="B65" s="6"/>
      <c r="C65" s="6"/>
      <c r="D65" s="6"/>
      <c r="E65" s="6"/>
      <c r="F65" s="6"/>
      <c r="H65" s="51"/>
    </row>
    <row r="66" spans="1:8" x14ac:dyDescent="0.2">
      <c r="A66" s="97" t="s">
        <v>72</v>
      </c>
      <c r="B66" s="6"/>
      <c r="C66" s="6"/>
      <c r="D66" s="6"/>
      <c r="E66" s="6"/>
      <c r="F66" s="6"/>
      <c r="H66" s="51"/>
    </row>
    <row r="67" spans="1:8" x14ac:dyDescent="0.2">
      <c r="A67" s="32" t="s">
        <v>73</v>
      </c>
      <c r="B67" s="6"/>
      <c r="C67" s="6"/>
      <c r="D67" s="6"/>
      <c r="E67" s="6"/>
      <c r="F67" s="6"/>
      <c r="H67" s="51"/>
    </row>
    <row r="68" spans="1:8" x14ac:dyDescent="0.2">
      <c r="A68" s="97" t="s">
        <v>74</v>
      </c>
      <c r="B68" s="6"/>
      <c r="C68" s="6"/>
      <c r="D68" s="6"/>
      <c r="E68" s="6"/>
      <c r="F68" s="6"/>
      <c r="H68" s="51"/>
    </row>
    <row r="69" spans="1:8" x14ac:dyDescent="0.2">
      <c r="A69" s="32" t="s">
        <v>75</v>
      </c>
      <c r="B69" s="6"/>
      <c r="C69" s="6"/>
      <c r="D69" s="6"/>
      <c r="E69" s="6"/>
      <c r="F69" s="6"/>
      <c r="H69" s="51"/>
    </row>
    <row r="70" spans="1:8" x14ac:dyDescent="0.2">
      <c r="A70" s="32"/>
      <c r="B70" s="6"/>
      <c r="C70" s="6"/>
      <c r="D70" s="6"/>
      <c r="E70" s="6"/>
      <c r="F70" s="6"/>
      <c r="H70" s="51"/>
    </row>
    <row r="71" spans="1:8" x14ac:dyDescent="0.2">
      <c r="A71" s="68" t="s">
        <v>13</v>
      </c>
      <c r="B71" s="69"/>
      <c r="C71" s="69"/>
      <c r="D71" s="69"/>
      <c r="E71" s="70"/>
      <c r="F71" s="6"/>
      <c r="H71" s="51"/>
    </row>
    <row r="72" spans="1:8" ht="12.75" customHeight="1" x14ac:dyDescent="0.2">
      <c r="A72" s="72" t="s">
        <v>51</v>
      </c>
      <c r="B72" s="72" t="s">
        <v>52</v>
      </c>
      <c r="C72" s="73" t="s">
        <v>53</v>
      </c>
      <c r="D72" s="74"/>
      <c r="E72" s="75" t="s">
        <v>54</v>
      </c>
      <c r="F72" s="6"/>
      <c r="H72" s="51"/>
    </row>
    <row r="73" spans="1:8" x14ac:dyDescent="0.2">
      <c r="A73" s="77"/>
      <c r="B73" s="77"/>
      <c r="C73" s="78" t="s">
        <v>55</v>
      </c>
      <c r="D73" s="79" t="s">
        <v>56</v>
      </c>
      <c r="E73" s="80"/>
      <c r="F73" s="6"/>
      <c r="H73" s="51"/>
    </row>
    <row r="74" spans="1:8" x14ac:dyDescent="0.2">
      <c r="A74" s="62" t="s">
        <v>43</v>
      </c>
      <c r="B74" s="81">
        <f>($F$36/'[1]Enter field data'!$F$54)</f>
        <v>0.14444444444444443</v>
      </c>
      <c r="C74" s="98" t="str">
        <f>VLOOKUP($D$29,'[1]Expected guild %'!$A$33:$G$41,2,FALSE)</f>
        <v>PRESENT</v>
      </c>
      <c r="D74" s="82">
        <f>VLOOKUP($D$29,'[1]Expected guild %'!$A$33:$G$41,3,FALSE)</f>
        <v>1</v>
      </c>
      <c r="E74" s="83" t="str">
        <f>IF(AND($B$74&gt;0,$B$74&lt;= $D$74)=TRUE,"Y","N")</f>
        <v>Y</v>
      </c>
      <c r="F74" s="6"/>
      <c r="H74" s="51"/>
    </row>
    <row r="75" spans="1:8" x14ac:dyDescent="0.2">
      <c r="A75" s="62" t="s">
        <v>76</v>
      </c>
      <c r="B75" s="81">
        <f>($F$37/'[1]Enter field data'!$F$54)</f>
        <v>0.2388888888888889</v>
      </c>
      <c r="C75" s="98">
        <f>VLOOKUP($D$29,'[1]Expected guild %'!$A$33:$G$41,4,FALSE)</f>
        <v>0</v>
      </c>
      <c r="D75" s="82">
        <f>VLOOKUP($D$29,'[1]Expected guild %'!$A$33:$G$41,5,FALSE)</f>
        <v>1</v>
      </c>
      <c r="E75" s="83" t="str">
        <f>IF(AND($C$75&lt;=$B$75,$B$75&lt;= $D$75)=TRUE,"Y","N")</f>
        <v>Y</v>
      </c>
      <c r="H75" s="51"/>
    </row>
    <row r="76" spans="1:8" x14ac:dyDescent="0.2">
      <c r="A76" s="62" t="s">
        <v>49</v>
      </c>
      <c r="B76" s="81">
        <f>($F$38/'[1]Enter field data'!$F$54)</f>
        <v>0.6166666666666667</v>
      </c>
      <c r="C76" s="98">
        <f>VLOOKUP($D$29,'[1]Expected guild %'!$A$33:$G$41,6,FALSE)</f>
        <v>0</v>
      </c>
      <c r="D76" s="82">
        <f>VLOOKUP($D$29,'[1]Expected guild %'!$A$33:$G$41,7,FALSE)</f>
        <v>0.5</v>
      </c>
      <c r="E76" s="83" t="str">
        <f>IF(AND($C$76&lt;=$B$76,$B$76&lt;= $D$76)=TRUE,"Y","N")</f>
        <v>N</v>
      </c>
      <c r="F76" s="6"/>
      <c r="H76" s="51"/>
    </row>
    <row r="77" spans="1:8" x14ac:dyDescent="0.2">
      <c r="A77" s="6" t="s">
        <v>77</v>
      </c>
      <c r="B77" s="6"/>
      <c r="C77" s="6"/>
      <c r="D77" s="6"/>
      <c r="E77" s="6"/>
      <c r="F77" s="6"/>
      <c r="H77" s="51"/>
    </row>
    <row r="78" spans="1:8" x14ac:dyDescent="0.2">
      <c r="A78" s="6"/>
      <c r="B78" s="6"/>
      <c r="C78" s="6"/>
      <c r="D78" s="6"/>
      <c r="E78" s="6"/>
      <c r="F78" s="6"/>
      <c r="H78" s="51"/>
    </row>
    <row r="79" spans="1:8" x14ac:dyDescent="0.2">
      <c r="A79" s="32" t="s">
        <v>78</v>
      </c>
      <c r="B79" s="6"/>
      <c r="C79" s="6"/>
      <c r="D79" s="6"/>
      <c r="E79" s="6"/>
      <c r="F79" s="6"/>
      <c r="H79" s="51"/>
    </row>
    <row r="80" spans="1:8" x14ac:dyDescent="0.2">
      <c r="A80" s="32" t="s">
        <v>79</v>
      </c>
      <c r="B80" s="6"/>
      <c r="C80" s="6"/>
      <c r="D80" s="6"/>
      <c r="E80" s="6"/>
      <c r="F80" s="6"/>
      <c r="H80" s="51"/>
    </row>
    <row r="81" spans="1:23" x14ac:dyDescent="0.2">
      <c r="A81" s="32" t="s">
        <v>59</v>
      </c>
      <c r="B81" s="85"/>
      <c r="C81" s="85"/>
      <c r="D81" s="85"/>
      <c r="E81" s="85"/>
      <c r="F81" s="6"/>
      <c r="H81" s="51"/>
    </row>
    <row r="82" spans="1:23" ht="15" x14ac:dyDescent="0.25">
      <c r="A82" s="99"/>
      <c r="B82" s="100"/>
      <c r="C82" s="100"/>
      <c r="D82" s="100"/>
      <c r="E82" s="100"/>
      <c r="F82" s="100"/>
      <c r="G82" s="100"/>
      <c r="H82" s="51"/>
    </row>
    <row r="83" spans="1:23" x14ac:dyDescent="0.2">
      <c r="H83" s="51"/>
    </row>
    <row r="84" spans="1:23" x14ac:dyDescent="0.2">
      <c r="A84" s="101" t="s">
        <v>80</v>
      </c>
      <c r="H84" s="51"/>
    </row>
    <row r="85" spans="1:23" x14ac:dyDescent="0.2">
      <c r="A85" s="54" t="s">
        <v>81</v>
      </c>
      <c r="H85" s="51"/>
    </row>
    <row r="86" spans="1:23" x14ac:dyDescent="0.2">
      <c r="A86" s="54" t="s">
        <v>82</v>
      </c>
      <c r="H86" s="51"/>
    </row>
    <row r="87" spans="1:23" x14ac:dyDescent="0.2">
      <c r="H87" s="51"/>
      <c r="P87" s="96" t="s">
        <v>83</v>
      </c>
      <c r="W87" s="96" t="s">
        <v>83</v>
      </c>
    </row>
    <row r="88" spans="1:23" ht="12.75" customHeight="1" x14ac:dyDescent="0.2">
      <c r="A88" s="102" t="s">
        <v>84</v>
      </c>
      <c r="B88" s="103" t="s">
        <v>85</v>
      </c>
      <c r="C88" s="104"/>
      <c r="D88" s="105" t="e">
        <f>'[1]Weather Results'!$C$17</f>
        <v>#DIV/0!</v>
      </c>
      <c r="H88" s="51"/>
    </row>
    <row r="89" spans="1:23" x14ac:dyDescent="0.2">
      <c r="A89" s="102"/>
      <c r="B89" s="103" t="s">
        <v>86</v>
      </c>
      <c r="C89" s="104"/>
      <c r="D89" s="105" t="e">
        <f>'[1]Weather Results'!$C$18</f>
        <v>#N/A</v>
      </c>
      <c r="H89" s="51"/>
    </row>
    <row r="90" spans="1:23" x14ac:dyDescent="0.2">
      <c r="A90" s="102"/>
      <c r="B90" s="103" t="s">
        <v>87</v>
      </c>
      <c r="C90" s="104"/>
      <c r="D90" s="105" t="e">
        <f>'[1]Weather Results'!$C$19</f>
        <v>#N/A</v>
      </c>
      <c r="H90" s="51"/>
    </row>
    <row r="91" spans="1:23" x14ac:dyDescent="0.2">
      <c r="A91" s="102"/>
      <c r="B91" s="106" t="s">
        <v>88</v>
      </c>
      <c r="C91" s="104"/>
      <c r="D91" s="107" t="e">
        <f>'[1]Weather Results'!$C$20</f>
        <v>#DIV/0!</v>
      </c>
      <c r="H91" s="51"/>
    </row>
    <row r="92" spans="1:23" x14ac:dyDescent="0.2">
      <c r="H92" s="51"/>
    </row>
    <row r="93" spans="1:23" ht="12.75" customHeight="1" x14ac:dyDescent="0.2">
      <c r="A93" s="108" t="s">
        <v>89</v>
      </c>
      <c r="B93" s="103" t="s">
        <v>90</v>
      </c>
      <c r="C93" s="104"/>
      <c r="D93" s="105" t="e">
        <f>'[1]Weather Results'!$C$22</f>
        <v>#DIV/0!</v>
      </c>
      <c r="H93" s="51"/>
    </row>
    <row r="94" spans="1:23" x14ac:dyDescent="0.2">
      <c r="A94" s="108"/>
      <c r="B94" s="103" t="s">
        <v>91</v>
      </c>
      <c r="C94" s="104"/>
      <c r="D94" s="105" t="e">
        <f>'[1]Weather Results'!$C$23</f>
        <v>#DIV/0!</v>
      </c>
      <c r="H94" s="51"/>
    </row>
    <row r="95" spans="1:23" x14ac:dyDescent="0.2">
      <c r="A95" s="108"/>
      <c r="B95" s="103" t="s">
        <v>92</v>
      </c>
      <c r="C95" s="104"/>
      <c r="D95" s="105" t="e">
        <f>'[1]Weather Results'!$C$24</f>
        <v>#DIV/0!</v>
      </c>
      <c r="H95" s="51"/>
    </row>
    <row r="96" spans="1:23" x14ac:dyDescent="0.2">
      <c r="A96" s="108"/>
      <c r="B96" s="103" t="s">
        <v>93</v>
      </c>
      <c r="C96" s="104"/>
      <c r="D96" s="105" t="e">
        <f>'[1]Weather Results'!$C$25</f>
        <v>#DIV/0!</v>
      </c>
      <c r="H96" s="51"/>
    </row>
    <row r="97" spans="1:8" x14ac:dyDescent="0.2">
      <c r="A97" s="108"/>
      <c r="B97" s="103" t="s">
        <v>94</v>
      </c>
      <c r="C97" s="104"/>
      <c r="D97" s="105" t="e">
        <f>'[1]Weather Results'!$C$26</f>
        <v>#DIV/0!</v>
      </c>
      <c r="H97" s="51"/>
    </row>
    <row r="98" spans="1:8" x14ac:dyDescent="0.2">
      <c r="A98" s="108"/>
      <c r="B98" s="103" t="s">
        <v>95</v>
      </c>
      <c r="C98" s="104"/>
      <c r="D98" s="105" t="e">
        <f>'[1]Weather Results'!$C$27</f>
        <v>#N/A</v>
      </c>
      <c r="H98" s="51"/>
    </row>
    <row r="99" spans="1:8" x14ac:dyDescent="0.2">
      <c r="A99" s="108"/>
      <c r="B99" s="103" t="s">
        <v>96</v>
      </c>
      <c r="C99" s="104"/>
      <c r="D99" s="105" t="e">
        <f>'[1]Weather Results'!$C$28</f>
        <v>#N/A</v>
      </c>
      <c r="H99" s="51"/>
    </row>
    <row r="100" spans="1:8" x14ac:dyDescent="0.2">
      <c r="A100" s="108"/>
      <c r="B100" s="106" t="s">
        <v>97</v>
      </c>
      <c r="C100" s="109"/>
      <c r="D100" s="107" t="e">
        <f>'[1]Weather Results'!$C$29</f>
        <v>#DIV/0!</v>
      </c>
      <c r="H100" s="51"/>
    </row>
    <row r="101" spans="1:8" x14ac:dyDescent="0.2">
      <c r="H101" s="51"/>
    </row>
    <row r="102" spans="1:8" x14ac:dyDescent="0.2">
      <c r="A102" s="54" t="s">
        <v>98</v>
      </c>
      <c r="H102" s="51"/>
    </row>
    <row r="103" spans="1:8" ht="16.5" customHeight="1" x14ac:dyDescent="0.25">
      <c r="A103" s="110"/>
      <c r="B103" s="111"/>
      <c r="C103" s="111"/>
      <c r="D103" s="111"/>
      <c r="E103" s="111"/>
      <c r="F103" s="100"/>
      <c r="G103" s="100"/>
      <c r="H103" s="51"/>
    </row>
    <row r="104" spans="1:8" x14ac:dyDescent="0.2">
      <c r="A104" s="54" t="s">
        <v>99</v>
      </c>
      <c r="H104" s="51"/>
    </row>
    <row r="105" spans="1:8" x14ac:dyDescent="0.2">
      <c r="A105" s="54" t="s">
        <v>100</v>
      </c>
      <c r="H105" s="51"/>
    </row>
    <row r="106" spans="1:8" x14ac:dyDescent="0.2">
      <c r="A106" s="54" t="s">
        <v>101</v>
      </c>
      <c r="H106" s="51"/>
    </row>
    <row r="107" spans="1:8" x14ac:dyDescent="0.2">
      <c r="A107" s="54" t="s">
        <v>102</v>
      </c>
      <c r="H107" s="51"/>
    </row>
    <row r="108" spans="1:8" ht="15" x14ac:dyDescent="0.25">
      <c r="A108" s="110"/>
      <c r="B108" s="100"/>
      <c r="C108" s="100"/>
      <c r="D108" s="100"/>
      <c r="E108" s="100"/>
      <c r="F108" s="100"/>
      <c r="G108" s="100"/>
      <c r="H108" s="51"/>
    </row>
    <row r="110" spans="1:8" x14ac:dyDescent="0.2">
      <c r="A110" s="96" t="s">
        <v>103</v>
      </c>
    </row>
    <row r="111" spans="1:8" x14ac:dyDescent="0.2">
      <c r="A111" s="96"/>
    </row>
  </sheetData>
  <mergeCells count="74">
    <mergeCell ref="A88:A91"/>
    <mergeCell ref="A93:A100"/>
    <mergeCell ref="A103:G103"/>
    <mergeCell ref="A108:G108"/>
    <mergeCell ref="A71:E71"/>
    <mergeCell ref="A72:A73"/>
    <mergeCell ref="B72:B73"/>
    <mergeCell ref="C72:D72"/>
    <mergeCell ref="E72:E73"/>
    <mergeCell ref="A82:G82"/>
    <mergeCell ref="W49:W50"/>
    <mergeCell ref="X49:X50"/>
    <mergeCell ref="Y49:Z49"/>
    <mergeCell ref="AA49:AA50"/>
    <mergeCell ref="A57:F57"/>
    <mergeCell ref="I57:N57"/>
    <mergeCell ref="P57:U57"/>
    <mergeCell ref="W57:AB57"/>
    <mergeCell ref="K49:L49"/>
    <mergeCell ref="M49:M50"/>
    <mergeCell ref="P49:P50"/>
    <mergeCell ref="Q49:Q50"/>
    <mergeCell ref="R49:S49"/>
    <mergeCell ref="T49:T50"/>
    <mergeCell ref="A48:E48"/>
    <mergeCell ref="I48:M48"/>
    <mergeCell ref="P48:T48"/>
    <mergeCell ref="W48:AA48"/>
    <mergeCell ref="A49:A50"/>
    <mergeCell ref="B49:B50"/>
    <mergeCell ref="C49:D49"/>
    <mergeCell ref="E49:E50"/>
    <mergeCell ref="I49:I50"/>
    <mergeCell ref="J49:J50"/>
    <mergeCell ref="Q42:Q43"/>
    <mergeCell ref="R42:S42"/>
    <mergeCell ref="T42:T43"/>
    <mergeCell ref="X42:X43"/>
    <mergeCell ref="Y42:Z42"/>
    <mergeCell ref="AA42:AA43"/>
    <mergeCell ref="B42:B43"/>
    <mergeCell ref="C42:D42"/>
    <mergeCell ref="E42:E43"/>
    <mergeCell ref="J42:J43"/>
    <mergeCell ref="K42:L42"/>
    <mergeCell ref="M42:M43"/>
    <mergeCell ref="S29:T29"/>
    <mergeCell ref="Z29:AA29"/>
    <mergeCell ref="A41:E41"/>
    <mergeCell ref="I41:M41"/>
    <mergeCell ref="P41:T41"/>
    <mergeCell ref="W41:AA41"/>
    <mergeCell ref="D20:E20"/>
    <mergeCell ref="D23:E23"/>
    <mergeCell ref="D24:E24"/>
    <mergeCell ref="D25:E25"/>
    <mergeCell ref="D29:E29"/>
    <mergeCell ref="L29:M29"/>
    <mergeCell ref="B15:C15"/>
    <mergeCell ref="A18:C18"/>
    <mergeCell ref="D18:E18"/>
    <mergeCell ref="A19:C19"/>
    <mergeCell ref="D19:E19"/>
    <mergeCell ref="I19:K19"/>
    <mergeCell ref="B4:C4"/>
    <mergeCell ref="B5:C5"/>
    <mergeCell ref="B6:C6"/>
    <mergeCell ref="B7:C7"/>
    <mergeCell ref="B8:C8"/>
    <mergeCell ref="B11:C11"/>
    <mergeCell ref="B12:C12"/>
    <mergeCell ref="B13:C13"/>
    <mergeCell ref="B14:C14"/>
    <mergeCell ref="B9:C9"/>
  </mergeCells>
  <dataValidations count="2">
    <dataValidation type="list" allowBlank="1" showInputMessage="1" showErrorMessage="1" error="Your entry is invalid." sqref="D20:E20 L29 S29 Z29">
      <formula1>NCList</formula1>
    </dataValidation>
    <dataValidation allowBlank="1" showInputMessage="1" showErrorMessage="1" error="Your entry is invalid." sqref="E21:E22 D21:D25 M21:M22 L21:L23 L25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'\\central\water\WQWT_PROJECTS\WY_WQ_WQM_Planning\WatershedPlan_Datasets\FY17\Sorge - Koshkonong TWA 2016\Natural Communities\[Koshkonong Creek @ Baxter Rd.xlsx]Expected guild %'!#REF!</xm:f>
          </x14:formula1>
          <xm:sqref>D19:E19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1"/>
  <sheetViews>
    <sheetView tabSelected="1" workbookViewId="0">
      <selection activeCell="J17" sqref="J17"/>
    </sheetView>
  </sheetViews>
  <sheetFormatPr defaultRowHeight="12.75" x14ac:dyDescent="0.2"/>
  <cols>
    <col min="1" max="1" width="19.5703125" style="4" customWidth="1"/>
    <col min="2" max="2" width="13.7109375" style="4" customWidth="1"/>
    <col min="3" max="3" width="15" style="4" customWidth="1"/>
    <col min="4" max="4" width="11.5703125" style="4" customWidth="1"/>
    <col min="5" max="5" width="12.85546875" style="4" customWidth="1"/>
    <col min="6" max="6" width="11.5703125" style="4" customWidth="1"/>
    <col min="7" max="7" width="6.85546875" style="4" customWidth="1"/>
    <col min="8" max="8" width="5.28515625" style="4" customWidth="1"/>
    <col min="9" max="9" width="13.42578125" style="4" customWidth="1"/>
    <col min="10" max="10" width="10.85546875" style="4" customWidth="1"/>
    <col min="11" max="11" width="19.85546875" style="4" customWidth="1"/>
    <col min="12" max="12" width="9.140625" style="4"/>
    <col min="13" max="13" width="14" style="4" customWidth="1"/>
    <col min="14" max="15" width="9.140625" style="4"/>
    <col min="16" max="16" width="14.5703125" style="4" customWidth="1"/>
    <col min="17" max="17" width="11.28515625" style="4" customWidth="1"/>
    <col min="18" max="18" width="16" style="4" customWidth="1"/>
    <col min="19" max="19" width="11.28515625" style="4" customWidth="1"/>
    <col min="20" max="20" width="13.28515625" style="4" customWidth="1"/>
    <col min="21" max="22" width="9.140625" style="4"/>
    <col min="23" max="23" width="13.7109375" style="4" customWidth="1"/>
    <col min="24" max="24" width="9.140625" style="4"/>
    <col min="25" max="25" width="15.42578125" style="4" customWidth="1"/>
    <col min="26" max="26" width="9.140625" style="4"/>
    <col min="27" max="27" width="12" style="4" customWidth="1"/>
    <col min="28" max="16384" width="9.140625" style="4"/>
  </cols>
  <sheetData>
    <row r="1" spans="1:16" x14ac:dyDescent="0.2">
      <c r="A1" s="3" t="s">
        <v>14</v>
      </c>
      <c r="B1" s="3"/>
      <c r="C1" s="3"/>
      <c r="D1" s="3"/>
      <c r="E1" s="3" t="s">
        <v>0</v>
      </c>
      <c r="F1" s="3"/>
    </row>
    <row r="2" spans="1:16" x14ac:dyDescent="0.2">
      <c r="A2" s="5" t="s">
        <v>15</v>
      </c>
      <c r="B2" s="3"/>
      <c r="C2" s="3"/>
      <c r="D2" s="3"/>
      <c r="E2" s="3"/>
      <c r="F2" s="3"/>
    </row>
    <row r="3" spans="1:16" x14ac:dyDescent="0.2">
      <c r="A3" s="6"/>
      <c r="B3" s="6"/>
      <c r="C3" s="6"/>
      <c r="D3" s="6"/>
      <c r="E3" s="6"/>
      <c r="F3" s="6"/>
    </row>
    <row r="4" spans="1:16" ht="15" x14ac:dyDescent="0.2">
      <c r="A4" s="6" t="s">
        <v>1</v>
      </c>
      <c r="B4" s="7" t="str">
        <f>'[2]Enter field data'!B4</f>
        <v>Jim Amrhein</v>
      </c>
      <c r="C4" s="8"/>
      <c r="D4" s="9"/>
      <c r="E4" s="6"/>
      <c r="F4" s="10" t="s">
        <v>2</v>
      </c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5" x14ac:dyDescent="0.2">
      <c r="A5" s="6" t="s">
        <v>16</v>
      </c>
      <c r="B5" s="12">
        <f>'[2]Enter field data'!B5</f>
        <v>43185</v>
      </c>
      <c r="C5" s="13"/>
      <c r="D5" s="9"/>
      <c r="E5" s="6"/>
      <c r="F5" s="14"/>
      <c r="G5" s="11" t="s">
        <v>17</v>
      </c>
      <c r="H5" s="11"/>
      <c r="I5" s="11"/>
      <c r="J5" s="11"/>
      <c r="K5" s="11"/>
      <c r="L5" s="11"/>
      <c r="M5" s="11"/>
      <c r="N5" s="11"/>
      <c r="O5" s="11"/>
      <c r="P5" s="11"/>
    </row>
    <row r="6" spans="1:16" ht="15" x14ac:dyDescent="0.2">
      <c r="A6" s="6" t="s">
        <v>3</v>
      </c>
      <c r="B6" s="12">
        <f>'[2]Enter field data'!B6</f>
        <v>42541</v>
      </c>
      <c r="C6" s="13"/>
      <c r="D6" s="9"/>
      <c r="E6" s="6"/>
      <c r="F6" s="15"/>
      <c r="G6" s="11" t="s">
        <v>18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">
      <c r="A7" s="6" t="s">
        <v>4</v>
      </c>
      <c r="B7" s="7">
        <f>'[2]Enter field data'!B7</f>
        <v>133025</v>
      </c>
      <c r="C7" s="16"/>
      <c r="D7" s="9"/>
      <c r="E7" s="6"/>
      <c r="F7" s="6"/>
    </row>
    <row r="8" spans="1:16" x14ac:dyDescent="0.2">
      <c r="A8" s="6" t="s">
        <v>5</v>
      </c>
      <c r="B8" s="7" t="str">
        <f>'[2]Enter field data'!B8</f>
        <v>Koshkonong Creek @CTH A</v>
      </c>
      <c r="C8" s="16"/>
      <c r="D8" s="9"/>
      <c r="E8" s="6"/>
      <c r="F8" s="6"/>
    </row>
    <row r="9" spans="1:16" x14ac:dyDescent="0.2">
      <c r="A9" s="6" t="s">
        <v>6</v>
      </c>
      <c r="B9" s="7" t="str">
        <f>'[2]Enter field data'!B9</f>
        <v>Fish survey</v>
      </c>
      <c r="C9" s="16"/>
      <c r="D9" s="9"/>
      <c r="E9" s="6"/>
      <c r="F9" s="6"/>
    </row>
    <row r="10" spans="1:16" x14ac:dyDescent="0.2">
      <c r="A10" s="6"/>
      <c r="B10" s="17"/>
      <c r="C10" s="9"/>
      <c r="D10" s="9"/>
      <c r="E10" s="6"/>
      <c r="F10" s="6"/>
    </row>
    <row r="11" spans="1:16" x14ac:dyDescent="0.2">
      <c r="A11" s="6" t="s">
        <v>7</v>
      </c>
      <c r="B11" s="7" t="str">
        <f>'[2]Enter field data'!B11</f>
        <v>Koshkonong Creek</v>
      </c>
      <c r="C11" s="16"/>
      <c r="D11" s="9"/>
      <c r="E11" s="6"/>
      <c r="F11" s="18"/>
    </row>
    <row r="12" spans="1:16" x14ac:dyDescent="0.2">
      <c r="A12" s="6" t="s">
        <v>8</v>
      </c>
      <c r="B12" s="7" t="str">
        <f>'[2]Enter field data'!B12</f>
        <v>Dane</v>
      </c>
      <c r="C12" s="16"/>
      <c r="D12" s="9"/>
      <c r="E12" s="6"/>
      <c r="F12" s="6"/>
    </row>
    <row r="13" spans="1:16" x14ac:dyDescent="0.2">
      <c r="A13" s="6" t="s">
        <v>9</v>
      </c>
      <c r="B13" s="7">
        <f>'[2]Enter field data'!B13</f>
        <v>0</v>
      </c>
      <c r="C13" s="16"/>
      <c r="D13" s="9"/>
      <c r="E13" s="6"/>
      <c r="F13" s="18"/>
    </row>
    <row r="14" spans="1:16" x14ac:dyDescent="0.2">
      <c r="A14" s="6" t="s">
        <v>10</v>
      </c>
      <c r="B14" s="7">
        <f>'[2]Enter field data'!B14</f>
        <v>808800</v>
      </c>
      <c r="C14" s="16"/>
      <c r="D14" s="9"/>
      <c r="E14" s="6"/>
      <c r="F14" s="18"/>
    </row>
    <row r="15" spans="1:16" ht="15" x14ac:dyDescent="0.2">
      <c r="A15" s="6" t="s">
        <v>19</v>
      </c>
      <c r="B15" s="19">
        <f>'[2]Enter field data'!B15</f>
        <v>0</v>
      </c>
      <c r="C15" s="20"/>
      <c r="D15" s="21"/>
      <c r="E15" s="6"/>
      <c r="F15" s="18"/>
      <c r="H15" s="22"/>
    </row>
    <row r="16" spans="1:16" x14ac:dyDescent="0.2">
      <c r="A16" s="6"/>
      <c r="B16" s="6"/>
      <c r="C16" s="6"/>
      <c r="D16" s="6"/>
      <c r="E16" s="6"/>
      <c r="F16" s="6"/>
      <c r="K16" s="23"/>
      <c r="L16" s="23"/>
      <c r="M16" s="23"/>
      <c r="N16" s="23"/>
    </row>
    <row r="17" spans="1:30" x14ac:dyDescent="0.2">
      <c r="A17" s="24" t="s">
        <v>20</v>
      </c>
      <c r="B17" s="6"/>
      <c r="C17" s="25"/>
      <c r="D17" s="25"/>
      <c r="E17" s="25"/>
      <c r="F17" s="25"/>
      <c r="I17" s="26"/>
      <c r="J17" s="25"/>
      <c r="K17" s="25"/>
      <c r="L17" s="25"/>
      <c r="M17" s="25"/>
      <c r="N17" s="25"/>
    </row>
    <row r="18" spans="1:30" ht="15" x14ac:dyDescent="0.2">
      <c r="A18" s="27" t="s">
        <v>21</v>
      </c>
      <c r="B18" s="27"/>
      <c r="C18" s="28"/>
      <c r="D18" s="29" t="str">
        <f>'[2]Enter field data'!$B$17</f>
        <v>Warm Mainstem</v>
      </c>
      <c r="E18" s="2"/>
      <c r="F18" s="25"/>
      <c r="I18" s="26"/>
      <c r="J18" s="25"/>
      <c r="K18" s="25"/>
      <c r="L18" s="25"/>
      <c r="M18" s="25"/>
      <c r="N18" s="25"/>
    </row>
    <row r="19" spans="1:30" ht="12.75" customHeight="1" x14ac:dyDescent="0.2">
      <c r="A19" s="27" t="s">
        <v>22</v>
      </c>
      <c r="B19" s="27"/>
      <c r="C19" s="28"/>
      <c r="D19" s="30" t="s">
        <v>104</v>
      </c>
      <c r="E19" s="31"/>
      <c r="F19" s="32"/>
      <c r="I19" s="33"/>
      <c r="J19" s="33"/>
      <c r="K19" s="33"/>
      <c r="L19" s="34"/>
      <c r="M19" s="34"/>
      <c r="N19" s="35"/>
    </row>
    <row r="20" spans="1:30" x14ac:dyDescent="0.2">
      <c r="A20" s="6" t="s">
        <v>24</v>
      </c>
      <c r="B20" s="6"/>
      <c r="C20" s="36"/>
      <c r="D20" s="37" t="s">
        <v>11</v>
      </c>
      <c r="E20" s="38"/>
      <c r="F20" s="32"/>
      <c r="I20" s="25"/>
      <c r="J20" s="25"/>
      <c r="K20" s="25"/>
      <c r="L20" s="35"/>
    </row>
    <row r="21" spans="1:30" x14ac:dyDescent="0.2">
      <c r="A21" s="6"/>
      <c r="B21" s="6"/>
      <c r="C21" s="25"/>
      <c r="D21" s="25"/>
      <c r="E21" s="25"/>
      <c r="F21" s="32"/>
      <c r="I21" s="25"/>
      <c r="J21" s="25"/>
      <c r="K21" s="25"/>
      <c r="L21" s="25"/>
      <c r="M21" s="25"/>
      <c r="N21" s="35"/>
    </row>
    <row r="22" spans="1:30" x14ac:dyDescent="0.2">
      <c r="A22" s="39" t="s">
        <v>26</v>
      </c>
      <c r="B22" s="40"/>
      <c r="C22" s="40"/>
      <c r="D22" s="40"/>
      <c r="E22" s="41"/>
      <c r="F22" s="32"/>
      <c r="I22" s="26"/>
      <c r="J22" s="25"/>
      <c r="K22" s="25"/>
      <c r="L22" s="25"/>
      <c r="M22" s="25"/>
      <c r="N22" s="35"/>
    </row>
    <row r="23" spans="1:30" x14ac:dyDescent="0.2">
      <c r="A23" s="42" t="s">
        <v>27</v>
      </c>
      <c r="B23" s="43"/>
      <c r="C23" s="43"/>
      <c r="D23" s="44"/>
      <c r="E23" s="44"/>
      <c r="F23" s="32"/>
      <c r="I23" s="25"/>
      <c r="J23" s="25"/>
      <c r="K23" s="25"/>
      <c r="L23" s="25"/>
      <c r="M23" s="25"/>
      <c r="N23" s="35"/>
    </row>
    <row r="24" spans="1:30" x14ac:dyDescent="0.2">
      <c r="A24" s="42" t="s">
        <v>28</v>
      </c>
      <c r="B24" s="43"/>
      <c r="C24" s="43"/>
      <c r="D24" s="44"/>
      <c r="E24" s="44"/>
      <c r="F24" s="32"/>
      <c r="I24" s="3"/>
      <c r="J24" s="6"/>
      <c r="K24" s="9"/>
      <c r="L24" s="45"/>
      <c r="M24" s="45"/>
    </row>
    <row r="25" spans="1:30" x14ac:dyDescent="0.2">
      <c r="A25" s="46" t="s">
        <v>29</v>
      </c>
      <c r="B25" s="47"/>
      <c r="C25" s="47"/>
      <c r="D25" s="44"/>
      <c r="E25" s="44"/>
      <c r="F25" s="32"/>
      <c r="I25" s="25"/>
      <c r="J25" s="25"/>
      <c r="K25" s="25"/>
      <c r="L25" s="25"/>
      <c r="M25" s="25"/>
      <c r="N25" s="35"/>
    </row>
    <row r="26" spans="1:30" ht="13.5" thickBot="1" x14ac:dyDescent="0.25"/>
    <row r="27" spans="1:30" ht="13.5" thickTop="1" x14ac:dyDescent="0.2">
      <c r="A27" s="48"/>
      <c r="B27" s="48"/>
      <c r="C27" s="48"/>
      <c r="D27" s="48"/>
      <c r="E27" s="48"/>
      <c r="F27" s="48"/>
      <c r="G27" s="48"/>
      <c r="H27" s="49" t="s">
        <v>30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x14ac:dyDescent="0.2">
      <c r="H28" s="50" t="s">
        <v>31</v>
      </c>
    </row>
    <row r="29" spans="1:30" ht="15" x14ac:dyDescent="0.2">
      <c r="A29" s="3" t="s">
        <v>32</v>
      </c>
      <c r="B29" s="6"/>
      <c r="C29" s="9"/>
      <c r="D29" s="29" t="str">
        <f>'[2]Enter field data'!$B$17</f>
        <v>Warm Mainstem</v>
      </c>
      <c r="E29" s="2"/>
      <c r="H29" s="51"/>
      <c r="I29" s="22" t="s">
        <v>33</v>
      </c>
      <c r="L29" s="52"/>
      <c r="M29" s="53"/>
      <c r="N29" s="1"/>
      <c r="P29" s="22" t="s">
        <v>34</v>
      </c>
      <c r="S29" s="52"/>
      <c r="T29" s="53"/>
      <c r="U29" s="1"/>
      <c r="W29" s="22" t="s">
        <v>35</v>
      </c>
      <c r="Z29" s="52"/>
      <c r="AA29" s="53"/>
      <c r="AB29" s="1"/>
    </row>
    <row r="30" spans="1:30" x14ac:dyDescent="0.2">
      <c r="H30" s="51"/>
    </row>
    <row r="31" spans="1:30" x14ac:dyDescent="0.2">
      <c r="A31" s="22" t="s">
        <v>36</v>
      </c>
      <c r="H31" s="51"/>
      <c r="I31" s="22" t="s">
        <v>36</v>
      </c>
      <c r="P31" s="22" t="s">
        <v>36</v>
      </c>
      <c r="W31" s="22" t="s">
        <v>36</v>
      </c>
    </row>
    <row r="32" spans="1:30" x14ac:dyDescent="0.2">
      <c r="A32" s="54" t="s">
        <v>37</v>
      </c>
      <c r="H32" s="51"/>
      <c r="I32" s="54" t="s">
        <v>38</v>
      </c>
      <c r="P32" s="54" t="s">
        <v>38</v>
      </c>
      <c r="W32" s="54" t="s">
        <v>38</v>
      </c>
    </row>
    <row r="33" spans="1:28" x14ac:dyDescent="0.2">
      <c r="H33" s="51"/>
    </row>
    <row r="34" spans="1:28" x14ac:dyDescent="0.2">
      <c r="A34" s="55" t="s">
        <v>39</v>
      </c>
      <c r="B34" s="6"/>
      <c r="C34" s="6"/>
      <c r="D34" s="6"/>
      <c r="E34" s="6"/>
      <c r="F34" s="6"/>
      <c r="H34" s="51"/>
      <c r="I34" s="55" t="s">
        <v>39</v>
      </c>
      <c r="J34" s="6"/>
      <c r="K34" s="6"/>
      <c r="L34" s="6"/>
      <c r="M34" s="6"/>
      <c r="N34" s="6"/>
      <c r="P34" s="55" t="s">
        <v>39</v>
      </c>
      <c r="Q34" s="6"/>
      <c r="R34" s="6"/>
      <c r="S34" s="6"/>
      <c r="T34" s="6"/>
      <c r="U34" s="6"/>
      <c r="W34" s="55" t="s">
        <v>39</v>
      </c>
      <c r="X34" s="6"/>
      <c r="Y34" s="6"/>
      <c r="Z34" s="6"/>
      <c r="AA34" s="6"/>
      <c r="AB34" s="6"/>
    </row>
    <row r="35" spans="1:28" x14ac:dyDescent="0.2">
      <c r="A35" s="56" t="s">
        <v>12</v>
      </c>
      <c r="B35" s="57"/>
      <c r="C35" s="58" t="s">
        <v>40</v>
      </c>
      <c r="D35" s="59"/>
      <c r="E35" s="60" t="s">
        <v>13</v>
      </c>
      <c r="F35" s="61"/>
      <c r="H35" s="51"/>
      <c r="I35" s="56" t="s">
        <v>12</v>
      </c>
      <c r="J35" s="57"/>
      <c r="K35" s="58" t="s">
        <v>40</v>
      </c>
      <c r="L35" s="59"/>
      <c r="M35" s="60" t="s">
        <v>13</v>
      </c>
      <c r="N35" s="61"/>
      <c r="P35" s="56" t="s">
        <v>12</v>
      </c>
      <c r="Q35" s="57"/>
      <c r="R35" s="58" t="s">
        <v>40</v>
      </c>
      <c r="S35" s="59"/>
      <c r="T35" s="60" t="s">
        <v>13</v>
      </c>
      <c r="U35" s="61"/>
      <c r="W35" s="56" t="s">
        <v>12</v>
      </c>
      <c r="X35" s="57"/>
      <c r="Y35" s="58" t="s">
        <v>40</v>
      </c>
      <c r="Z35" s="59"/>
      <c r="AA35" s="60" t="s">
        <v>13</v>
      </c>
      <c r="AB35" s="61"/>
    </row>
    <row r="36" spans="1:28" x14ac:dyDescent="0.2">
      <c r="A36" s="62" t="s">
        <v>41</v>
      </c>
      <c r="B36" s="63">
        <f>'[2]Enter field data'!$H$54</f>
        <v>0</v>
      </c>
      <c r="C36" s="64" t="s">
        <v>42</v>
      </c>
      <c r="D36" s="65">
        <f>'[2]Enter field data'!$K$54</f>
        <v>0</v>
      </c>
      <c r="E36" s="66" t="s">
        <v>43</v>
      </c>
      <c r="F36" s="67">
        <f>'[2]Enter field data'!$O$54</f>
        <v>2</v>
      </c>
      <c r="H36" s="51"/>
      <c r="I36" s="62" t="s">
        <v>41</v>
      </c>
      <c r="J36" s="63">
        <f>'[2]Enter field data'!$H$54</f>
        <v>0</v>
      </c>
      <c r="K36" s="64" t="s">
        <v>42</v>
      </c>
      <c r="L36" s="65">
        <f>'[2]Enter field data'!$K$54</f>
        <v>0</v>
      </c>
      <c r="M36" s="66" t="s">
        <v>43</v>
      </c>
      <c r="N36" s="67">
        <f>'[2]Enter field data'!$O$54</f>
        <v>2</v>
      </c>
      <c r="P36" s="62" t="s">
        <v>41</v>
      </c>
      <c r="Q36" s="63">
        <f>'[2]Enter field data'!$H$54</f>
        <v>0</v>
      </c>
      <c r="R36" s="64" t="s">
        <v>42</v>
      </c>
      <c r="S36" s="65">
        <f>'[2]Enter field data'!$K$54</f>
        <v>0</v>
      </c>
      <c r="T36" s="66" t="s">
        <v>43</v>
      </c>
      <c r="U36" s="67">
        <f>'[2]Enter field data'!$O$54</f>
        <v>2</v>
      </c>
      <c r="W36" s="62" t="s">
        <v>41</v>
      </c>
      <c r="X36" s="63">
        <f>'[2]Enter field data'!$H$54</f>
        <v>0</v>
      </c>
      <c r="Y36" s="64" t="s">
        <v>42</v>
      </c>
      <c r="Z36" s="65">
        <f>'[2]Enter field data'!$K$54</f>
        <v>0</v>
      </c>
      <c r="AA36" s="66" t="s">
        <v>43</v>
      </c>
      <c r="AB36" s="67">
        <f>'[2]Enter field data'!$O$54</f>
        <v>2</v>
      </c>
    </row>
    <row r="37" spans="1:28" x14ac:dyDescent="0.2">
      <c r="A37" s="62" t="s">
        <v>44</v>
      </c>
      <c r="B37" s="63">
        <f>'[2]Enter field data'!$I$54</f>
        <v>5</v>
      </c>
      <c r="C37" s="64" t="s">
        <v>45</v>
      </c>
      <c r="D37" s="65">
        <f>'[2]Enter field data'!$L$54</f>
        <v>5</v>
      </c>
      <c r="E37" s="66" t="s">
        <v>46</v>
      </c>
      <c r="F37" s="67">
        <f>'[2]Enter field data'!$P$54</f>
        <v>15</v>
      </c>
      <c r="H37" s="51"/>
      <c r="I37" s="62" t="s">
        <v>44</v>
      </c>
      <c r="J37" s="63">
        <f>'[2]Enter field data'!$I$54</f>
        <v>5</v>
      </c>
      <c r="K37" s="64" t="s">
        <v>45</v>
      </c>
      <c r="L37" s="65">
        <f>'[2]Enter field data'!$L$54</f>
        <v>5</v>
      </c>
      <c r="M37" s="66" t="s">
        <v>46</v>
      </c>
      <c r="N37" s="67">
        <f>'[2]Enter field data'!$P$54</f>
        <v>15</v>
      </c>
      <c r="P37" s="62" t="s">
        <v>44</v>
      </c>
      <c r="Q37" s="63">
        <f>'[2]Enter field data'!$I$54</f>
        <v>5</v>
      </c>
      <c r="R37" s="64" t="s">
        <v>45</v>
      </c>
      <c r="S37" s="65">
        <f>'[2]Enter field data'!$L$54</f>
        <v>5</v>
      </c>
      <c r="T37" s="66" t="s">
        <v>46</v>
      </c>
      <c r="U37" s="67">
        <f>'[2]Enter field data'!$P$54</f>
        <v>15</v>
      </c>
      <c r="W37" s="62" t="s">
        <v>44</v>
      </c>
      <c r="X37" s="63">
        <f>'[2]Enter field data'!$I$54</f>
        <v>5</v>
      </c>
      <c r="Y37" s="64" t="s">
        <v>45</v>
      </c>
      <c r="Z37" s="65">
        <f>'[2]Enter field data'!$L$54</f>
        <v>5</v>
      </c>
      <c r="AA37" s="66" t="s">
        <v>46</v>
      </c>
      <c r="AB37" s="67">
        <f>'[2]Enter field data'!$P$54</f>
        <v>15</v>
      </c>
    </row>
    <row r="38" spans="1:28" x14ac:dyDescent="0.2">
      <c r="A38" s="62" t="s">
        <v>47</v>
      </c>
      <c r="B38" s="63">
        <f>'[2]Enter field data'!$J$54</f>
        <v>17</v>
      </c>
      <c r="C38" s="64" t="s">
        <v>48</v>
      </c>
      <c r="D38" s="65">
        <f>'[2]Enter field data'!$N$54</f>
        <v>17</v>
      </c>
      <c r="E38" s="66" t="s">
        <v>49</v>
      </c>
      <c r="F38" s="67">
        <f>'[2]Enter field data'!$Q$54</f>
        <v>5</v>
      </c>
      <c r="H38" s="51"/>
      <c r="I38" s="62" t="s">
        <v>47</v>
      </c>
      <c r="J38" s="63">
        <f>'[2]Enter field data'!$J$54</f>
        <v>17</v>
      </c>
      <c r="K38" s="64" t="s">
        <v>48</v>
      </c>
      <c r="L38" s="65">
        <f>'[2]Enter field data'!$N$54</f>
        <v>17</v>
      </c>
      <c r="M38" s="66" t="s">
        <v>49</v>
      </c>
      <c r="N38" s="67">
        <f>'[2]Enter field data'!$Q$54</f>
        <v>5</v>
      </c>
      <c r="P38" s="62" t="s">
        <v>47</v>
      </c>
      <c r="Q38" s="63">
        <f>'[2]Enter field data'!$J$54</f>
        <v>17</v>
      </c>
      <c r="R38" s="64" t="s">
        <v>48</v>
      </c>
      <c r="S38" s="65">
        <f>'[2]Enter field data'!$N$54</f>
        <v>17</v>
      </c>
      <c r="T38" s="66" t="s">
        <v>49</v>
      </c>
      <c r="U38" s="67">
        <f>'[2]Enter field data'!$Q$54</f>
        <v>5</v>
      </c>
      <c r="W38" s="62" t="s">
        <v>47</v>
      </c>
      <c r="X38" s="63">
        <f>'[2]Enter field data'!$J$54</f>
        <v>17</v>
      </c>
      <c r="Y38" s="64" t="s">
        <v>48</v>
      </c>
      <c r="Z38" s="65">
        <f>'[2]Enter field data'!$N$54</f>
        <v>17</v>
      </c>
      <c r="AA38" s="66" t="s">
        <v>49</v>
      </c>
      <c r="AB38" s="67">
        <f>'[2]Enter field data'!$Q$54</f>
        <v>5</v>
      </c>
    </row>
    <row r="39" spans="1:28" x14ac:dyDescent="0.2">
      <c r="A39" s="6"/>
      <c r="B39" s="6"/>
      <c r="C39" s="6"/>
      <c r="D39" s="6"/>
      <c r="E39" s="6"/>
      <c r="F39" s="6"/>
      <c r="H39" s="51"/>
      <c r="I39" s="6"/>
      <c r="J39" s="6"/>
      <c r="K39" s="6"/>
      <c r="L39" s="6"/>
      <c r="M39" s="6"/>
      <c r="N39" s="6"/>
      <c r="P39" s="6"/>
      <c r="Q39" s="6"/>
      <c r="R39" s="6"/>
      <c r="S39" s="6"/>
      <c r="T39" s="6"/>
      <c r="U39" s="6"/>
      <c r="W39" s="6"/>
      <c r="X39" s="6"/>
      <c r="Y39" s="6"/>
      <c r="Z39" s="6"/>
      <c r="AA39" s="6"/>
      <c r="AB39" s="6"/>
    </row>
    <row r="40" spans="1:28" x14ac:dyDescent="0.2">
      <c r="A40" s="3" t="s">
        <v>50</v>
      </c>
      <c r="B40" s="6"/>
      <c r="C40" s="6"/>
      <c r="D40" s="6"/>
      <c r="E40" s="6"/>
      <c r="F40" s="6"/>
      <c r="H40" s="51"/>
      <c r="I40" s="3" t="s">
        <v>50</v>
      </c>
      <c r="J40" s="6"/>
      <c r="K40" s="6"/>
      <c r="L40" s="6"/>
      <c r="M40" s="6"/>
      <c r="N40" s="6"/>
      <c r="P40" s="3" t="s">
        <v>50</v>
      </c>
      <c r="Q40" s="6"/>
      <c r="R40" s="6"/>
      <c r="S40" s="6"/>
      <c r="T40" s="6"/>
      <c r="U40" s="6"/>
      <c r="W40" s="3" t="s">
        <v>50</v>
      </c>
      <c r="X40" s="6"/>
      <c r="Y40" s="6"/>
      <c r="Z40" s="6"/>
      <c r="AA40" s="6"/>
      <c r="AB40" s="6"/>
    </row>
    <row r="41" spans="1:28" x14ac:dyDescent="0.2">
      <c r="A41" s="68" t="s">
        <v>12</v>
      </c>
      <c r="B41" s="69"/>
      <c r="C41" s="69"/>
      <c r="D41" s="69"/>
      <c r="E41" s="70"/>
      <c r="F41" s="6"/>
      <c r="H41" s="51"/>
      <c r="I41" s="68" t="s">
        <v>12</v>
      </c>
      <c r="J41" s="69"/>
      <c r="K41" s="69"/>
      <c r="L41" s="69"/>
      <c r="M41" s="70"/>
      <c r="N41" s="6"/>
      <c r="P41" s="68" t="s">
        <v>12</v>
      </c>
      <c r="Q41" s="69"/>
      <c r="R41" s="69"/>
      <c r="S41" s="69"/>
      <c r="T41" s="70"/>
      <c r="U41" s="6"/>
      <c r="W41" s="68" t="s">
        <v>12</v>
      </c>
      <c r="X41" s="69"/>
      <c r="Y41" s="69"/>
      <c r="Z41" s="69"/>
      <c r="AA41" s="70"/>
      <c r="AB41" s="6"/>
    </row>
    <row r="42" spans="1:28" ht="12.75" customHeight="1" x14ac:dyDescent="0.2">
      <c r="A42" s="71" t="s">
        <v>51</v>
      </c>
      <c r="B42" s="72" t="s">
        <v>52</v>
      </c>
      <c r="C42" s="73" t="s">
        <v>53</v>
      </c>
      <c r="D42" s="74"/>
      <c r="E42" s="75" t="s">
        <v>54</v>
      </c>
      <c r="F42" s="6"/>
      <c r="H42" s="51"/>
      <c r="I42" s="71" t="s">
        <v>51</v>
      </c>
      <c r="J42" s="72" t="s">
        <v>52</v>
      </c>
      <c r="K42" s="73" t="s">
        <v>53</v>
      </c>
      <c r="L42" s="74"/>
      <c r="M42" s="75" t="s">
        <v>54</v>
      </c>
      <c r="N42" s="6"/>
      <c r="P42" s="71" t="s">
        <v>51</v>
      </c>
      <c r="Q42" s="72" t="s">
        <v>52</v>
      </c>
      <c r="R42" s="73" t="s">
        <v>53</v>
      </c>
      <c r="S42" s="74"/>
      <c r="T42" s="75" t="s">
        <v>54</v>
      </c>
      <c r="U42" s="6"/>
      <c r="W42" s="71" t="s">
        <v>51</v>
      </c>
      <c r="X42" s="72" t="s">
        <v>52</v>
      </c>
      <c r="Y42" s="73" t="s">
        <v>53</v>
      </c>
      <c r="Z42" s="74"/>
      <c r="AA42" s="75" t="s">
        <v>54</v>
      </c>
      <c r="AB42" s="6"/>
    </row>
    <row r="43" spans="1:28" x14ac:dyDescent="0.2">
      <c r="A43" s="76"/>
      <c r="B43" s="77"/>
      <c r="C43" s="78" t="s">
        <v>55</v>
      </c>
      <c r="D43" s="79" t="s">
        <v>56</v>
      </c>
      <c r="E43" s="80"/>
      <c r="F43" s="6"/>
      <c r="H43" s="51"/>
      <c r="I43" s="76"/>
      <c r="J43" s="77"/>
      <c r="K43" s="78" t="s">
        <v>55</v>
      </c>
      <c r="L43" s="79" t="s">
        <v>56</v>
      </c>
      <c r="M43" s="80"/>
      <c r="N43" s="6"/>
      <c r="P43" s="76"/>
      <c r="Q43" s="77"/>
      <c r="R43" s="78" t="s">
        <v>55</v>
      </c>
      <c r="S43" s="79" t="s">
        <v>56</v>
      </c>
      <c r="T43" s="80"/>
      <c r="U43" s="6"/>
      <c r="W43" s="76"/>
      <c r="X43" s="77"/>
      <c r="Y43" s="78" t="s">
        <v>55</v>
      </c>
      <c r="Z43" s="79" t="s">
        <v>56</v>
      </c>
      <c r="AA43" s="80"/>
      <c r="AB43" s="6"/>
    </row>
    <row r="44" spans="1:28" x14ac:dyDescent="0.2">
      <c r="A44" s="62" t="s">
        <v>41</v>
      </c>
      <c r="B44" s="81">
        <f>($B$36/'[2]Enter field data'!$F$54)</f>
        <v>0</v>
      </c>
      <c r="C44" s="82">
        <f>VLOOKUP($D$29,'[2]Expected guild %'!$A$5:$G$13,2,FALSE)</f>
        <v>0</v>
      </c>
      <c r="D44" s="82">
        <f>VLOOKUP($D$29,'[2]Expected guild %'!$A$5:$G$13,3,FALSE)</f>
        <v>0.05</v>
      </c>
      <c r="E44" s="83" t="str">
        <f>IF(AND(C44&lt;=B44,B44&lt;= D44)=TRUE,"Y","N")</f>
        <v>Y</v>
      </c>
      <c r="F44" s="6"/>
      <c r="H44" s="51"/>
      <c r="I44" s="62" t="s">
        <v>41</v>
      </c>
      <c r="J44" s="81">
        <f>($B$36/'[2]Enter field data'!$F$54)</f>
        <v>0</v>
      </c>
      <c r="K44" s="82" t="e">
        <f>VLOOKUP(L$29,'[2]Expected guild %'!$A$5:$G$13,2,FALSE)</f>
        <v>#N/A</v>
      </c>
      <c r="L44" s="82" t="e">
        <f>VLOOKUP(L$29,'[2]Expected guild %'!$A$5:$G$13,3,FALSE)</f>
        <v>#N/A</v>
      </c>
      <c r="M44" s="83" t="e">
        <f>IF(AND(K44&lt;=J44,J44&lt;= L44)=TRUE,"Y","N")</f>
        <v>#N/A</v>
      </c>
      <c r="N44" s="6"/>
      <c r="P44" s="62" t="s">
        <v>41</v>
      </c>
      <c r="Q44" s="81">
        <f>($B$36/'[2]Enter field data'!$F$54)</f>
        <v>0</v>
      </c>
      <c r="R44" s="82" t="e">
        <f>VLOOKUP(S$29,'[2]Expected guild %'!$A$5:$G$13,2,FALSE)</f>
        <v>#N/A</v>
      </c>
      <c r="S44" s="82" t="e">
        <f>VLOOKUP(S$29,'[2]Expected guild %'!$A$5:$G$13,3,FALSE)</f>
        <v>#N/A</v>
      </c>
      <c r="T44" s="83" t="e">
        <f>IF(AND(R44&lt;=Q44,Q44&lt;= S44)=TRUE,"Y","N")</f>
        <v>#N/A</v>
      </c>
      <c r="U44" s="6"/>
      <c r="W44" s="62" t="s">
        <v>41</v>
      </c>
      <c r="X44" s="81">
        <f>($B$36/'[2]Enter field data'!$F$54)</f>
        <v>0</v>
      </c>
      <c r="Y44" s="82" t="e">
        <f>VLOOKUP(Z$29,'[2]Expected guild %'!$A$5:$G$13,2,FALSE)</f>
        <v>#N/A</v>
      </c>
      <c r="Z44" s="82" t="e">
        <f>VLOOKUP(Z$29,'[2]Expected guild %'!$A$5:$G$13,3,FALSE)</f>
        <v>#N/A</v>
      </c>
      <c r="AA44" s="83" t="e">
        <f>IF(AND(Y44&lt;=X44,X44&lt;= Z44)=TRUE,"Y","N")</f>
        <v>#N/A</v>
      </c>
      <c r="AB44" s="6"/>
    </row>
    <row r="45" spans="1:28" x14ac:dyDescent="0.2">
      <c r="A45" s="62" t="s">
        <v>44</v>
      </c>
      <c r="B45" s="81">
        <f>($B$37/'[2]Enter field data'!$F$54)</f>
        <v>0.22727272727272727</v>
      </c>
      <c r="C45" s="82">
        <f>VLOOKUP($D$29,'[2]Expected guild %'!$A$5:$G$13,4,FALSE)</f>
        <v>0</v>
      </c>
      <c r="D45" s="82">
        <f>VLOOKUP($D$29,'[2]Expected guild %'!$A$5:$G$13,5,FALSE)</f>
        <v>0.25</v>
      </c>
      <c r="E45" s="83" t="str">
        <f>IF(AND(C45&lt;=B45,B45&lt;= D45)=TRUE,"Y","N")</f>
        <v>Y</v>
      </c>
      <c r="F45" s="6"/>
      <c r="H45" s="51"/>
      <c r="I45" s="62" t="s">
        <v>44</v>
      </c>
      <c r="J45" s="81">
        <f>($B$37/'[2]Enter field data'!$F$54)</f>
        <v>0.22727272727272727</v>
      </c>
      <c r="K45" s="82" t="e">
        <f>VLOOKUP(L$29,'[2]Expected guild %'!$A$5:$G$13,4,FALSE)</f>
        <v>#N/A</v>
      </c>
      <c r="L45" s="82" t="e">
        <f>VLOOKUP(L$29,'[2]Expected guild %'!$A$5:$G$13,5,FALSE)</f>
        <v>#N/A</v>
      </c>
      <c r="M45" s="83" t="e">
        <f>IF(AND(K45&lt;=J45,J45&lt;= L45)=TRUE,"Y","N")</f>
        <v>#N/A</v>
      </c>
      <c r="N45" s="6"/>
      <c r="P45" s="62" t="s">
        <v>44</v>
      </c>
      <c r="Q45" s="81">
        <f>($B$37/'[2]Enter field data'!$F$54)</f>
        <v>0.22727272727272727</v>
      </c>
      <c r="R45" s="82" t="e">
        <f>VLOOKUP(S$29,'[2]Expected guild %'!$A$5:$G$13,4,FALSE)</f>
        <v>#N/A</v>
      </c>
      <c r="S45" s="82" t="e">
        <f>VLOOKUP(S$29,'[2]Expected guild %'!$A$5:$G$13,5,FALSE)</f>
        <v>#N/A</v>
      </c>
      <c r="T45" s="83" t="e">
        <f>IF(AND(R45&lt;=Q45,Q45&lt;= S45)=TRUE,"Y","N")</f>
        <v>#N/A</v>
      </c>
      <c r="U45" s="6"/>
      <c r="W45" s="62" t="s">
        <v>44</v>
      </c>
      <c r="X45" s="81">
        <f>($B$37/'[2]Enter field data'!$F$54)</f>
        <v>0.22727272727272727</v>
      </c>
      <c r="Y45" s="82" t="e">
        <f>VLOOKUP(Z$29,'[2]Expected guild %'!$A$5:$G$13,4,FALSE)</f>
        <v>#N/A</v>
      </c>
      <c r="Z45" s="82" t="e">
        <f>VLOOKUP(Z$29,'[2]Expected guild %'!$A$5:$G$13,5,FALSE)</f>
        <v>#N/A</v>
      </c>
      <c r="AA45" s="83" t="e">
        <f>IF(AND(Y45&lt;=X45,X45&lt;= Z45)=TRUE,"Y","N")</f>
        <v>#N/A</v>
      </c>
      <c r="AB45" s="6"/>
    </row>
    <row r="46" spans="1:28" x14ac:dyDescent="0.2">
      <c r="A46" s="62" t="s">
        <v>47</v>
      </c>
      <c r="B46" s="81">
        <f>($B$38/'[2]Enter field data'!$F$54)</f>
        <v>0.77272727272727271</v>
      </c>
      <c r="C46" s="82">
        <f>VLOOKUP($D$29,'[2]Expected guild %'!$A$5:$G$13,6,FALSE)</f>
        <v>0.75</v>
      </c>
      <c r="D46" s="82">
        <f>VLOOKUP($D$29,'[2]Expected guild %'!$A$5:$G$13,7,FALSE)</f>
        <v>1</v>
      </c>
      <c r="E46" s="83" t="str">
        <f>IF(AND(C46&lt;=B46,B46&lt;= D46)=TRUE,"Y","N")</f>
        <v>Y</v>
      </c>
      <c r="F46" s="6"/>
      <c r="H46" s="51"/>
      <c r="I46" s="62" t="s">
        <v>47</v>
      </c>
      <c r="J46" s="81">
        <f>($B$38/'[2]Enter field data'!$F$54)</f>
        <v>0.77272727272727271</v>
      </c>
      <c r="K46" s="82" t="e">
        <f>VLOOKUP(L$29,'[2]Expected guild %'!$A$5:$G$13,6,FALSE)</f>
        <v>#N/A</v>
      </c>
      <c r="L46" s="82" t="e">
        <f>VLOOKUP(L$29,'[2]Expected guild %'!$A$5:$G$13,7,FALSE)</f>
        <v>#N/A</v>
      </c>
      <c r="M46" s="83" t="e">
        <f>IF(AND(K46&lt;=J46,J46&lt;= L46)=TRUE,"Y","N")</f>
        <v>#N/A</v>
      </c>
      <c r="N46" s="6"/>
      <c r="P46" s="62" t="s">
        <v>47</v>
      </c>
      <c r="Q46" s="81">
        <f>($B$38/'[2]Enter field data'!$F$54)</f>
        <v>0.77272727272727271</v>
      </c>
      <c r="R46" s="82" t="e">
        <f>VLOOKUP(S$29,'[2]Expected guild %'!$A$5:$G$13,6,FALSE)</f>
        <v>#N/A</v>
      </c>
      <c r="S46" s="82" t="e">
        <f>VLOOKUP(S$29,'[2]Expected guild %'!$A$5:$G$13,7,FALSE)</f>
        <v>#N/A</v>
      </c>
      <c r="T46" s="83" t="e">
        <f>IF(AND(R46&lt;=Q46,Q46&lt;= S46)=TRUE,"Y","N")</f>
        <v>#N/A</v>
      </c>
      <c r="U46" s="6"/>
      <c r="W46" s="62" t="s">
        <v>47</v>
      </c>
      <c r="X46" s="81">
        <f>($B$38/'[2]Enter field data'!$F$54)</f>
        <v>0.77272727272727271</v>
      </c>
      <c r="Y46" s="82" t="e">
        <f>VLOOKUP(Z$29,'[2]Expected guild %'!$A$5:$G$13,6,FALSE)</f>
        <v>#N/A</v>
      </c>
      <c r="Z46" s="82" t="e">
        <f>VLOOKUP(Z$29,'[2]Expected guild %'!$A$5:$G$13,7,FALSE)</f>
        <v>#N/A</v>
      </c>
      <c r="AA46" s="83" t="e">
        <f>IF(AND(Y46&lt;=X46,X46&lt;= Z46)=TRUE,"Y","N")</f>
        <v>#N/A</v>
      </c>
      <c r="AB46" s="6"/>
    </row>
    <row r="47" spans="1:28" x14ac:dyDescent="0.2">
      <c r="A47" s="6"/>
      <c r="B47" s="6"/>
      <c r="C47" s="6"/>
      <c r="D47" s="6"/>
      <c r="E47" s="6"/>
      <c r="F47" s="6"/>
      <c r="H47" s="51"/>
      <c r="I47" s="6"/>
      <c r="J47" s="6"/>
      <c r="K47" s="6"/>
      <c r="L47" s="6"/>
      <c r="M47" s="6"/>
      <c r="N47" s="6"/>
      <c r="P47" s="6"/>
      <c r="Q47" s="6"/>
      <c r="R47" s="6"/>
      <c r="S47" s="6"/>
      <c r="T47" s="6"/>
      <c r="U47" s="6"/>
      <c r="W47" s="6"/>
      <c r="X47" s="6"/>
      <c r="Y47" s="6"/>
      <c r="Z47" s="6"/>
      <c r="AA47" s="6"/>
      <c r="AB47" s="6"/>
    </row>
    <row r="48" spans="1:28" x14ac:dyDescent="0.2">
      <c r="A48" s="68" t="s">
        <v>40</v>
      </c>
      <c r="B48" s="69"/>
      <c r="C48" s="69"/>
      <c r="D48" s="69"/>
      <c r="E48" s="70"/>
      <c r="F48" s="6"/>
      <c r="H48" s="51"/>
      <c r="I48" s="68" t="s">
        <v>40</v>
      </c>
      <c r="J48" s="69"/>
      <c r="K48" s="69"/>
      <c r="L48" s="69"/>
      <c r="M48" s="70"/>
      <c r="N48" s="6"/>
      <c r="P48" s="68" t="s">
        <v>40</v>
      </c>
      <c r="Q48" s="69"/>
      <c r="R48" s="69"/>
      <c r="S48" s="69"/>
      <c r="T48" s="70"/>
      <c r="U48" s="6"/>
      <c r="W48" s="68" t="s">
        <v>40</v>
      </c>
      <c r="X48" s="69"/>
      <c r="Y48" s="69"/>
      <c r="Z48" s="69"/>
      <c r="AA48" s="70"/>
      <c r="AB48" s="6"/>
    </row>
    <row r="49" spans="1:29" ht="12.75" customHeight="1" x14ac:dyDescent="0.2">
      <c r="A49" s="72" t="s">
        <v>51</v>
      </c>
      <c r="B49" s="72" t="s">
        <v>52</v>
      </c>
      <c r="C49" s="73" t="s">
        <v>53</v>
      </c>
      <c r="D49" s="74"/>
      <c r="E49" s="75" t="s">
        <v>54</v>
      </c>
      <c r="F49" s="6"/>
      <c r="H49" s="51"/>
      <c r="I49" s="72" t="s">
        <v>51</v>
      </c>
      <c r="J49" s="72" t="s">
        <v>52</v>
      </c>
      <c r="K49" s="73" t="s">
        <v>53</v>
      </c>
      <c r="L49" s="74"/>
      <c r="M49" s="75" t="s">
        <v>54</v>
      </c>
      <c r="N49" s="6"/>
      <c r="P49" s="72" t="s">
        <v>51</v>
      </c>
      <c r="Q49" s="72" t="s">
        <v>52</v>
      </c>
      <c r="R49" s="73" t="s">
        <v>53</v>
      </c>
      <c r="S49" s="74"/>
      <c r="T49" s="75" t="s">
        <v>54</v>
      </c>
      <c r="U49" s="6"/>
      <c r="W49" s="72" t="s">
        <v>51</v>
      </c>
      <c r="X49" s="72" t="s">
        <v>52</v>
      </c>
      <c r="Y49" s="73" t="s">
        <v>53</v>
      </c>
      <c r="Z49" s="74"/>
      <c r="AA49" s="75" t="s">
        <v>54</v>
      </c>
      <c r="AB49" s="6"/>
    </row>
    <row r="50" spans="1:29" x14ac:dyDescent="0.2">
      <c r="A50" s="77"/>
      <c r="B50" s="77"/>
      <c r="C50" s="78" t="s">
        <v>55</v>
      </c>
      <c r="D50" s="79" t="s">
        <v>56</v>
      </c>
      <c r="E50" s="80"/>
      <c r="F50" s="6"/>
      <c r="H50" s="51"/>
      <c r="I50" s="77"/>
      <c r="J50" s="77"/>
      <c r="K50" s="78" t="s">
        <v>55</v>
      </c>
      <c r="L50" s="79" t="s">
        <v>56</v>
      </c>
      <c r="M50" s="80"/>
      <c r="N50" s="6"/>
      <c r="P50" s="77"/>
      <c r="Q50" s="77"/>
      <c r="R50" s="78" t="s">
        <v>55</v>
      </c>
      <c r="S50" s="79" t="s">
        <v>56</v>
      </c>
      <c r="T50" s="80"/>
      <c r="U50" s="6"/>
      <c r="W50" s="77"/>
      <c r="X50" s="77"/>
      <c r="Y50" s="78" t="s">
        <v>55</v>
      </c>
      <c r="Z50" s="79" t="s">
        <v>56</v>
      </c>
      <c r="AA50" s="80"/>
      <c r="AB50" s="6"/>
    </row>
    <row r="51" spans="1:29" x14ac:dyDescent="0.2">
      <c r="A51" s="62" t="s">
        <v>42</v>
      </c>
      <c r="B51" s="82">
        <f>($D$36/'[2]Enter field data'!$F$54)</f>
        <v>0</v>
      </c>
      <c r="C51" s="84">
        <f>VLOOKUP($D$29,'[2]Expected guild %'!$A$19:$G$27,2,FALSE)</f>
        <v>0</v>
      </c>
      <c r="D51" s="82">
        <f>VLOOKUP($D$29,'[2]Expected guild %'!$A$19:$G$27,3,FALSE)</f>
        <v>0.5</v>
      </c>
      <c r="E51" s="83" t="str">
        <f>IF(AND(C51&lt;=B51,B51&lt;= D51)=TRUE,"Y","N")</f>
        <v>Y</v>
      </c>
      <c r="F51" s="6"/>
      <c r="H51" s="51"/>
      <c r="I51" s="62" t="s">
        <v>42</v>
      </c>
      <c r="J51" s="82">
        <f>($D$36/'[2]Enter field data'!$F$54)</f>
        <v>0</v>
      </c>
      <c r="K51" s="84" t="e">
        <f>VLOOKUP(L$29,'[2]Expected guild %'!$A$19:$G$27,2,FALSE)</f>
        <v>#N/A</v>
      </c>
      <c r="L51" s="82" t="e">
        <f>VLOOKUP(L$29,'[2]Expected guild %'!$A$19:$G$27,3,FALSE)</f>
        <v>#N/A</v>
      </c>
      <c r="M51" s="83" t="e">
        <f>IF(AND(K51&lt;=J51,J51&lt;= L51)=TRUE,"Y","N")</f>
        <v>#N/A</v>
      </c>
      <c r="N51" s="6"/>
      <c r="P51" s="62" t="s">
        <v>42</v>
      </c>
      <c r="Q51" s="82">
        <f>($D$36/'[2]Enter field data'!$F$54)</f>
        <v>0</v>
      </c>
      <c r="R51" s="84" t="e">
        <f>VLOOKUP(S$29,'[2]Expected guild %'!$A$19:$G$27,2,FALSE)</f>
        <v>#N/A</v>
      </c>
      <c r="S51" s="82" t="e">
        <f>VLOOKUP(S$29,'[2]Expected guild %'!$A$19:$G$27,3,FALSE)</f>
        <v>#N/A</v>
      </c>
      <c r="T51" s="83" t="e">
        <f>IF(AND(R51&lt;=Q51,Q51&lt;= S51)=TRUE,"Y","N")</f>
        <v>#N/A</v>
      </c>
      <c r="U51" s="6"/>
      <c r="W51" s="62" t="s">
        <v>42</v>
      </c>
      <c r="X51" s="82">
        <f>($D$36/'[2]Enter field data'!$F$54)</f>
        <v>0</v>
      </c>
      <c r="Y51" s="84" t="e">
        <f>VLOOKUP(Z$29,'[2]Expected guild %'!$A$19:$G$27,2,FALSE)</f>
        <v>#N/A</v>
      </c>
      <c r="Z51" s="82" t="e">
        <f>VLOOKUP(Z$29,'[2]Expected guild %'!$A$19:$G$27,3,FALSE)</f>
        <v>#N/A</v>
      </c>
      <c r="AA51" s="83" t="e">
        <f>IF(AND(Y51&lt;=X51,X51&lt;= Z51)=TRUE,"Y","N")</f>
        <v>#N/A</v>
      </c>
      <c r="AB51" s="6"/>
    </row>
    <row r="52" spans="1:29" x14ac:dyDescent="0.2">
      <c r="A52" s="62" t="s">
        <v>45</v>
      </c>
      <c r="B52" s="82">
        <f>($D$37/'[2]Enter field data'!$F$54)</f>
        <v>0.22727272727272727</v>
      </c>
      <c r="C52" s="84">
        <f>VLOOKUP($D$29,'[2]Expected guild %'!$A$19:$G$27,4,FALSE)</f>
        <v>0.5</v>
      </c>
      <c r="D52" s="82">
        <f>VLOOKUP($D$29,'[2]Expected guild %'!$A$19:$G$27,5,FALSE)</f>
        <v>1</v>
      </c>
      <c r="E52" s="83" t="str">
        <f>IF(AND(C52&lt;=B52,B52&lt;= D52)=TRUE,"Y","N")</f>
        <v>N</v>
      </c>
      <c r="F52" s="6"/>
      <c r="H52" s="51"/>
      <c r="I52" s="62" t="s">
        <v>45</v>
      </c>
      <c r="J52" s="82">
        <f>($D$37/'[2]Enter field data'!$F$54)</f>
        <v>0.22727272727272727</v>
      </c>
      <c r="K52" s="84" t="e">
        <f>VLOOKUP(L$29,'[2]Expected guild %'!$A$19:$G$27,4,FALSE)</f>
        <v>#N/A</v>
      </c>
      <c r="L52" s="82" t="e">
        <f>VLOOKUP(L$29,'[2]Expected guild %'!$A$19:$G$27,5,FALSE)</f>
        <v>#N/A</v>
      </c>
      <c r="M52" s="83" t="e">
        <f>IF(AND(K52&lt;=J52,J52&lt;= L52)=TRUE,"Y","N")</f>
        <v>#N/A</v>
      </c>
      <c r="N52" s="6"/>
      <c r="P52" s="62" t="s">
        <v>45</v>
      </c>
      <c r="Q52" s="82">
        <f>($D$37/'[2]Enter field data'!$F$54)</f>
        <v>0.22727272727272727</v>
      </c>
      <c r="R52" s="84" t="e">
        <f>VLOOKUP(S$29,'[2]Expected guild %'!$A$19:$G$27,4,FALSE)</f>
        <v>#N/A</v>
      </c>
      <c r="S52" s="82" t="e">
        <f>VLOOKUP(S$29,'[2]Expected guild %'!$A$19:$G$27,5,FALSE)</f>
        <v>#N/A</v>
      </c>
      <c r="T52" s="83" t="e">
        <f>IF(AND(R52&lt;=Q52,Q52&lt;= S52)=TRUE,"Y","N")</f>
        <v>#N/A</v>
      </c>
      <c r="U52" s="6"/>
      <c r="W52" s="62" t="s">
        <v>45</v>
      </c>
      <c r="X52" s="82">
        <f>($D$37/'[2]Enter field data'!$F$54)</f>
        <v>0.22727272727272727</v>
      </c>
      <c r="Y52" s="84" t="e">
        <f>VLOOKUP(Z$29,'[2]Expected guild %'!$A$19:$G$27,4,FALSE)</f>
        <v>#N/A</v>
      </c>
      <c r="Z52" s="82" t="e">
        <f>VLOOKUP(Z$29,'[2]Expected guild %'!$A$19:$G$27,5,FALSE)</f>
        <v>#N/A</v>
      </c>
      <c r="AA52" s="83" t="e">
        <f>IF(AND(Y52&lt;=X52,X52&lt;= Z52)=TRUE,"Y","N")</f>
        <v>#N/A</v>
      </c>
      <c r="AB52" s="6"/>
    </row>
    <row r="53" spans="1:29" x14ac:dyDescent="0.2">
      <c r="A53" s="62" t="s">
        <v>48</v>
      </c>
      <c r="B53" s="82">
        <f>($D$38/'[2]Enter field data'!$F$54)</f>
        <v>0.77272727272727271</v>
      </c>
      <c r="C53" s="84">
        <f>VLOOKUP($D$29,'[2]Expected guild %'!$A$19:$G$27,6,FALSE)</f>
        <v>0</v>
      </c>
      <c r="D53" s="82">
        <f>VLOOKUP($D$29,'[2]Expected guild %'!$A$19:$G$27,7,FALSE)</f>
        <v>0.5</v>
      </c>
      <c r="E53" s="83" t="str">
        <f>IF(AND(C53&lt;=B53,B53&lt;= D53)=TRUE,"Y","N")</f>
        <v>N</v>
      </c>
      <c r="F53" s="6"/>
      <c r="H53" s="51"/>
      <c r="I53" s="62" t="s">
        <v>48</v>
      </c>
      <c r="J53" s="82">
        <f>($D$38/'[2]Enter field data'!$F$54)</f>
        <v>0.77272727272727271</v>
      </c>
      <c r="K53" s="84" t="e">
        <f>VLOOKUP(L$29,'[2]Expected guild %'!$A$19:$G$27,6,FALSE)</f>
        <v>#N/A</v>
      </c>
      <c r="L53" s="82" t="e">
        <f>VLOOKUP(L$29,'[2]Expected guild %'!$A$19:$G$27,7,FALSE)</f>
        <v>#N/A</v>
      </c>
      <c r="M53" s="83" t="e">
        <f>IF(AND(K53&lt;=J53,J53&lt;= L53)=TRUE,"Y","N")</f>
        <v>#N/A</v>
      </c>
      <c r="N53" s="6"/>
      <c r="P53" s="62" t="s">
        <v>48</v>
      </c>
      <c r="Q53" s="82">
        <f>($D$38/'[2]Enter field data'!$F$54)</f>
        <v>0.77272727272727271</v>
      </c>
      <c r="R53" s="84" t="e">
        <f>VLOOKUP(S$29,'[2]Expected guild %'!$A$19:$G$27,6,FALSE)</f>
        <v>#N/A</v>
      </c>
      <c r="S53" s="82" t="e">
        <f>VLOOKUP(S$29,'[2]Expected guild %'!$A$19:$G$27,7,FALSE)</f>
        <v>#N/A</v>
      </c>
      <c r="T53" s="83" t="e">
        <f>IF(AND(R53&lt;=Q53,Q53&lt;= S53)=TRUE,"Y","N")</f>
        <v>#N/A</v>
      </c>
      <c r="U53" s="6"/>
      <c r="W53" s="62" t="s">
        <v>48</v>
      </c>
      <c r="X53" s="82">
        <f>($D$38/'[2]Enter field data'!$F$54)</f>
        <v>0.77272727272727271</v>
      </c>
      <c r="Y53" s="84" t="e">
        <f>VLOOKUP(Z$29,'[2]Expected guild %'!$A$19:$G$27,6,FALSE)</f>
        <v>#N/A</v>
      </c>
      <c r="Z53" s="82" t="e">
        <f>VLOOKUP(Z$29,'[2]Expected guild %'!$A$19:$G$27,7,FALSE)</f>
        <v>#N/A</v>
      </c>
      <c r="AA53" s="83" t="e">
        <f>IF(AND(Y53&lt;=X53,X53&lt;= Z53)=TRUE,"Y","N")</f>
        <v>#N/A</v>
      </c>
      <c r="AB53" s="6"/>
    </row>
    <row r="54" spans="1:29" x14ac:dyDescent="0.2">
      <c r="A54" s="6"/>
      <c r="B54" s="6"/>
      <c r="C54" s="6"/>
      <c r="D54" s="6"/>
      <c r="E54" s="6"/>
      <c r="F54" s="6"/>
      <c r="H54" s="51"/>
      <c r="I54" s="6"/>
      <c r="J54" s="6"/>
      <c r="K54" s="6"/>
      <c r="L54" s="6"/>
      <c r="M54" s="6"/>
      <c r="N54" s="6"/>
      <c r="P54" s="6"/>
      <c r="Q54" s="6"/>
      <c r="R54" s="6"/>
      <c r="S54" s="6"/>
      <c r="T54" s="6"/>
      <c r="U54" s="6"/>
      <c r="W54" s="6"/>
      <c r="X54" s="6"/>
      <c r="Y54" s="6"/>
      <c r="Z54" s="6"/>
      <c r="AA54" s="6"/>
      <c r="AB54" s="6"/>
    </row>
    <row r="55" spans="1:29" x14ac:dyDescent="0.2">
      <c r="A55" s="32" t="s">
        <v>57</v>
      </c>
      <c r="B55" s="6"/>
      <c r="C55" s="6"/>
      <c r="D55" s="6"/>
      <c r="E55" s="6"/>
      <c r="F55" s="6"/>
      <c r="H55" s="51"/>
      <c r="I55" s="32" t="s">
        <v>58</v>
      </c>
      <c r="J55" s="6"/>
      <c r="K55" s="6"/>
      <c r="L55" s="6"/>
      <c r="M55" s="6"/>
      <c r="N55" s="6"/>
      <c r="P55" s="32" t="s">
        <v>58</v>
      </c>
      <c r="Q55" s="6"/>
      <c r="R55" s="6"/>
      <c r="S55" s="6"/>
      <c r="T55" s="6"/>
      <c r="U55" s="6"/>
      <c r="W55" s="32" t="s">
        <v>58</v>
      </c>
      <c r="X55" s="6"/>
      <c r="Y55" s="6"/>
      <c r="Z55" s="6"/>
      <c r="AA55" s="6"/>
      <c r="AB55" s="6"/>
    </row>
    <row r="56" spans="1:29" x14ac:dyDescent="0.2">
      <c r="A56" s="32" t="s">
        <v>59</v>
      </c>
      <c r="B56" s="85"/>
      <c r="C56" s="85"/>
      <c r="D56" s="85"/>
      <c r="E56" s="85"/>
      <c r="F56" s="6"/>
      <c r="H56" s="51"/>
      <c r="I56" s="32" t="s">
        <v>60</v>
      </c>
      <c r="J56" s="85"/>
      <c r="K56" s="85"/>
      <c r="L56" s="85"/>
      <c r="M56" s="85"/>
      <c r="N56" s="6"/>
      <c r="P56" s="32" t="s">
        <v>60</v>
      </c>
      <c r="Q56" s="85"/>
      <c r="R56" s="85"/>
      <c r="S56" s="85"/>
      <c r="T56" s="85"/>
      <c r="U56" s="6"/>
      <c r="W56" s="32" t="s">
        <v>60</v>
      </c>
      <c r="X56" s="85"/>
      <c r="Y56" s="85"/>
      <c r="Z56" s="85"/>
      <c r="AA56" s="85"/>
      <c r="AB56" s="6"/>
    </row>
    <row r="57" spans="1:29" ht="35.25" customHeight="1" x14ac:dyDescent="0.25">
      <c r="A57" s="86" t="s">
        <v>105</v>
      </c>
      <c r="B57" s="87"/>
      <c r="C57" s="87"/>
      <c r="D57" s="87"/>
      <c r="E57" s="87"/>
      <c r="F57" s="88"/>
      <c r="G57" s="89"/>
      <c r="H57" s="51"/>
      <c r="I57" s="86"/>
      <c r="J57" s="87"/>
      <c r="K57" s="87"/>
      <c r="L57" s="87"/>
      <c r="M57" s="87"/>
      <c r="N57" s="88"/>
      <c r="O57" s="90"/>
      <c r="P57" s="86"/>
      <c r="Q57" s="87"/>
      <c r="R57" s="87"/>
      <c r="S57" s="87"/>
      <c r="T57" s="87"/>
      <c r="U57" s="88"/>
      <c r="V57" s="90"/>
      <c r="W57" s="86"/>
      <c r="X57" s="87"/>
      <c r="Y57" s="87"/>
      <c r="Z57" s="87"/>
      <c r="AA57" s="87"/>
      <c r="AB57" s="88"/>
      <c r="AC57" s="90"/>
    </row>
    <row r="58" spans="1:29" x14ac:dyDescent="0.2">
      <c r="A58" s="91" t="s">
        <v>63</v>
      </c>
      <c r="B58" s="92"/>
      <c r="C58" s="92"/>
      <c r="D58" s="92"/>
      <c r="E58" s="92"/>
      <c r="F58" s="6"/>
      <c r="H58" s="51"/>
    </row>
    <row r="59" spans="1:29" s="94" customFormat="1" x14ac:dyDescent="0.2">
      <c r="A59" s="91" t="s">
        <v>64</v>
      </c>
      <c r="B59" s="93"/>
      <c r="C59" s="93"/>
      <c r="D59" s="93"/>
      <c r="E59" s="93"/>
      <c r="F59" s="6"/>
      <c r="H59" s="95"/>
      <c r="I59" s="96" t="s">
        <v>65</v>
      </c>
      <c r="P59" s="96" t="s">
        <v>65</v>
      </c>
      <c r="W59" s="96" t="s">
        <v>65</v>
      </c>
    </row>
    <row r="60" spans="1:29" s="94" customFormat="1" x14ac:dyDescent="0.2">
      <c r="A60" s="91" t="s">
        <v>66</v>
      </c>
      <c r="B60" s="93"/>
      <c r="C60" s="93"/>
      <c r="D60" s="93"/>
      <c r="E60" s="93"/>
      <c r="F60" s="6"/>
      <c r="H60" s="95"/>
      <c r="I60" s="96" t="s">
        <v>67</v>
      </c>
      <c r="P60" s="96" t="s">
        <v>67</v>
      </c>
      <c r="W60" s="96"/>
    </row>
    <row r="61" spans="1:29" s="94" customFormat="1" x14ac:dyDescent="0.2">
      <c r="A61" s="6"/>
      <c r="B61" s="6"/>
      <c r="C61" s="6"/>
      <c r="D61" s="6"/>
      <c r="E61" s="6"/>
      <c r="F61" s="6"/>
      <c r="H61" s="95"/>
      <c r="I61" s="6"/>
      <c r="J61" s="6"/>
      <c r="K61" s="6"/>
      <c r="L61" s="6"/>
      <c r="M61" s="6"/>
      <c r="N61" s="6"/>
      <c r="P61" s="6"/>
      <c r="Q61" s="6"/>
      <c r="R61" s="6"/>
      <c r="S61" s="6"/>
      <c r="T61" s="6"/>
      <c r="U61" s="6"/>
      <c r="W61" s="6"/>
      <c r="X61" s="6"/>
      <c r="Y61" s="6"/>
      <c r="Z61" s="6"/>
      <c r="AA61" s="6"/>
      <c r="AB61" s="6"/>
    </row>
    <row r="62" spans="1:29" x14ac:dyDescent="0.2">
      <c r="A62" s="3" t="s">
        <v>68</v>
      </c>
      <c r="B62" s="6"/>
      <c r="C62" s="6"/>
      <c r="D62" s="6"/>
      <c r="E62" s="6"/>
      <c r="F62" s="6"/>
      <c r="H62" s="51"/>
    </row>
    <row r="63" spans="1:29" x14ac:dyDescent="0.2">
      <c r="A63" s="32" t="s">
        <v>69</v>
      </c>
      <c r="B63" s="6"/>
      <c r="C63" s="6"/>
      <c r="D63" s="6"/>
      <c r="E63" s="6"/>
      <c r="F63" s="6"/>
      <c r="H63" s="51"/>
    </row>
    <row r="64" spans="1:29" x14ac:dyDescent="0.2">
      <c r="A64" s="32" t="s">
        <v>70</v>
      </c>
      <c r="B64" s="6"/>
      <c r="C64" s="6"/>
      <c r="D64" s="6"/>
      <c r="E64" s="6"/>
      <c r="F64" s="6"/>
      <c r="H64" s="51"/>
    </row>
    <row r="65" spans="1:8" x14ac:dyDescent="0.2">
      <c r="A65" s="32" t="s">
        <v>71</v>
      </c>
      <c r="B65" s="6"/>
      <c r="C65" s="6"/>
      <c r="D65" s="6"/>
      <c r="E65" s="6"/>
      <c r="F65" s="6"/>
      <c r="H65" s="51"/>
    </row>
    <row r="66" spans="1:8" x14ac:dyDescent="0.2">
      <c r="A66" s="97" t="s">
        <v>72</v>
      </c>
      <c r="B66" s="6"/>
      <c r="C66" s="6"/>
      <c r="D66" s="6"/>
      <c r="E66" s="6"/>
      <c r="F66" s="6"/>
      <c r="H66" s="51"/>
    </row>
    <row r="67" spans="1:8" x14ac:dyDescent="0.2">
      <c r="A67" s="32" t="s">
        <v>73</v>
      </c>
      <c r="B67" s="6"/>
      <c r="C67" s="6"/>
      <c r="D67" s="6"/>
      <c r="E67" s="6"/>
      <c r="F67" s="6"/>
      <c r="H67" s="51"/>
    </row>
    <row r="68" spans="1:8" x14ac:dyDescent="0.2">
      <c r="A68" s="97" t="s">
        <v>74</v>
      </c>
      <c r="B68" s="6"/>
      <c r="C68" s="6"/>
      <c r="D68" s="6"/>
      <c r="E68" s="6"/>
      <c r="F68" s="6"/>
      <c r="H68" s="51"/>
    </row>
    <row r="69" spans="1:8" x14ac:dyDescent="0.2">
      <c r="A69" s="32" t="s">
        <v>75</v>
      </c>
      <c r="B69" s="6"/>
      <c r="C69" s="6"/>
      <c r="D69" s="6"/>
      <c r="E69" s="6"/>
      <c r="F69" s="6"/>
      <c r="H69" s="51"/>
    </row>
    <row r="70" spans="1:8" x14ac:dyDescent="0.2">
      <c r="A70" s="32"/>
      <c r="B70" s="6"/>
      <c r="C70" s="6"/>
      <c r="D70" s="6"/>
      <c r="E70" s="6"/>
      <c r="F70" s="6"/>
      <c r="H70" s="51"/>
    </row>
    <row r="71" spans="1:8" x14ac:dyDescent="0.2">
      <c r="A71" s="68" t="s">
        <v>13</v>
      </c>
      <c r="B71" s="69"/>
      <c r="C71" s="69"/>
      <c r="D71" s="69"/>
      <c r="E71" s="70"/>
      <c r="F71" s="6"/>
      <c r="H71" s="51"/>
    </row>
    <row r="72" spans="1:8" ht="12.75" customHeight="1" x14ac:dyDescent="0.2">
      <c r="A72" s="72" t="s">
        <v>51</v>
      </c>
      <c r="B72" s="72" t="s">
        <v>52</v>
      </c>
      <c r="C72" s="73" t="s">
        <v>53</v>
      </c>
      <c r="D72" s="74"/>
      <c r="E72" s="75" t="s">
        <v>54</v>
      </c>
      <c r="F72" s="6"/>
      <c r="H72" s="51"/>
    </row>
    <row r="73" spans="1:8" x14ac:dyDescent="0.2">
      <c r="A73" s="77"/>
      <c r="B73" s="77"/>
      <c r="C73" s="78" t="s">
        <v>55</v>
      </c>
      <c r="D73" s="79" t="s">
        <v>56</v>
      </c>
      <c r="E73" s="80"/>
      <c r="F73" s="6"/>
      <c r="H73" s="51"/>
    </row>
    <row r="74" spans="1:8" x14ac:dyDescent="0.2">
      <c r="A74" s="62" t="s">
        <v>43</v>
      </c>
      <c r="B74" s="81">
        <f>($F$36/'[2]Enter field data'!$F$54)</f>
        <v>9.0909090909090912E-2</v>
      </c>
      <c r="C74" s="98" t="str">
        <f>VLOOKUP($D$29,'[2]Expected guild %'!$A$33:$G$41,2,FALSE)</f>
        <v>PRESENT</v>
      </c>
      <c r="D74" s="82">
        <f>VLOOKUP($D$29,'[2]Expected guild %'!$A$33:$G$41,3,FALSE)</f>
        <v>1</v>
      </c>
      <c r="E74" s="83" t="str">
        <f>IF(AND($B$74&gt;0,$B$74&lt;= $D$74)=TRUE,"Y","N")</f>
        <v>Y</v>
      </c>
      <c r="F74" s="6"/>
      <c r="H74" s="51"/>
    </row>
    <row r="75" spans="1:8" x14ac:dyDescent="0.2">
      <c r="A75" s="62" t="s">
        <v>76</v>
      </c>
      <c r="B75" s="81">
        <f>($F$37/'[2]Enter field data'!$F$54)</f>
        <v>0.68181818181818177</v>
      </c>
      <c r="C75" s="98">
        <f>VLOOKUP($D$29,'[2]Expected guild %'!$A$33:$G$41,4,FALSE)</f>
        <v>0</v>
      </c>
      <c r="D75" s="82">
        <f>VLOOKUP($D$29,'[2]Expected guild %'!$A$33:$G$41,5,FALSE)</f>
        <v>1</v>
      </c>
      <c r="E75" s="83" t="str">
        <f>IF(AND($C$75&lt;=$B$75,$B$75&lt;= $D$75)=TRUE,"Y","N")</f>
        <v>Y</v>
      </c>
      <c r="H75" s="51"/>
    </row>
    <row r="76" spans="1:8" x14ac:dyDescent="0.2">
      <c r="A76" s="62" t="s">
        <v>49</v>
      </c>
      <c r="B76" s="81">
        <f>($F$38/'[2]Enter field data'!$F$54)</f>
        <v>0.22727272727272727</v>
      </c>
      <c r="C76" s="98">
        <f>VLOOKUP($D$29,'[2]Expected guild %'!$A$33:$G$41,6,FALSE)</f>
        <v>0</v>
      </c>
      <c r="D76" s="82">
        <f>VLOOKUP($D$29,'[2]Expected guild %'!$A$33:$G$41,7,FALSE)</f>
        <v>0.5</v>
      </c>
      <c r="E76" s="83" t="str">
        <f>IF(AND($C$76&lt;=$B$76,$B$76&lt;= $D$76)=TRUE,"Y","N")</f>
        <v>Y</v>
      </c>
      <c r="F76" s="6"/>
      <c r="H76" s="51"/>
    </row>
    <row r="77" spans="1:8" x14ac:dyDescent="0.2">
      <c r="A77" s="6" t="s">
        <v>77</v>
      </c>
      <c r="B77" s="6"/>
      <c r="C77" s="6"/>
      <c r="D77" s="6"/>
      <c r="E77" s="6"/>
      <c r="F77" s="6"/>
      <c r="H77" s="51"/>
    </row>
    <row r="78" spans="1:8" x14ac:dyDescent="0.2">
      <c r="A78" s="6"/>
      <c r="B78" s="6"/>
      <c r="C78" s="6"/>
      <c r="D78" s="6"/>
      <c r="E78" s="6"/>
      <c r="F78" s="6"/>
      <c r="H78" s="51"/>
    </row>
    <row r="79" spans="1:8" x14ac:dyDescent="0.2">
      <c r="A79" s="32" t="s">
        <v>78</v>
      </c>
      <c r="B79" s="6"/>
      <c r="C79" s="6"/>
      <c r="D79" s="6"/>
      <c r="E79" s="6"/>
      <c r="F79" s="6"/>
      <c r="H79" s="51"/>
    </row>
    <row r="80" spans="1:8" x14ac:dyDescent="0.2">
      <c r="A80" s="32" t="s">
        <v>79</v>
      </c>
      <c r="B80" s="6"/>
      <c r="C80" s="6"/>
      <c r="D80" s="6"/>
      <c r="E80" s="6"/>
      <c r="F80" s="6"/>
      <c r="H80" s="51"/>
    </row>
    <row r="81" spans="1:23" x14ac:dyDescent="0.2">
      <c r="A81" s="32" t="s">
        <v>59</v>
      </c>
      <c r="B81" s="85"/>
      <c r="C81" s="85"/>
      <c r="D81" s="85"/>
      <c r="E81" s="85"/>
      <c r="F81" s="6"/>
      <c r="H81" s="51"/>
    </row>
    <row r="82" spans="1:23" ht="15" x14ac:dyDescent="0.25">
      <c r="A82" s="99"/>
      <c r="B82" s="100"/>
      <c r="C82" s="100"/>
      <c r="D82" s="100"/>
      <c r="E82" s="100"/>
      <c r="F82" s="100"/>
      <c r="G82" s="100"/>
      <c r="H82" s="51"/>
    </row>
    <row r="83" spans="1:23" x14ac:dyDescent="0.2">
      <c r="H83" s="51"/>
    </row>
    <row r="84" spans="1:23" x14ac:dyDescent="0.2">
      <c r="A84" s="101" t="s">
        <v>80</v>
      </c>
      <c r="H84" s="51"/>
    </row>
    <row r="85" spans="1:23" x14ac:dyDescent="0.2">
      <c r="A85" s="54" t="s">
        <v>81</v>
      </c>
      <c r="H85" s="51"/>
    </row>
    <row r="86" spans="1:23" x14ac:dyDescent="0.2">
      <c r="A86" s="54" t="s">
        <v>82</v>
      </c>
      <c r="H86" s="51"/>
    </row>
    <row r="87" spans="1:23" x14ac:dyDescent="0.2">
      <c r="H87" s="51"/>
      <c r="P87" s="96" t="s">
        <v>83</v>
      </c>
      <c r="W87" s="96" t="s">
        <v>83</v>
      </c>
    </row>
    <row r="88" spans="1:23" ht="12.75" customHeight="1" x14ac:dyDescent="0.2">
      <c r="A88" s="102" t="s">
        <v>84</v>
      </c>
      <c r="B88" s="103" t="s">
        <v>85</v>
      </c>
      <c r="C88" s="104"/>
      <c r="D88" s="105" t="e">
        <f>'[2]Weather Results'!$C$17</f>
        <v>#DIV/0!</v>
      </c>
      <c r="H88" s="51"/>
    </row>
    <row r="89" spans="1:23" x14ac:dyDescent="0.2">
      <c r="A89" s="102"/>
      <c r="B89" s="103" t="s">
        <v>86</v>
      </c>
      <c r="C89" s="104"/>
      <c r="D89" s="105" t="e">
        <f>'[2]Weather Results'!$C$18</f>
        <v>#N/A</v>
      </c>
      <c r="H89" s="51"/>
    </row>
    <row r="90" spans="1:23" x14ac:dyDescent="0.2">
      <c r="A90" s="102"/>
      <c r="B90" s="103" t="s">
        <v>87</v>
      </c>
      <c r="C90" s="104"/>
      <c r="D90" s="105" t="e">
        <f>'[2]Weather Results'!$C$19</f>
        <v>#N/A</v>
      </c>
      <c r="H90" s="51"/>
    </row>
    <row r="91" spans="1:23" x14ac:dyDescent="0.2">
      <c r="A91" s="102"/>
      <c r="B91" s="106" t="s">
        <v>88</v>
      </c>
      <c r="C91" s="104"/>
      <c r="D91" s="107" t="e">
        <f>'[2]Weather Results'!$C$20</f>
        <v>#DIV/0!</v>
      </c>
      <c r="H91" s="51"/>
    </row>
    <row r="92" spans="1:23" x14ac:dyDescent="0.2">
      <c r="H92" s="51"/>
    </row>
    <row r="93" spans="1:23" ht="12.75" customHeight="1" x14ac:dyDescent="0.2">
      <c r="A93" s="108" t="s">
        <v>89</v>
      </c>
      <c r="B93" s="103" t="s">
        <v>90</v>
      </c>
      <c r="C93" s="104"/>
      <c r="D93" s="105" t="e">
        <f>'[2]Weather Results'!$C$22</f>
        <v>#DIV/0!</v>
      </c>
      <c r="H93" s="51"/>
    </row>
    <row r="94" spans="1:23" x14ac:dyDescent="0.2">
      <c r="A94" s="108"/>
      <c r="B94" s="103" t="s">
        <v>91</v>
      </c>
      <c r="C94" s="104"/>
      <c r="D94" s="105" t="e">
        <f>'[2]Weather Results'!$C$23</f>
        <v>#DIV/0!</v>
      </c>
      <c r="H94" s="51"/>
    </row>
    <row r="95" spans="1:23" x14ac:dyDescent="0.2">
      <c r="A95" s="108"/>
      <c r="B95" s="103" t="s">
        <v>92</v>
      </c>
      <c r="C95" s="104"/>
      <c r="D95" s="105" t="e">
        <f>'[2]Weather Results'!$C$24</f>
        <v>#DIV/0!</v>
      </c>
      <c r="H95" s="51"/>
    </row>
    <row r="96" spans="1:23" x14ac:dyDescent="0.2">
      <c r="A96" s="108"/>
      <c r="B96" s="103" t="s">
        <v>93</v>
      </c>
      <c r="C96" s="104"/>
      <c r="D96" s="105" t="e">
        <f>'[2]Weather Results'!$C$25</f>
        <v>#DIV/0!</v>
      </c>
      <c r="H96" s="51"/>
    </row>
    <row r="97" spans="1:8" x14ac:dyDescent="0.2">
      <c r="A97" s="108"/>
      <c r="B97" s="103" t="s">
        <v>94</v>
      </c>
      <c r="C97" s="104"/>
      <c r="D97" s="105" t="e">
        <f>'[2]Weather Results'!$C$26</f>
        <v>#DIV/0!</v>
      </c>
      <c r="H97" s="51"/>
    </row>
    <row r="98" spans="1:8" x14ac:dyDescent="0.2">
      <c r="A98" s="108"/>
      <c r="B98" s="103" t="s">
        <v>95</v>
      </c>
      <c r="C98" s="104"/>
      <c r="D98" s="105" t="e">
        <f>'[2]Weather Results'!$C$27</f>
        <v>#N/A</v>
      </c>
      <c r="H98" s="51"/>
    </row>
    <row r="99" spans="1:8" x14ac:dyDescent="0.2">
      <c r="A99" s="108"/>
      <c r="B99" s="103" t="s">
        <v>96</v>
      </c>
      <c r="C99" s="104"/>
      <c r="D99" s="105" t="e">
        <f>'[2]Weather Results'!$C$28</f>
        <v>#N/A</v>
      </c>
      <c r="H99" s="51"/>
    </row>
    <row r="100" spans="1:8" x14ac:dyDescent="0.2">
      <c r="A100" s="108"/>
      <c r="B100" s="106" t="s">
        <v>97</v>
      </c>
      <c r="C100" s="109"/>
      <c r="D100" s="107" t="e">
        <f>'[2]Weather Results'!$C$29</f>
        <v>#DIV/0!</v>
      </c>
      <c r="H100" s="51"/>
    </row>
    <row r="101" spans="1:8" x14ac:dyDescent="0.2">
      <c r="H101" s="51"/>
    </row>
    <row r="102" spans="1:8" x14ac:dyDescent="0.2">
      <c r="A102" s="54" t="s">
        <v>98</v>
      </c>
      <c r="H102" s="51"/>
    </row>
    <row r="103" spans="1:8" ht="16.5" customHeight="1" x14ac:dyDescent="0.25">
      <c r="A103" s="110"/>
      <c r="B103" s="111"/>
      <c r="C103" s="111"/>
      <c r="D103" s="111"/>
      <c r="E103" s="111"/>
      <c r="F103" s="100"/>
      <c r="G103" s="100"/>
      <c r="H103" s="51"/>
    </row>
    <row r="104" spans="1:8" x14ac:dyDescent="0.2">
      <c r="A104" s="54" t="s">
        <v>99</v>
      </c>
      <c r="H104" s="51"/>
    </row>
    <row r="105" spans="1:8" x14ac:dyDescent="0.2">
      <c r="A105" s="54" t="s">
        <v>100</v>
      </c>
      <c r="H105" s="51"/>
    </row>
    <row r="106" spans="1:8" x14ac:dyDescent="0.2">
      <c r="A106" s="54" t="s">
        <v>101</v>
      </c>
      <c r="H106" s="51"/>
    </row>
    <row r="107" spans="1:8" x14ac:dyDescent="0.2">
      <c r="A107" s="54" t="s">
        <v>102</v>
      </c>
      <c r="H107" s="51"/>
    </row>
    <row r="108" spans="1:8" ht="15" x14ac:dyDescent="0.25">
      <c r="A108" s="110"/>
      <c r="B108" s="100"/>
      <c r="C108" s="100"/>
      <c r="D108" s="100"/>
      <c r="E108" s="100"/>
      <c r="F108" s="100"/>
      <c r="G108" s="100"/>
      <c r="H108" s="51"/>
    </row>
    <row r="110" spans="1:8" x14ac:dyDescent="0.2">
      <c r="A110" s="96" t="s">
        <v>103</v>
      </c>
    </row>
    <row r="111" spans="1:8" x14ac:dyDescent="0.2">
      <c r="A111" s="96"/>
    </row>
  </sheetData>
  <mergeCells count="74">
    <mergeCell ref="A88:A91"/>
    <mergeCell ref="A93:A100"/>
    <mergeCell ref="A103:G103"/>
    <mergeCell ref="A108:G108"/>
    <mergeCell ref="A71:E71"/>
    <mergeCell ref="A72:A73"/>
    <mergeCell ref="B72:B73"/>
    <mergeCell ref="C72:D72"/>
    <mergeCell ref="E72:E73"/>
    <mergeCell ref="A82:G82"/>
    <mergeCell ref="W49:W50"/>
    <mergeCell ref="X49:X50"/>
    <mergeCell ref="Y49:Z49"/>
    <mergeCell ref="AA49:AA50"/>
    <mergeCell ref="A57:F57"/>
    <mergeCell ref="I57:N57"/>
    <mergeCell ref="P57:U57"/>
    <mergeCell ref="W57:AB57"/>
    <mergeCell ref="K49:L49"/>
    <mergeCell ref="M49:M50"/>
    <mergeCell ref="P49:P50"/>
    <mergeCell ref="Q49:Q50"/>
    <mergeCell ref="R49:S49"/>
    <mergeCell ref="T49:T50"/>
    <mergeCell ref="A48:E48"/>
    <mergeCell ref="I48:M48"/>
    <mergeCell ref="P48:T48"/>
    <mergeCell ref="W48:AA48"/>
    <mergeCell ref="A49:A50"/>
    <mergeCell ref="B49:B50"/>
    <mergeCell ref="C49:D49"/>
    <mergeCell ref="E49:E50"/>
    <mergeCell ref="I49:I50"/>
    <mergeCell ref="J49:J50"/>
    <mergeCell ref="Q42:Q43"/>
    <mergeCell ref="R42:S42"/>
    <mergeCell ref="T42:T43"/>
    <mergeCell ref="X42:X43"/>
    <mergeCell ref="Y42:Z42"/>
    <mergeCell ref="AA42:AA43"/>
    <mergeCell ref="A41:E41"/>
    <mergeCell ref="I41:M41"/>
    <mergeCell ref="P41:T41"/>
    <mergeCell ref="W41:AA41"/>
    <mergeCell ref="B42:B43"/>
    <mergeCell ref="C42:D42"/>
    <mergeCell ref="E42:E43"/>
    <mergeCell ref="J42:J43"/>
    <mergeCell ref="K42:L42"/>
    <mergeCell ref="M42:M43"/>
    <mergeCell ref="D24:E24"/>
    <mergeCell ref="D25:E25"/>
    <mergeCell ref="D29:E29"/>
    <mergeCell ref="L29:M29"/>
    <mergeCell ref="S29:T29"/>
    <mergeCell ref="Z29:AA29"/>
    <mergeCell ref="D18:E18"/>
    <mergeCell ref="A19:C19"/>
    <mergeCell ref="D19:E19"/>
    <mergeCell ref="I19:K19"/>
    <mergeCell ref="D20:E20"/>
    <mergeCell ref="D23:E23"/>
    <mergeCell ref="B11:C11"/>
    <mergeCell ref="B12:C12"/>
    <mergeCell ref="B13:C13"/>
    <mergeCell ref="B14:C14"/>
    <mergeCell ref="B15:C15"/>
    <mergeCell ref="A18:C18"/>
    <mergeCell ref="B4:C4"/>
    <mergeCell ref="B5:C5"/>
    <mergeCell ref="B6:C6"/>
    <mergeCell ref="B7:C7"/>
    <mergeCell ref="B8:C8"/>
    <mergeCell ref="B9:C9"/>
  </mergeCells>
  <dataValidations count="2">
    <dataValidation allowBlank="1" showInputMessage="1" showErrorMessage="1" error="Your entry is invalid." sqref="E21:E22 D21:D25 M21:M22 L21:L23 L25"/>
    <dataValidation type="list" allowBlank="1" showInputMessage="1" showErrorMessage="1" error="Your entry is invalid." sqref="D20:E20 L29 S29 Z29">
      <formula1>NCList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'[Koshkonong Creek @ CTH A.xlsx]Expected guild %'!#REF!</xm:f>
          </x14:formula1>
          <xm:sqref>D19:E19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10022082 </vt:lpstr>
      <vt:lpstr>133025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Perdzock, Amanda R</dc:creator>
  <cp:lastModifiedBy>Perdzock, Amanda R</cp:lastModifiedBy>
  <dcterms:created xsi:type="dcterms:W3CDTF">2018-05-24T16:21:46Z</dcterms:created>
  <dcterms:modified xsi:type="dcterms:W3CDTF">2018-05-24T16:27:41Z</dcterms:modified>
</cp:coreProperties>
</file>