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35" windowWidth="11775" windowHeight="2925" tabRatio="850" activeTab="0"/>
  </bookViews>
  <sheets>
    <sheet name="prop SFY09 SPs by category" sheetId="1" r:id="rId1"/>
    <sheet name="bugs" sheetId="2" r:id="rId2"/>
  </sheets>
  <definedNames>
    <definedName name="_xlnm.Print_Area" localSheetId="1">'bugs'!$A$1:$G$15</definedName>
    <definedName name="_xlnm.Print_Area" localSheetId="0">'prop SFY09 SPs by category'!$A$1:$AB$53</definedName>
    <definedName name="_xlnm.Print_Titles" localSheetId="1">'bugs'!$1:$1</definedName>
    <definedName name="_xlnm.Print_Titles" localSheetId="0">'prop SFY09 SPs by category'!$5:$8</definedName>
  </definedNames>
  <calcPr fullCalcOnLoad="1"/>
</workbook>
</file>

<file path=xl/comments1.xml><?xml version="1.0" encoding="utf-8"?>
<comments xmlns="http://schemas.openxmlformats.org/spreadsheetml/2006/main">
  <authors>
    <author>searlg</author>
  </authors>
  <commentList>
    <comment ref="E30" authorId="0">
      <text>
        <r>
          <rPr>
            <b/>
            <sz val="8"/>
            <rFont val="Tahoma"/>
            <family val="0"/>
          </rPr>
          <t>searlg:</t>
        </r>
        <r>
          <rPr>
            <sz val="8"/>
            <rFont val="Tahoma"/>
            <family val="0"/>
          </rPr>
          <t xml:space="preserve">
Project resubmittal (ballpark 1000 lte, t/s 1300, lab )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Searle: </t>
        </r>
        <r>
          <rPr>
            <sz val="8"/>
            <rFont val="Tahoma"/>
            <family val="0"/>
          </rPr>
          <t>Funds left are for travel only.</t>
        </r>
      </text>
    </comment>
    <comment ref="D17" authorId="0">
      <text>
        <r>
          <rPr>
            <sz val="9"/>
            <rFont val="Tahoma"/>
            <family val="2"/>
          </rPr>
          <t>Searle:
$62,813 - $15,913 (BA) = $46,900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12"/>
            <color indexed="10"/>
            <rFont val="Tahoma"/>
            <family val="2"/>
          </rPr>
          <t>Searle:  activity codes are being revised; a spreadsheet with activity codes will be provided by 4/15/08.</t>
        </r>
      </text>
    </comment>
  </commentList>
</comments>
</file>

<file path=xl/sharedStrings.xml><?xml version="1.0" encoding="utf-8"?>
<sst xmlns="http://schemas.openxmlformats.org/spreadsheetml/2006/main" count="197" uniqueCount="148">
  <si>
    <t>PROPOSED EXPENDITURES</t>
  </si>
  <si>
    <t>Reg</t>
  </si>
  <si>
    <t>Project No.</t>
  </si>
  <si>
    <t>Activity
Code</t>
  </si>
  <si>
    <t>Cat.</t>
  </si>
  <si>
    <t>Author</t>
  </si>
  <si>
    <t>Project Description</t>
  </si>
  <si>
    <t>FTE Hours</t>
  </si>
  <si>
    <t>LTE
Hours</t>
  </si>
  <si>
    <t>Wage/Hr.</t>
  </si>
  <si>
    <t>Salary</t>
  </si>
  <si>
    <t>Fringe</t>
  </si>
  <si>
    <t>Indirect</t>
  </si>
  <si>
    <t>Total
Line L</t>
  </si>
  <si>
    <t>Supplies</t>
  </si>
  <si>
    <t>Travel</t>
  </si>
  <si>
    <t>Non-capital Equip. (&lt;$5000)</t>
  </si>
  <si>
    <t>#
Bug
Samples</t>
  </si>
  <si>
    <t>Bug Contract</t>
  </si>
  <si>
    <t xml:space="preserve"> Contract (other)</t>
  </si>
  <si>
    <t>SLOH
($)</t>
  </si>
  <si>
    <t>SLOH
Basic
Agreem.</t>
  </si>
  <si>
    <t>Total Proposed Cost</t>
  </si>
  <si>
    <t>Reg. Rank</t>
  </si>
  <si>
    <t>319 Inc.</t>
  </si>
  <si>
    <t>Funding Approved</t>
  </si>
  <si>
    <t>Project Approval</t>
  </si>
  <si>
    <t>PROPOSAL/FUNDING/APPROVAL</t>
  </si>
  <si>
    <t>COMMENTS</t>
  </si>
  <si>
    <t>SCR2_09</t>
  </si>
  <si>
    <t>Amrhein</t>
  </si>
  <si>
    <t>German Valley/Pleasant Valley SP-12</t>
  </si>
  <si>
    <t>SCR5_09</t>
  </si>
  <si>
    <t>Unmuth</t>
  </si>
  <si>
    <t>Little Bear 303(d) evaluation</t>
  </si>
  <si>
    <t>SCR1_09</t>
  </si>
  <si>
    <t>Sorge</t>
  </si>
  <si>
    <t>Door and Blackhawk Creek 303(d) evaluation</t>
  </si>
  <si>
    <t>SCR3_09</t>
  </si>
  <si>
    <t>Hansis</t>
  </si>
  <si>
    <t>Kittleson Valley Buffers Initiative</t>
  </si>
  <si>
    <t>Partner contributions = $10,000</t>
  </si>
  <si>
    <t>SCR6_09</t>
  </si>
  <si>
    <t>Heim</t>
  </si>
  <si>
    <t>Upper Rock River Watershed Monitoring</t>
  </si>
  <si>
    <t>Partner contributions = $116,600; If appropriations from Federal govt. are not received, project will not be done</t>
  </si>
  <si>
    <t>WCR1_09</t>
  </si>
  <si>
    <t>Hazuga</t>
  </si>
  <si>
    <t>Regional 303d Lake Monitoring</t>
  </si>
  <si>
    <t>$6500 for YSI Sonde</t>
  </si>
  <si>
    <t>WCR6_09</t>
  </si>
  <si>
    <t>Helsel</t>
  </si>
  <si>
    <t>Regional 303d Stream Monitoring</t>
  </si>
  <si>
    <t>WCR4_09</t>
  </si>
  <si>
    <t>Provost</t>
  </si>
  <si>
    <t>Central Wis. DO Monitoring</t>
  </si>
  <si>
    <t>WCR2_09</t>
  </si>
  <si>
    <t>Big Eau Pleine R. 303d mon.</t>
  </si>
  <si>
    <t>WCR3_09</t>
  </si>
  <si>
    <t>Oldenburg</t>
  </si>
  <si>
    <t>Twin Lakes Surface/GW Study</t>
  </si>
  <si>
    <t>WCR5_09</t>
  </si>
  <si>
    <t>Schreiber</t>
  </si>
  <si>
    <t>Rush R./Lake Pepin TMDL mon.</t>
  </si>
  <si>
    <t>WCR7_09</t>
  </si>
  <si>
    <t>Mill Creek SWAT modeling</t>
  </si>
  <si>
    <t>Two year project. $30,000 per year</t>
  </si>
  <si>
    <t>WCR8_09</t>
  </si>
  <si>
    <t>Viroqua WWTP Study</t>
  </si>
  <si>
    <t>WCR9_09</t>
  </si>
  <si>
    <t>Ditch 4 - Dredging Eval.</t>
  </si>
  <si>
    <t>Statewide</t>
  </si>
  <si>
    <t>Rivers LTT data summary</t>
  </si>
  <si>
    <t>NOR1_09</t>
  </si>
  <si>
    <t>Manz</t>
  </si>
  <si>
    <t>303(d) Listing Evaluation and Post-Monitoring of Newton Creek and Hog Island Inlet</t>
  </si>
  <si>
    <t>The cost reflect one year of a three year project.</t>
  </si>
  <si>
    <t>NOR2_09</t>
  </si>
  <si>
    <t>Jereczek</t>
  </si>
  <si>
    <t>303(d) Listing Evaluation, Data Compilation, and Analysis of St. Louis River AOC</t>
  </si>
  <si>
    <t>NOR8_09</t>
  </si>
  <si>
    <t>Koshere</t>
  </si>
  <si>
    <t>St. Louis River Estuary Aquatic Vegetation Restoration Assessment</t>
  </si>
  <si>
    <t>NOR5_09</t>
  </si>
  <si>
    <t>Aartila</t>
  </si>
  <si>
    <t>NOR 303(d) Monitoring in Headwaters and L. Superior Basins</t>
  </si>
  <si>
    <t>NOR7_09</t>
  </si>
  <si>
    <t>Lake Superior Basin WQ Biologist LTE</t>
  </si>
  <si>
    <t>NOR4_09</t>
  </si>
  <si>
    <t>Cahow</t>
  </si>
  <si>
    <t>Chetec Chain and River Diurnal D.O, pH and Toxic BG Algae Assessment</t>
  </si>
  <si>
    <t>NOR3_09</t>
  </si>
  <si>
    <t>Upper Red Cedar River continuing 303(d) monitoring assessment</t>
  </si>
  <si>
    <t>NER1_09</t>
  </si>
  <si>
    <t>Gansberg</t>
  </si>
  <si>
    <t>This is an ongoing monitoring project to study the results of the Silver Lake Restoration project to remove the water fromt the 303d list.</t>
  </si>
  <si>
    <t>NER3_09</t>
  </si>
  <si>
    <t>Rogers</t>
  </si>
  <si>
    <t>Review existing water quality and fisheries data to determine accuracy of 303d listings in the Upper Fox and Wolf River Basins.</t>
  </si>
  <si>
    <t>NER2_09</t>
  </si>
  <si>
    <t>Reif</t>
  </si>
  <si>
    <t>DeNevue Creek 303d listing and use designation.</t>
  </si>
  <si>
    <t>NER5_09</t>
  </si>
  <si>
    <t>Monitoring for development of TMDL for Lake Winnebago.</t>
  </si>
  <si>
    <t>NER4_09</t>
  </si>
  <si>
    <t>Conduct watershed planning and necessary updates for two basins in the NER.</t>
  </si>
  <si>
    <t>SER1_09</t>
  </si>
  <si>
    <t>Masterson</t>
  </si>
  <si>
    <t>SP 12 - Otter Creek Bacteria Monitoring</t>
  </si>
  <si>
    <t>SER2_09</t>
  </si>
  <si>
    <t>303(d) Verification - Mullet River</t>
  </si>
  <si>
    <t>SER5_09</t>
  </si>
  <si>
    <t>Helker</t>
  </si>
  <si>
    <t>303(d)  Verification - Lower Root River</t>
  </si>
  <si>
    <t>SER3_09</t>
  </si>
  <si>
    <t>303(d) Verification - Pigeon River</t>
  </si>
  <si>
    <t>SER6_09</t>
  </si>
  <si>
    <t>303(d) Verification - Upper Root River</t>
  </si>
  <si>
    <t>SER4_09</t>
  </si>
  <si>
    <t>Eagle Lake Plankton Study</t>
  </si>
  <si>
    <t>Plankton analysis to be done by SLOH and WDNR Research</t>
  </si>
  <si>
    <t>Gilbertson/
McLennan</t>
  </si>
  <si>
    <t>CO1_09</t>
  </si>
  <si>
    <t>Gilbertson</t>
  </si>
  <si>
    <t>Data for up to 30 impaired water bodies statewide.</t>
  </si>
  <si>
    <t>SLOH 10% incr</t>
  </si>
  <si>
    <t>Partial</t>
  </si>
  <si>
    <t>Ongoing project, antipated last year of project (303d list removal?)</t>
  </si>
  <si>
    <t xml:space="preserve">Total </t>
  </si>
  <si>
    <t>Basic Agreement</t>
  </si>
  <si>
    <t>REMAINING</t>
  </si>
  <si>
    <t>319 inc.</t>
  </si>
  <si>
    <t>106 (PPG)</t>
  </si>
  <si>
    <t>106 mi)</t>
  </si>
  <si>
    <t>TOTAL AVAILABLE</t>
  </si>
  <si>
    <t>Possible chemistry component removal?</t>
  </si>
  <si>
    <t>Possibly use wastewater monitoring $</t>
  </si>
  <si>
    <t>removal of lab costs???</t>
  </si>
  <si>
    <t>5 Bug samples.  Fall sampling???</t>
  </si>
  <si>
    <t>N</t>
  </si>
  <si>
    <t>Project resubmittal (ballpark 1000 lte, t/s 1300, lab )</t>
  </si>
  <si>
    <t>dependent on fy08 product (spring)</t>
  </si>
  <si>
    <t>CBM funding?</t>
  </si>
  <si>
    <t>approved</t>
  </si>
  <si>
    <t xml:space="preserve"> 106 (supplemental)</t>
  </si>
  <si>
    <t>Funds left are for travel only.</t>
  </si>
  <si>
    <t>needs follow-up</t>
  </si>
  <si>
    <t>4/22/08 (GS)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</si>
</sst>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"/>
    <numFmt numFmtId="167" formatCode="&quot;$&quot;#,##0.000"/>
    <numFmt numFmtId="168" formatCode="mmmm\ d\,\ yyyy"/>
    <numFmt numFmtId="169" formatCode="#,##0;[Red]#,##0"/>
    <numFmt numFmtId="170" formatCode="&quot;$&quot;#,##0.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10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238"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0" fontId="8" fillId="4" borderId="2" xfId="0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64" fontId="8" fillId="3" borderId="2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0" fontId="10" fillId="5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164" fontId="13" fillId="4" borderId="2" xfId="0" applyNumberFormat="1" applyFont="1" applyFill="1" applyBorder="1" applyAlignment="1">
      <alignment horizontal="right" wrapText="1"/>
    </xf>
    <xf numFmtId="0" fontId="8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164" fontId="8" fillId="5" borderId="2" xfId="0" applyNumberFormat="1" applyFont="1" applyFill="1" applyBorder="1" applyAlignment="1">
      <alignment horizontal="right" wrapText="1"/>
    </xf>
    <xf numFmtId="0" fontId="8" fillId="5" borderId="4" xfId="0" applyFont="1" applyFill="1" applyBorder="1" applyAlignment="1">
      <alignment wrapText="1"/>
    </xf>
    <xf numFmtId="164" fontId="13" fillId="5" borderId="2" xfId="0" applyNumberFormat="1" applyFont="1" applyFill="1" applyBorder="1" applyAlignment="1">
      <alignment horizontal="right" wrapText="1"/>
    </xf>
    <xf numFmtId="164" fontId="13" fillId="3" borderId="2" xfId="0" applyNumberFormat="1" applyFont="1" applyFill="1" applyBorder="1" applyAlignment="1">
      <alignment horizontal="right" wrapText="1"/>
    </xf>
    <xf numFmtId="0" fontId="9" fillId="6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1" fontId="8" fillId="6" borderId="5" xfId="0" applyNumberFormat="1" applyFont="1" applyFill="1" applyBorder="1" applyAlignment="1">
      <alignment horizontal="right" vertical="top" wrapText="1"/>
    </xf>
    <xf numFmtId="1" fontId="8" fillId="6" borderId="2" xfId="0" applyNumberFormat="1" applyFont="1" applyFill="1" applyBorder="1" applyAlignment="1">
      <alignment horizontal="right" vertical="top" wrapText="1"/>
    </xf>
    <xf numFmtId="164" fontId="8" fillId="6" borderId="2" xfId="0" applyNumberFormat="1" applyFont="1" applyFill="1" applyBorder="1" applyAlignment="1">
      <alignment horizontal="right" vertical="top" wrapText="1"/>
    </xf>
    <xf numFmtId="164" fontId="13" fillId="6" borderId="2" xfId="0" applyNumberFormat="1" applyFont="1" applyFill="1" applyBorder="1" applyAlignment="1">
      <alignment horizontal="righ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13" fillId="4" borderId="2" xfId="0" applyNumberFormat="1" applyFont="1" applyFill="1" applyBorder="1" applyAlignment="1">
      <alignment horizontal="right" vertical="top" wrapText="1"/>
    </xf>
    <xf numFmtId="1" fontId="8" fillId="4" borderId="5" xfId="0" applyNumberFormat="1" applyFont="1" applyFill="1" applyBorder="1" applyAlignment="1">
      <alignment horizontal="right" wrapText="1"/>
    </xf>
    <xf numFmtId="1" fontId="8" fillId="4" borderId="2" xfId="0" applyNumberFormat="1" applyFont="1" applyFill="1" applyBorder="1" applyAlignment="1">
      <alignment horizontal="right" wrapText="1"/>
    </xf>
    <xf numFmtId="164" fontId="8" fillId="5" borderId="2" xfId="0" applyNumberFormat="1" applyFont="1" applyFill="1" applyBorder="1" applyAlignment="1">
      <alignment horizontal="right" vertical="top" wrapText="1"/>
    </xf>
    <xf numFmtId="164" fontId="13" fillId="5" borderId="2" xfId="0" applyNumberFormat="1" applyFont="1" applyFill="1" applyBorder="1" applyAlignment="1">
      <alignment horizontal="righ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13" fillId="3" borderId="2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center" wrapText="1"/>
    </xf>
    <xf numFmtId="164" fontId="8" fillId="6" borderId="2" xfId="0" applyNumberFormat="1" applyFont="1" applyFill="1" applyBorder="1" applyAlignment="1">
      <alignment horizontal="right" wrapText="1"/>
    </xf>
    <xf numFmtId="164" fontId="13" fillId="6" borderId="2" xfId="0" applyNumberFormat="1" applyFont="1" applyFill="1" applyBorder="1" applyAlignment="1">
      <alignment horizontal="right" wrapText="1"/>
    </xf>
    <xf numFmtId="0" fontId="9" fillId="6" borderId="4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164" fontId="8" fillId="7" borderId="2" xfId="0" applyNumberFormat="1" applyFont="1" applyFill="1" applyBorder="1" applyAlignment="1">
      <alignment horizontal="right" wrapText="1"/>
    </xf>
    <xf numFmtId="164" fontId="13" fillId="7" borderId="2" xfId="0" applyNumberFormat="1" applyFont="1" applyFill="1" applyBorder="1" applyAlignment="1">
      <alignment horizontal="right" wrapText="1"/>
    </xf>
    <xf numFmtId="0" fontId="8" fillId="7" borderId="4" xfId="0" applyFont="1" applyFill="1" applyBorder="1" applyAlignment="1">
      <alignment wrapText="1"/>
    </xf>
    <xf numFmtId="1" fontId="7" fillId="3" borderId="5" xfId="0" applyNumberFormat="1" applyFont="1" applyFill="1" applyBorder="1" applyAlignment="1">
      <alignment horizontal="right" vertical="center" wrapText="1"/>
    </xf>
    <xf numFmtId="1" fontId="7" fillId="3" borderId="2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1" fontId="8" fillId="6" borderId="5" xfId="0" applyNumberFormat="1" applyFont="1" applyFill="1" applyBorder="1" applyAlignment="1">
      <alignment horizontal="right" wrapText="1"/>
    </xf>
    <xf numFmtId="1" fontId="8" fillId="6" borderId="2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left" vertical="center" wrapText="1"/>
    </xf>
    <xf numFmtId="1" fontId="8" fillId="0" borderId="7" xfId="0" applyNumberFormat="1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165" fontId="8" fillId="0" borderId="8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right" wrapText="1"/>
    </xf>
    <xf numFmtId="164" fontId="8" fillId="0" borderId="10" xfId="0" applyNumberFormat="1" applyFont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" fontId="8" fillId="3" borderId="5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 wrapText="1"/>
    </xf>
    <xf numFmtId="165" fontId="8" fillId="3" borderId="2" xfId="0" applyNumberFormat="1" applyFont="1" applyFill="1" applyBorder="1" applyAlignment="1">
      <alignment horizontal="right" wrapText="1"/>
    </xf>
    <xf numFmtId="164" fontId="8" fillId="3" borderId="6" xfId="0" applyNumberFormat="1" applyFont="1" applyFill="1" applyBorder="1" applyAlignment="1">
      <alignment horizontal="right" wrapText="1"/>
    </xf>
    <xf numFmtId="165" fontId="8" fillId="6" borderId="2" xfId="0" applyNumberFormat="1" applyFont="1" applyFill="1" applyBorder="1" applyAlignment="1">
      <alignment horizontal="right" wrapText="1"/>
    </xf>
    <xf numFmtId="3" fontId="8" fillId="6" borderId="2" xfId="0" applyNumberFormat="1" applyFont="1" applyFill="1" applyBorder="1" applyAlignment="1">
      <alignment horizontal="right" wrapText="1"/>
    </xf>
    <xf numFmtId="164" fontId="7" fillId="6" borderId="2" xfId="0" applyNumberFormat="1" applyFont="1" applyFill="1" applyBorder="1" applyAlignment="1">
      <alignment horizontal="right" wrapText="1"/>
    </xf>
    <xf numFmtId="165" fontId="8" fillId="6" borderId="2" xfId="0" applyNumberFormat="1" applyFont="1" applyFill="1" applyBorder="1" applyAlignment="1">
      <alignment horizontal="right" vertical="top" wrapText="1"/>
    </xf>
    <xf numFmtId="3" fontId="8" fillId="6" borderId="2" xfId="0" applyNumberFormat="1" applyFont="1" applyFill="1" applyBorder="1" applyAlignment="1">
      <alignment horizontal="right" vertical="top" wrapText="1"/>
    </xf>
    <xf numFmtId="1" fontId="8" fillId="7" borderId="2" xfId="0" applyNumberFormat="1" applyFont="1" applyFill="1" applyBorder="1" applyAlignment="1">
      <alignment horizontal="right" wrapText="1"/>
    </xf>
    <xf numFmtId="0" fontId="8" fillId="7" borderId="2" xfId="0" applyFont="1" applyFill="1" applyBorder="1" applyAlignment="1">
      <alignment horizontal="right" wrapText="1"/>
    </xf>
    <xf numFmtId="165" fontId="8" fillId="7" borderId="2" xfId="0" applyNumberFormat="1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 wrapText="1"/>
    </xf>
    <xf numFmtId="165" fontId="8" fillId="4" borderId="2" xfId="0" applyNumberFormat="1" applyFont="1" applyFill="1" applyBorder="1" applyAlignment="1">
      <alignment horizontal="right" wrapText="1"/>
    </xf>
    <xf numFmtId="3" fontId="8" fillId="4" borderId="2" xfId="0" applyNumberFormat="1" applyFont="1" applyFill="1" applyBorder="1" applyAlignment="1">
      <alignment horizontal="right" wrapText="1"/>
    </xf>
    <xf numFmtId="164" fontId="7" fillId="4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1" fontId="8" fillId="4" borderId="5" xfId="0" applyNumberFormat="1" applyFont="1" applyFill="1" applyBorder="1" applyAlignment="1">
      <alignment horizontal="right" vertical="top" wrapText="1"/>
    </xf>
    <xf numFmtId="1" fontId="8" fillId="4" borderId="2" xfId="0" applyNumberFormat="1" applyFont="1" applyFill="1" applyBorder="1" applyAlignment="1">
      <alignment horizontal="right" vertical="top" wrapText="1"/>
    </xf>
    <xf numFmtId="165" fontId="8" fillId="4" borderId="2" xfId="0" applyNumberFormat="1" applyFont="1" applyFill="1" applyBorder="1" applyAlignment="1">
      <alignment horizontal="right" vertical="top" wrapText="1"/>
    </xf>
    <xf numFmtId="3" fontId="8" fillId="4" borderId="2" xfId="0" applyNumberFormat="1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right" vertical="top" wrapText="1"/>
    </xf>
    <xf numFmtId="1" fontId="8" fillId="7" borderId="5" xfId="0" applyNumberFormat="1" applyFont="1" applyFill="1" applyBorder="1" applyAlignment="1">
      <alignment horizontal="right" wrapText="1"/>
    </xf>
    <xf numFmtId="3" fontId="8" fillId="7" borderId="2" xfId="0" applyNumberFormat="1" applyFont="1" applyFill="1" applyBorder="1" applyAlignment="1">
      <alignment horizontal="right" wrapText="1"/>
    </xf>
    <xf numFmtId="164" fontId="7" fillId="7" borderId="2" xfId="0" applyNumberFormat="1" applyFont="1" applyFill="1" applyBorder="1" applyAlignment="1">
      <alignment horizontal="right" wrapText="1"/>
    </xf>
    <xf numFmtId="1" fontId="8" fillId="5" borderId="5" xfId="0" applyNumberFormat="1" applyFont="1" applyFill="1" applyBorder="1" applyAlignment="1">
      <alignment horizontal="right" wrapText="1"/>
    </xf>
    <xf numFmtId="1" fontId="8" fillId="5" borderId="2" xfId="0" applyNumberFormat="1" applyFont="1" applyFill="1" applyBorder="1" applyAlignment="1">
      <alignment horizontal="right" wrapText="1"/>
    </xf>
    <xf numFmtId="165" fontId="8" fillId="5" borderId="2" xfId="0" applyNumberFormat="1" applyFont="1" applyFill="1" applyBorder="1" applyAlignment="1">
      <alignment horizontal="right" wrapText="1"/>
    </xf>
    <xf numFmtId="3" fontId="8" fillId="5" borderId="2" xfId="0" applyNumberFormat="1" applyFont="1" applyFill="1" applyBorder="1" applyAlignment="1">
      <alignment horizontal="right" wrapText="1"/>
    </xf>
    <xf numFmtId="164" fontId="7" fillId="5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wrapText="1"/>
    </xf>
    <xf numFmtId="1" fontId="8" fillId="5" borderId="5" xfId="0" applyNumberFormat="1" applyFont="1" applyFill="1" applyBorder="1" applyAlignment="1">
      <alignment horizontal="right" vertical="top" wrapText="1"/>
    </xf>
    <xf numFmtId="1" fontId="8" fillId="5" borderId="2" xfId="0" applyNumberFormat="1" applyFont="1" applyFill="1" applyBorder="1" applyAlignment="1">
      <alignment horizontal="right" vertical="top" wrapText="1"/>
    </xf>
    <xf numFmtId="165" fontId="8" fillId="5" borderId="2" xfId="0" applyNumberFormat="1" applyFont="1" applyFill="1" applyBorder="1" applyAlignment="1">
      <alignment horizontal="right" vertical="top" wrapText="1"/>
    </xf>
    <xf numFmtId="3" fontId="8" fillId="5" borderId="2" xfId="0" applyNumberFormat="1" applyFont="1" applyFill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right" wrapText="1"/>
    </xf>
    <xf numFmtId="164" fontId="7" fillId="3" borderId="2" xfId="0" applyNumberFormat="1" applyFont="1" applyFill="1" applyBorder="1" applyAlignment="1">
      <alignment horizontal="right" wrapText="1"/>
    </xf>
    <xf numFmtId="1" fontId="8" fillId="3" borderId="5" xfId="0" applyNumberFormat="1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right" vertical="top" wrapText="1"/>
    </xf>
    <xf numFmtId="165" fontId="8" fillId="3" borderId="2" xfId="0" applyNumberFormat="1" applyFont="1" applyFill="1" applyBorder="1" applyAlignment="1">
      <alignment horizontal="right"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center" wrapText="1"/>
    </xf>
    <xf numFmtId="1" fontId="8" fillId="3" borderId="2" xfId="0" applyNumberFormat="1" applyFont="1" applyFill="1" applyBorder="1" applyAlignment="1">
      <alignment horizontal="right" wrapText="1"/>
    </xf>
    <xf numFmtId="1" fontId="8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" fontId="8" fillId="4" borderId="3" xfId="0" applyNumberFormat="1" applyFont="1" applyFill="1" applyBorder="1" applyAlignment="1">
      <alignment horizontal="right" wrapText="1"/>
    </xf>
    <xf numFmtId="0" fontId="8" fillId="4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164" fontId="16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right" wrapText="1"/>
    </xf>
    <xf numFmtId="0" fontId="7" fillId="2" borderId="2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8" fillId="7" borderId="6" xfId="0" applyNumberFormat="1" applyFont="1" applyFill="1" applyBorder="1" applyAlignment="1">
      <alignment horizontal="right" wrapText="1"/>
    </xf>
    <xf numFmtId="164" fontId="8" fillId="4" borderId="4" xfId="0" applyNumberFormat="1" applyFont="1" applyFill="1" applyBorder="1" applyAlignment="1">
      <alignment horizontal="left" wrapText="1"/>
    </xf>
    <xf numFmtId="164" fontId="7" fillId="5" borderId="2" xfId="0" applyNumberFormat="1" applyFont="1" applyFill="1" applyBorder="1" applyAlignment="1">
      <alignment horizontal="right" vertical="top" wrapText="1"/>
    </xf>
    <xf numFmtId="164" fontId="7" fillId="6" borderId="2" xfId="0" applyNumberFormat="1" applyFont="1" applyFill="1" applyBorder="1" applyAlignment="1">
      <alignment horizontal="right" vertical="top" wrapText="1"/>
    </xf>
    <xf numFmtId="0" fontId="7" fillId="7" borderId="2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  <xf numFmtId="164" fontId="7" fillId="4" borderId="2" xfId="0" applyNumberFormat="1" applyFont="1" applyFill="1" applyBorder="1" applyAlignment="1">
      <alignment horizontal="right" vertical="top" wrapText="1"/>
    </xf>
    <xf numFmtId="0" fontId="8" fillId="5" borderId="2" xfId="0" applyFont="1" applyFill="1" applyBorder="1" applyAlignment="1">
      <alignment horizontal="right" vertical="top" wrapText="1"/>
    </xf>
    <xf numFmtId="0" fontId="7" fillId="5" borderId="2" xfId="0" applyFont="1" applyFill="1" applyBorder="1" applyAlignment="1">
      <alignment horizontal="right" wrapText="1"/>
    </xf>
    <xf numFmtId="164" fontId="7" fillId="3" borderId="2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wrapText="1"/>
    </xf>
    <xf numFmtId="0" fontId="17" fillId="4" borderId="2" xfId="0" applyFont="1" applyFill="1" applyBorder="1" applyAlignment="1">
      <alignment horizontal="center" wrapText="1"/>
    </xf>
    <xf numFmtId="0" fontId="17" fillId="4" borderId="2" xfId="0" applyFont="1" applyFill="1" applyBorder="1" applyAlignment="1">
      <alignment wrapText="1"/>
    </xf>
    <xf numFmtId="0" fontId="18" fillId="4" borderId="2" xfId="0" applyFont="1" applyFill="1" applyBorder="1" applyAlignment="1">
      <alignment horizontal="right" wrapText="1"/>
    </xf>
    <xf numFmtId="164" fontId="18" fillId="4" borderId="2" xfId="0" applyNumberFormat="1" applyFont="1" applyFill="1" applyBorder="1" applyAlignment="1">
      <alignment horizontal="right" wrapText="1"/>
    </xf>
    <xf numFmtId="0" fontId="17" fillId="5" borderId="2" xfId="0" applyFont="1" applyFill="1" applyBorder="1" applyAlignment="1">
      <alignment horizontal="center" wrapText="1"/>
    </xf>
    <xf numFmtId="0" fontId="17" fillId="5" borderId="2" xfId="0" applyFont="1" applyFill="1" applyBorder="1" applyAlignment="1">
      <alignment horizontal="right" vertical="top" wrapText="1"/>
    </xf>
    <xf numFmtId="164" fontId="18" fillId="5" borderId="2" xfId="0" applyNumberFormat="1" applyFont="1" applyFill="1" applyBorder="1" applyAlignment="1">
      <alignment horizontal="right" wrapText="1"/>
    </xf>
    <xf numFmtId="0" fontId="19" fillId="5" borderId="2" xfId="0" applyFont="1" applyFill="1" applyBorder="1" applyAlignment="1">
      <alignment horizontal="center" wrapText="1"/>
    </xf>
    <xf numFmtId="164" fontId="16" fillId="5" borderId="2" xfId="0" applyNumberFormat="1" applyFont="1" applyFill="1" applyBorder="1" applyAlignment="1">
      <alignment horizontal="right" wrapText="1"/>
    </xf>
    <xf numFmtId="0" fontId="19" fillId="3" borderId="2" xfId="0" applyFont="1" applyFill="1" applyBorder="1" applyAlignment="1">
      <alignment horizontal="center" wrapText="1"/>
    </xf>
    <xf numFmtId="164" fontId="16" fillId="3" borderId="2" xfId="0" applyNumberFormat="1" applyFont="1" applyFill="1" applyBorder="1" applyAlignment="1">
      <alignment horizontal="right" wrapText="1"/>
    </xf>
    <xf numFmtId="0" fontId="19" fillId="3" borderId="2" xfId="0" applyFont="1" applyFill="1" applyBorder="1" applyAlignment="1">
      <alignment horizontal="center" vertical="top" wrapText="1"/>
    </xf>
    <xf numFmtId="164" fontId="16" fillId="3" borderId="2" xfId="0" applyNumberFormat="1" applyFont="1" applyFill="1" applyBorder="1" applyAlignment="1">
      <alignment horizontal="right" vertical="top" wrapText="1"/>
    </xf>
    <xf numFmtId="0" fontId="19" fillId="3" borderId="2" xfId="0" applyFont="1" applyFill="1" applyBorder="1" applyAlignment="1">
      <alignment wrapText="1"/>
    </xf>
    <xf numFmtId="0" fontId="20" fillId="3" borderId="2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center" vertical="top" wrapText="1"/>
    </xf>
    <xf numFmtId="0" fontId="19" fillId="5" borderId="2" xfId="0" applyFont="1" applyFill="1" applyBorder="1" applyAlignment="1">
      <alignment wrapText="1"/>
    </xf>
    <xf numFmtId="0" fontId="20" fillId="5" borderId="2" xfId="0" applyFont="1" applyFill="1" applyBorder="1" applyAlignment="1">
      <alignment horizontal="center" wrapText="1"/>
    </xf>
    <xf numFmtId="0" fontId="17" fillId="5" borderId="2" xfId="0" applyFont="1" applyFill="1" applyBorder="1" applyAlignment="1">
      <alignment wrapText="1"/>
    </xf>
    <xf numFmtId="0" fontId="21" fillId="5" borderId="2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164" fontId="18" fillId="6" borderId="2" xfId="0" applyNumberFormat="1" applyFont="1" applyFill="1" applyBorder="1" applyAlignment="1">
      <alignment horizontal="right" wrapText="1"/>
    </xf>
    <xf numFmtId="0" fontId="17" fillId="6" borderId="2" xfId="0" applyFont="1" applyFill="1" applyBorder="1" applyAlignment="1">
      <alignment wrapText="1"/>
    </xf>
    <xf numFmtId="0" fontId="21" fillId="6" borderId="2" xfId="0" applyFont="1" applyFill="1" applyBorder="1" applyAlignment="1">
      <alignment horizontal="center" wrapText="1"/>
    </xf>
    <xf numFmtId="1" fontId="8" fillId="0" borderId="7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165" fontId="8" fillId="0" borderId="8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 wrapText="1"/>
    </xf>
    <xf numFmtId="164" fontId="7" fillId="5" borderId="12" xfId="0" applyNumberFormat="1" applyFont="1" applyFill="1" applyBorder="1" applyAlignment="1">
      <alignment horizontal="center" wrapText="1"/>
    </xf>
    <xf numFmtId="164" fontId="7" fillId="5" borderId="13" xfId="0" applyNumberFormat="1" applyFont="1" applyFill="1" applyBorder="1" applyAlignment="1">
      <alignment horizontal="center" wrapText="1"/>
    </xf>
    <xf numFmtId="164" fontId="7" fillId="3" borderId="14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wrapText="1"/>
    </xf>
    <xf numFmtId="164" fontId="7" fillId="3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64" fontId="7" fillId="3" borderId="6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tabSelected="1" zoomScale="75" zoomScaleNormal="75" workbookViewId="0" topLeftCell="A1">
      <pane xSplit="6" ySplit="8" topLeftCell="G2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50" sqref="H50"/>
    </sheetView>
  </sheetViews>
  <sheetFormatPr defaultColWidth="9.140625" defaultRowHeight="12.75"/>
  <cols>
    <col min="1" max="1" width="13.421875" style="13" bestFit="1" customWidth="1"/>
    <col min="2" max="2" width="7.140625" style="13" customWidth="1"/>
    <col min="3" max="3" width="10.00390625" style="9" bestFit="1" customWidth="1"/>
    <col min="4" max="4" width="10.00390625" style="171" bestFit="1" customWidth="1"/>
    <col min="5" max="5" width="9.421875" style="168" customWidth="1"/>
    <col min="6" max="6" width="15.421875" style="168" customWidth="1"/>
    <col min="7" max="7" width="5.7109375" style="9" bestFit="1" customWidth="1"/>
    <col min="8" max="8" width="14.28125" style="9" bestFit="1" customWidth="1"/>
    <col min="9" max="9" width="34.00390625" style="22" customWidth="1"/>
    <col min="10" max="10" width="13.8515625" style="13" customWidth="1"/>
    <col min="11" max="11" width="7.421875" style="148" bestFit="1" customWidth="1"/>
    <col min="12" max="12" width="7.421875" style="149" bestFit="1" customWidth="1"/>
    <col min="13" max="13" width="10.140625" style="150" bestFit="1" customWidth="1"/>
    <col min="14" max="14" width="9.421875" style="151" customWidth="1"/>
    <col min="15" max="15" width="8.28125" style="151" bestFit="1" customWidth="1"/>
    <col min="16" max="16" width="8.7109375" style="151" bestFit="1" customWidth="1"/>
    <col min="17" max="17" width="9.28125" style="151" bestFit="1" customWidth="1"/>
    <col min="18" max="18" width="9.57421875" style="151" bestFit="1" customWidth="1"/>
    <col min="19" max="19" width="9.28125" style="151" customWidth="1"/>
    <col min="20" max="20" width="13.28125" style="151" customWidth="1"/>
    <col min="21" max="21" width="10.8515625" style="151" customWidth="1"/>
    <col min="22" max="22" width="10.28125" style="151" customWidth="1"/>
    <col min="23" max="23" width="10.140625" style="151" bestFit="1" customWidth="1"/>
    <col min="24" max="24" width="8.7109375" style="151" bestFit="1" customWidth="1"/>
    <col min="25" max="25" width="8.7109375" style="151" customWidth="1"/>
    <col min="26" max="26" width="9.421875" style="151" customWidth="1"/>
    <col min="27" max="27" width="13.00390625" style="151" bestFit="1" customWidth="1"/>
    <col min="28" max="28" width="43.7109375" style="151" customWidth="1"/>
    <col min="29" max="29" width="7.140625" style="13" customWidth="1"/>
    <col min="30" max="30" width="27.57421875" style="13" customWidth="1"/>
    <col min="31" max="16384" width="9.140625" style="13" customWidth="1"/>
  </cols>
  <sheetData>
    <row r="1" spans="11:29" ht="12">
      <c r="K1" s="215"/>
      <c r="L1" s="216"/>
      <c r="M1" s="217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98"/>
      <c r="AB1" s="219"/>
      <c r="AC1" s="100"/>
    </row>
    <row r="2" spans="11:29" ht="12">
      <c r="K2" s="215"/>
      <c r="L2" s="216"/>
      <c r="M2" s="217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98"/>
      <c r="AB2" s="219"/>
      <c r="AC2" s="100"/>
    </row>
    <row r="3" spans="11:29" ht="12">
      <c r="K3" s="215"/>
      <c r="L3" s="216"/>
      <c r="M3" s="217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98"/>
      <c r="AB3" s="219"/>
      <c r="AC3" s="100"/>
    </row>
    <row r="4" spans="1:29" ht="13.5" thickBot="1">
      <c r="A4" s="93" t="s">
        <v>147</v>
      </c>
      <c r="B4" s="17"/>
      <c r="C4" s="15"/>
      <c r="D4" s="170"/>
      <c r="E4" s="169"/>
      <c r="F4" s="169"/>
      <c r="G4" s="15"/>
      <c r="H4" s="15"/>
      <c r="I4" s="74"/>
      <c r="J4" s="17"/>
      <c r="K4" s="94"/>
      <c r="L4" s="95"/>
      <c r="M4" s="96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  <c r="AB4" s="99"/>
      <c r="AC4" s="100"/>
    </row>
    <row r="5" spans="1:29" ht="12.75" customHeight="1" thickTop="1">
      <c r="A5" s="230" t="s">
        <v>27</v>
      </c>
      <c r="B5" s="231"/>
      <c r="C5" s="231"/>
      <c r="D5" s="231"/>
      <c r="E5" s="231"/>
      <c r="F5" s="231"/>
      <c r="G5" s="231"/>
      <c r="H5" s="231"/>
      <c r="I5" s="231"/>
      <c r="J5" s="232"/>
      <c r="K5" s="223" t="s">
        <v>0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5"/>
      <c r="AB5" s="221" t="s">
        <v>28</v>
      </c>
      <c r="AC5" s="100"/>
    </row>
    <row r="6" spans="1:29" s="102" customFormat="1" ht="12" customHeight="1">
      <c r="A6" s="233"/>
      <c r="B6" s="234"/>
      <c r="C6" s="234"/>
      <c r="D6" s="234"/>
      <c r="E6" s="234"/>
      <c r="F6" s="234"/>
      <c r="G6" s="234"/>
      <c r="H6" s="234"/>
      <c r="I6" s="234"/>
      <c r="J6" s="235"/>
      <c r="K6" s="226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8"/>
      <c r="AB6" s="222"/>
      <c r="AC6" s="101"/>
    </row>
    <row r="7" spans="1:29" ht="12">
      <c r="A7" s="2"/>
      <c r="B7" s="2"/>
      <c r="C7" s="2"/>
      <c r="D7" s="229" t="s">
        <v>25</v>
      </c>
      <c r="E7" s="229"/>
      <c r="F7" s="229"/>
      <c r="G7" s="2"/>
      <c r="H7" s="2"/>
      <c r="I7" s="3"/>
      <c r="J7" s="2"/>
      <c r="K7" s="103"/>
      <c r="L7" s="104"/>
      <c r="M7" s="105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6"/>
      <c r="AB7" s="39"/>
      <c r="AC7" s="100"/>
    </row>
    <row r="8" spans="1:29" s="30" customFormat="1" ht="36">
      <c r="A8" s="5" t="s">
        <v>2</v>
      </c>
      <c r="B8" s="5" t="s">
        <v>23</v>
      </c>
      <c r="C8" s="5" t="s">
        <v>3</v>
      </c>
      <c r="D8" s="5" t="s">
        <v>24</v>
      </c>
      <c r="E8" s="173">
        <v>106</v>
      </c>
      <c r="F8" s="154" t="s">
        <v>144</v>
      </c>
      <c r="G8" s="5" t="s">
        <v>4</v>
      </c>
      <c r="H8" s="5" t="s">
        <v>5</v>
      </c>
      <c r="I8" s="6" t="s">
        <v>6</v>
      </c>
      <c r="J8" s="5" t="s">
        <v>26</v>
      </c>
      <c r="K8" s="87" t="s">
        <v>7</v>
      </c>
      <c r="L8" s="88" t="s">
        <v>8</v>
      </c>
      <c r="M8" s="88" t="s">
        <v>9</v>
      </c>
      <c r="N8" s="89" t="s">
        <v>10</v>
      </c>
      <c r="O8" s="89" t="s">
        <v>11</v>
      </c>
      <c r="P8" s="89" t="s">
        <v>12</v>
      </c>
      <c r="Q8" s="89" t="s">
        <v>13</v>
      </c>
      <c r="R8" s="89" t="s">
        <v>14</v>
      </c>
      <c r="S8" s="89" t="s">
        <v>15</v>
      </c>
      <c r="T8" s="89" t="s">
        <v>16</v>
      </c>
      <c r="U8" s="89" t="s">
        <v>17</v>
      </c>
      <c r="V8" s="89" t="s">
        <v>18</v>
      </c>
      <c r="W8" s="89" t="s">
        <v>19</v>
      </c>
      <c r="X8" s="89" t="s">
        <v>20</v>
      </c>
      <c r="Y8" s="89" t="s">
        <v>125</v>
      </c>
      <c r="Z8" s="89" t="s">
        <v>21</v>
      </c>
      <c r="AA8" s="90" t="s">
        <v>22</v>
      </c>
      <c r="AB8" s="32"/>
      <c r="AC8" s="67"/>
    </row>
    <row r="9" spans="1:29" s="44" customFormat="1" ht="36">
      <c r="A9" s="68" t="s">
        <v>73</v>
      </c>
      <c r="B9" s="68">
        <v>1</v>
      </c>
      <c r="C9" s="68"/>
      <c r="D9" s="109"/>
      <c r="E9" s="109"/>
      <c r="F9" s="109">
        <f>AA9</f>
        <v>19293.8763365</v>
      </c>
      <c r="G9" s="68">
        <v>1</v>
      </c>
      <c r="H9" s="68" t="s">
        <v>74</v>
      </c>
      <c r="I9" s="75" t="s">
        <v>75</v>
      </c>
      <c r="J9" s="69" t="s">
        <v>143</v>
      </c>
      <c r="K9" s="91">
        <v>200</v>
      </c>
      <c r="L9" s="92">
        <v>115</v>
      </c>
      <c r="M9" s="107">
        <v>14</v>
      </c>
      <c r="N9" s="70">
        <f>L9*M9</f>
        <v>1610</v>
      </c>
      <c r="O9" s="70">
        <f>N9*0.2755</f>
        <v>443.55500000000006</v>
      </c>
      <c r="P9" s="70">
        <f>(N9+O9)*0.1143</f>
        <v>234.72133650000004</v>
      </c>
      <c r="Q9" s="71">
        <f>N9+O9+P9</f>
        <v>2288.2763365000005</v>
      </c>
      <c r="R9" s="70">
        <v>500</v>
      </c>
      <c r="S9" s="70"/>
      <c r="T9" s="70"/>
      <c r="U9" s="108"/>
      <c r="V9" s="70">
        <f>U9*148</f>
        <v>0</v>
      </c>
      <c r="W9" s="70">
        <v>9800</v>
      </c>
      <c r="X9" s="70">
        <v>6096</v>
      </c>
      <c r="Y9" s="70">
        <f>X9*1.1</f>
        <v>6705.6</v>
      </c>
      <c r="Z9" s="70"/>
      <c r="AA9" s="109">
        <f aca="true" t="shared" si="0" ref="AA9:AA46">Q9+R9+S9+T9+V9+W9+Y9+Z9</f>
        <v>19293.8763365</v>
      </c>
      <c r="AB9" s="72" t="s">
        <v>76</v>
      </c>
      <c r="AC9" s="43"/>
    </row>
    <row r="10" spans="1:29" s="44" customFormat="1" ht="12">
      <c r="A10" s="52" t="s">
        <v>29</v>
      </c>
      <c r="B10" s="52">
        <v>1</v>
      </c>
      <c r="C10" s="52"/>
      <c r="D10" s="109">
        <f>AA10</f>
        <v>4095.1352851</v>
      </c>
      <c r="E10" s="181"/>
      <c r="F10" s="181"/>
      <c r="G10" s="52">
        <v>1</v>
      </c>
      <c r="H10" s="52" t="s">
        <v>30</v>
      </c>
      <c r="I10" s="45" t="s">
        <v>31</v>
      </c>
      <c r="J10" s="69" t="s">
        <v>143</v>
      </c>
      <c r="K10" s="55">
        <v>72</v>
      </c>
      <c r="L10" s="56">
        <v>164</v>
      </c>
      <c r="M10" s="110">
        <v>13.5</v>
      </c>
      <c r="N10" s="57">
        <f>L10*M10</f>
        <v>2214</v>
      </c>
      <c r="O10" s="57">
        <f>N10*0.2755</f>
        <v>609.957</v>
      </c>
      <c r="P10" s="57">
        <f>(N10+O10)*0.1143</f>
        <v>322.7782851</v>
      </c>
      <c r="Q10" s="58">
        <f>N10+O10+P10</f>
        <v>3146.7352851</v>
      </c>
      <c r="R10" s="57">
        <v>108</v>
      </c>
      <c r="S10" s="57">
        <v>248.4</v>
      </c>
      <c r="T10" s="57"/>
      <c r="U10" s="111">
        <v>4</v>
      </c>
      <c r="V10" s="57">
        <f>U10*148</f>
        <v>592</v>
      </c>
      <c r="W10" s="57"/>
      <c r="X10" s="57"/>
      <c r="Y10" s="70">
        <f>X10*1.1</f>
        <v>0</v>
      </c>
      <c r="Z10" s="57"/>
      <c r="AA10" s="109">
        <f t="shared" si="0"/>
        <v>4095.1352851</v>
      </c>
      <c r="AB10" s="42"/>
      <c r="AC10" s="43"/>
    </row>
    <row r="11" spans="1:29" s="44" customFormat="1" ht="24">
      <c r="A11" s="68" t="s">
        <v>106</v>
      </c>
      <c r="B11" s="68">
        <v>1</v>
      </c>
      <c r="C11" s="52"/>
      <c r="D11" s="109">
        <f>AA11</f>
        <v>1200.999032</v>
      </c>
      <c r="E11" s="109"/>
      <c r="F11" s="109"/>
      <c r="G11" s="68">
        <v>1</v>
      </c>
      <c r="H11" s="68" t="s">
        <v>107</v>
      </c>
      <c r="I11" s="75" t="s">
        <v>108</v>
      </c>
      <c r="J11" s="69" t="s">
        <v>143</v>
      </c>
      <c r="K11" s="91">
        <v>80</v>
      </c>
      <c r="L11" s="92">
        <v>40</v>
      </c>
      <c r="M11" s="107">
        <v>12</v>
      </c>
      <c r="N11" s="70">
        <f>L11*M11</f>
        <v>480</v>
      </c>
      <c r="O11" s="70">
        <f>N11*0.2755</f>
        <v>132.24</v>
      </c>
      <c r="P11" s="70">
        <f>(N11+O11)*0.1143</f>
        <v>69.979032</v>
      </c>
      <c r="Q11" s="71">
        <f>N11+O11+P11</f>
        <v>682.219032</v>
      </c>
      <c r="R11" s="70">
        <v>0</v>
      </c>
      <c r="S11" s="70">
        <v>200</v>
      </c>
      <c r="T11" s="70">
        <v>0</v>
      </c>
      <c r="U11" s="108">
        <v>0</v>
      </c>
      <c r="V11" s="70">
        <f>U11*148</f>
        <v>0</v>
      </c>
      <c r="W11" s="70">
        <v>0</v>
      </c>
      <c r="X11" s="70">
        <v>289.8</v>
      </c>
      <c r="Y11" s="70">
        <f>X11*1.1</f>
        <v>318.78000000000003</v>
      </c>
      <c r="Z11" s="70">
        <v>0</v>
      </c>
      <c r="AA11" s="109">
        <f t="shared" si="0"/>
        <v>1200.999032</v>
      </c>
      <c r="AB11" s="72"/>
      <c r="AC11" s="175"/>
    </row>
    <row r="12" spans="1:30" ht="12">
      <c r="A12" s="80"/>
      <c r="B12" s="80"/>
      <c r="C12" s="82"/>
      <c r="D12" s="182"/>
      <c r="E12" s="128"/>
      <c r="F12" s="128"/>
      <c r="G12" s="82"/>
      <c r="H12" s="82"/>
      <c r="I12" s="81"/>
      <c r="J12" s="80"/>
      <c r="K12" s="112"/>
      <c r="L12" s="113"/>
      <c r="M12" s="11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128">
        <f t="shared" si="0"/>
        <v>0</v>
      </c>
      <c r="AB12" s="178"/>
      <c r="AC12" s="177"/>
      <c r="AD12" s="100"/>
    </row>
    <row r="13" spans="1:29" ht="24">
      <c r="A13" s="189" t="s">
        <v>122</v>
      </c>
      <c r="B13" s="190">
        <v>1</v>
      </c>
      <c r="C13" s="189"/>
      <c r="D13" s="191"/>
      <c r="E13" s="192"/>
      <c r="F13" s="192">
        <v>1500</v>
      </c>
      <c r="G13" s="189"/>
      <c r="H13" s="189" t="s">
        <v>123</v>
      </c>
      <c r="I13" s="190" t="s">
        <v>124</v>
      </c>
      <c r="J13" s="210" t="s">
        <v>126</v>
      </c>
      <c r="K13" s="152"/>
      <c r="L13" s="115"/>
      <c r="M13" s="116"/>
      <c r="N13" s="25"/>
      <c r="O13" s="25"/>
      <c r="P13" s="25"/>
      <c r="Q13" s="25"/>
      <c r="R13" s="25">
        <v>100</v>
      </c>
      <c r="S13" s="25">
        <v>1562.5</v>
      </c>
      <c r="T13" s="25"/>
      <c r="U13" s="153">
        <v>50</v>
      </c>
      <c r="V13" s="25">
        <f>U13*148</f>
        <v>7400</v>
      </c>
      <c r="W13" s="25"/>
      <c r="X13" s="25">
        <v>9282</v>
      </c>
      <c r="Y13" s="25">
        <f aca="true" t="shared" si="1" ref="Y13:Y46">X13*1.1</f>
        <v>10210.2</v>
      </c>
      <c r="Z13" s="25"/>
      <c r="AA13" s="174">
        <f t="shared" si="0"/>
        <v>19272.7</v>
      </c>
      <c r="AB13" s="179" t="s">
        <v>145</v>
      </c>
      <c r="AC13" s="176"/>
    </row>
    <row r="14" spans="1:29" s="120" customFormat="1" ht="48">
      <c r="A14" s="24" t="s">
        <v>93</v>
      </c>
      <c r="B14" s="24">
        <v>1</v>
      </c>
      <c r="C14" s="24"/>
      <c r="D14" s="183"/>
      <c r="E14" s="118"/>
      <c r="F14" s="118">
        <f>AA14</f>
        <v>1150.6820000000002</v>
      </c>
      <c r="G14" s="24">
        <v>2</v>
      </c>
      <c r="H14" s="24" t="s">
        <v>94</v>
      </c>
      <c r="I14" s="76" t="s">
        <v>95</v>
      </c>
      <c r="J14" s="24" t="s">
        <v>143</v>
      </c>
      <c r="K14" s="61">
        <v>40</v>
      </c>
      <c r="L14" s="115"/>
      <c r="M14" s="116"/>
      <c r="N14" s="25">
        <f aca="true" t="shared" si="2" ref="N14:N27">L14*M14</f>
        <v>0</v>
      </c>
      <c r="O14" s="25">
        <f aca="true" t="shared" si="3" ref="O14:O27">N14*0.2755</f>
        <v>0</v>
      </c>
      <c r="P14" s="25">
        <f aca="true" t="shared" si="4" ref="P14:P27">(N14+O14)*0.1143</f>
        <v>0</v>
      </c>
      <c r="Q14" s="35">
        <f aca="true" t="shared" si="5" ref="Q14:Q27">N14+O14+P14</f>
        <v>0</v>
      </c>
      <c r="R14" s="25"/>
      <c r="S14" s="25">
        <v>237</v>
      </c>
      <c r="T14" s="25"/>
      <c r="U14" s="117"/>
      <c r="V14" s="25">
        <f>U14*148</f>
        <v>0</v>
      </c>
      <c r="W14" s="25"/>
      <c r="X14" s="25">
        <v>830.62</v>
      </c>
      <c r="Y14" s="25">
        <f t="shared" si="1"/>
        <v>913.6820000000001</v>
      </c>
      <c r="Z14" s="25"/>
      <c r="AA14" s="118">
        <f t="shared" si="0"/>
        <v>1150.6820000000002</v>
      </c>
      <c r="AB14" s="33" t="s">
        <v>127</v>
      </c>
      <c r="AC14" s="119"/>
    </row>
    <row r="15" spans="1:29" s="120" customFormat="1" ht="24">
      <c r="A15" s="24" t="s">
        <v>99</v>
      </c>
      <c r="B15" s="24">
        <v>3</v>
      </c>
      <c r="C15" s="24"/>
      <c r="D15" s="183"/>
      <c r="E15" s="118"/>
      <c r="F15" s="118">
        <f>AA15</f>
        <v>1996.555</v>
      </c>
      <c r="G15" s="24">
        <v>2</v>
      </c>
      <c r="H15" s="24" t="s">
        <v>100</v>
      </c>
      <c r="I15" s="76" t="s">
        <v>101</v>
      </c>
      <c r="J15" s="24" t="s">
        <v>143</v>
      </c>
      <c r="K15" s="61">
        <v>178</v>
      </c>
      <c r="L15" s="115"/>
      <c r="M15" s="116"/>
      <c r="N15" s="25">
        <f t="shared" si="2"/>
        <v>0</v>
      </c>
      <c r="O15" s="25">
        <f t="shared" si="3"/>
        <v>0</v>
      </c>
      <c r="P15" s="25">
        <f t="shared" si="4"/>
        <v>0</v>
      </c>
      <c r="Q15" s="35">
        <f t="shared" si="5"/>
        <v>0</v>
      </c>
      <c r="R15" s="25"/>
      <c r="S15" s="25">
        <v>85</v>
      </c>
      <c r="T15" s="25"/>
      <c r="U15" s="117">
        <v>5</v>
      </c>
      <c r="V15" s="25">
        <v>740</v>
      </c>
      <c r="W15" s="25"/>
      <c r="X15" s="25">
        <v>1065.05</v>
      </c>
      <c r="Y15" s="25">
        <f t="shared" si="1"/>
        <v>1171.555</v>
      </c>
      <c r="Z15" s="25"/>
      <c r="AA15" s="118">
        <f t="shared" si="0"/>
        <v>1996.555</v>
      </c>
      <c r="AB15" s="33" t="s">
        <v>138</v>
      </c>
      <c r="AC15" s="119"/>
    </row>
    <row r="16" spans="1:29" s="120" customFormat="1" ht="48">
      <c r="A16" s="24" t="s">
        <v>96</v>
      </c>
      <c r="B16" s="24">
        <v>2</v>
      </c>
      <c r="C16" s="24"/>
      <c r="D16" s="125"/>
      <c r="E16" s="118">
        <f>AA16</f>
        <v>9380.51169</v>
      </c>
      <c r="F16" s="118"/>
      <c r="G16" s="24">
        <v>2</v>
      </c>
      <c r="H16" s="24" t="s">
        <v>97</v>
      </c>
      <c r="I16" s="76" t="s">
        <v>98</v>
      </c>
      <c r="J16" s="24" t="s">
        <v>143</v>
      </c>
      <c r="K16" s="61">
        <v>20</v>
      </c>
      <c r="L16" s="62">
        <v>600</v>
      </c>
      <c r="M16" s="116">
        <v>11</v>
      </c>
      <c r="N16" s="25">
        <f t="shared" si="2"/>
        <v>6600</v>
      </c>
      <c r="O16" s="25">
        <f t="shared" si="3"/>
        <v>1818.3000000000002</v>
      </c>
      <c r="P16" s="25">
        <f t="shared" si="4"/>
        <v>962.2116899999999</v>
      </c>
      <c r="Q16" s="35">
        <f t="shared" si="5"/>
        <v>9380.51169</v>
      </c>
      <c r="R16" s="25"/>
      <c r="S16" s="25"/>
      <c r="T16" s="25"/>
      <c r="U16" s="117"/>
      <c r="V16" s="25">
        <f aca="true" t="shared" si="6" ref="V16:V27">U16*148</f>
        <v>0</v>
      </c>
      <c r="W16" s="25"/>
      <c r="X16" s="25"/>
      <c r="Y16" s="25">
        <f t="shared" si="1"/>
        <v>0</v>
      </c>
      <c r="Z16" s="25"/>
      <c r="AA16" s="118">
        <f t="shared" si="0"/>
        <v>9380.51169</v>
      </c>
      <c r="AB16" s="79"/>
      <c r="AC16" s="119"/>
    </row>
    <row r="17" spans="1:29" s="120" customFormat="1" ht="24">
      <c r="A17" s="24" t="s">
        <v>102</v>
      </c>
      <c r="B17" s="24">
        <v>4</v>
      </c>
      <c r="C17" s="24"/>
      <c r="D17" s="118">
        <f>AA17-Z17</f>
        <v>46900</v>
      </c>
      <c r="E17" s="118"/>
      <c r="F17" s="118"/>
      <c r="G17" s="24">
        <v>2</v>
      </c>
      <c r="H17" s="24" t="s">
        <v>121</v>
      </c>
      <c r="I17" s="76" t="s">
        <v>103</v>
      </c>
      <c r="J17" s="24" t="s">
        <v>143</v>
      </c>
      <c r="K17" s="61">
        <v>500</v>
      </c>
      <c r="L17" s="62"/>
      <c r="M17" s="116"/>
      <c r="N17" s="25">
        <f t="shared" si="2"/>
        <v>0</v>
      </c>
      <c r="O17" s="25">
        <f t="shared" si="3"/>
        <v>0</v>
      </c>
      <c r="P17" s="25">
        <f t="shared" si="4"/>
        <v>0</v>
      </c>
      <c r="Q17" s="35">
        <f t="shared" si="5"/>
        <v>0</v>
      </c>
      <c r="R17" s="25">
        <v>1000</v>
      </c>
      <c r="S17" s="25">
        <v>3500</v>
      </c>
      <c r="T17" s="25"/>
      <c r="U17" s="117"/>
      <c r="V17" s="25">
        <f t="shared" si="6"/>
        <v>0</v>
      </c>
      <c r="W17" s="25">
        <v>42400</v>
      </c>
      <c r="X17" s="25">
        <v>14466</v>
      </c>
      <c r="Y17" s="25"/>
      <c r="Z17" s="25">
        <f>X17*1.1</f>
        <v>15912.600000000002</v>
      </c>
      <c r="AA17" s="118">
        <f>Q17+R17+S17+T17+V17+W17+Y17+Z17</f>
        <v>62812.600000000006</v>
      </c>
      <c r="AB17" s="33"/>
      <c r="AC17" s="119"/>
    </row>
    <row r="18" spans="1:29" s="120" customFormat="1" ht="24">
      <c r="A18" s="24" t="s">
        <v>83</v>
      </c>
      <c r="B18" s="24">
        <v>1</v>
      </c>
      <c r="C18" s="24"/>
      <c r="D18" s="183"/>
      <c r="E18" s="118"/>
      <c r="F18" s="118">
        <f>AA18</f>
        <v>16305.254594000002</v>
      </c>
      <c r="G18" s="24">
        <v>2</v>
      </c>
      <c r="H18" s="24" t="s">
        <v>84</v>
      </c>
      <c r="I18" s="76" t="s">
        <v>85</v>
      </c>
      <c r="J18" s="24" t="s">
        <v>143</v>
      </c>
      <c r="K18" s="61">
        <v>250</v>
      </c>
      <c r="L18" s="115">
        <v>430</v>
      </c>
      <c r="M18" s="116">
        <v>12</v>
      </c>
      <c r="N18" s="25">
        <f t="shared" si="2"/>
        <v>5160</v>
      </c>
      <c r="O18" s="25">
        <f t="shared" si="3"/>
        <v>1421.5800000000002</v>
      </c>
      <c r="P18" s="25">
        <f t="shared" si="4"/>
        <v>752.274594</v>
      </c>
      <c r="Q18" s="35">
        <f t="shared" si="5"/>
        <v>7333.854594</v>
      </c>
      <c r="R18" s="25">
        <v>879</v>
      </c>
      <c r="S18" s="25">
        <v>800</v>
      </c>
      <c r="T18" s="25"/>
      <c r="U18" s="117">
        <v>21</v>
      </c>
      <c r="V18" s="25">
        <f t="shared" si="6"/>
        <v>3108</v>
      </c>
      <c r="W18" s="25"/>
      <c r="X18" s="25">
        <v>3804</v>
      </c>
      <c r="Y18" s="25">
        <f t="shared" si="1"/>
        <v>4184.400000000001</v>
      </c>
      <c r="Z18" s="25"/>
      <c r="AA18" s="118">
        <f t="shared" si="0"/>
        <v>16305.254594000002</v>
      </c>
      <c r="AB18" s="33" t="s">
        <v>135</v>
      </c>
      <c r="AC18" s="119"/>
    </row>
    <row r="19" spans="1:29" s="120" customFormat="1" ht="24">
      <c r="A19" s="53" t="s">
        <v>35</v>
      </c>
      <c r="B19" s="53">
        <v>2</v>
      </c>
      <c r="C19" s="53"/>
      <c r="D19" s="118">
        <f aca="true" t="shared" si="7" ref="D19:D26">AA19</f>
        <v>6173.482055</v>
      </c>
      <c r="E19" s="184"/>
      <c r="F19" s="118"/>
      <c r="G19" s="53">
        <v>2</v>
      </c>
      <c r="H19" s="53" t="s">
        <v>36</v>
      </c>
      <c r="I19" s="48" t="s">
        <v>37</v>
      </c>
      <c r="J19" s="24" t="s">
        <v>143</v>
      </c>
      <c r="K19" s="121">
        <v>80</v>
      </c>
      <c r="L19" s="122">
        <v>200</v>
      </c>
      <c r="M19" s="123">
        <v>13.5</v>
      </c>
      <c r="N19" s="59">
        <f t="shared" si="2"/>
        <v>2700</v>
      </c>
      <c r="O19" s="59">
        <f t="shared" si="3"/>
        <v>743.85</v>
      </c>
      <c r="P19" s="59">
        <f t="shared" si="4"/>
        <v>393.632055</v>
      </c>
      <c r="Q19" s="60">
        <f t="shared" si="5"/>
        <v>3837.482055</v>
      </c>
      <c r="R19" s="59">
        <v>120</v>
      </c>
      <c r="S19" s="59">
        <v>440</v>
      </c>
      <c r="T19" s="59"/>
      <c r="U19" s="124">
        <v>12</v>
      </c>
      <c r="V19" s="59">
        <f t="shared" si="6"/>
        <v>1776</v>
      </c>
      <c r="W19" s="59"/>
      <c r="X19" s="59"/>
      <c r="Y19" s="25">
        <f t="shared" si="1"/>
        <v>0</v>
      </c>
      <c r="Z19" s="59"/>
      <c r="AA19" s="118">
        <f t="shared" si="0"/>
        <v>6173.482055</v>
      </c>
      <c r="AB19" s="47"/>
      <c r="AC19" s="119"/>
    </row>
    <row r="20" spans="1:29" s="120" customFormat="1" ht="12">
      <c r="A20" s="53" t="s">
        <v>32</v>
      </c>
      <c r="B20" s="53">
        <v>1</v>
      </c>
      <c r="C20" s="53"/>
      <c r="D20" s="118">
        <f t="shared" si="7"/>
        <v>4984.841027500001</v>
      </c>
      <c r="E20" s="184"/>
      <c r="F20" s="184"/>
      <c r="G20" s="53">
        <v>2</v>
      </c>
      <c r="H20" s="53" t="s">
        <v>33</v>
      </c>
      <c r="I20" s="48" t="s">
        <v>34</v>
      </c>
      <c r="J20" s="24" t="s">
        <v>143</v>
      </c>
      <c r="K20" s="121">
        <v>50</v>
      </c>
      <c r="L20" s="125">
        <v>100</v>
      </c>
      <c r="M20" s="123">
        <v>13.5</v>
      </c>
      <c r="N20" s="59">
        <f t="shared" si="2"/>
        <v>1350</v>
      </c>
      <c r="O20" s="59">
        <f t="shared" si="3"/>
        <v>371.925</v>
      </c>
      <c r="P20" s="59">
        <f t="shared" si="4"/>
        <v>196.8160275</v>
      </c>
      <c r="Q20" s="60">
        <f t="shared" si="5"/>
        <v>1918.7410275</v>
      </c>
      <c r="R20" s="59">
        <v>84</v>
      </c>
      <c r="S20" s="59">
        <v>212.1</v>
      </c>
      <c r="T20" s="59">
        <v>2622</v>
      </c>
      <c r="U20" s="124">
        <v>1</v>
      </c>
      <c r="V20" s="59">
        <f t="shared" si="6"/>
        <v>148</v>
      </c>
      <c r="W20" s="59"/>
      <c r="X20" s="59"/>
      <c r="Y20" s="25">
        <f t="shared" si="1"/>
        <v>0</v>
      </c>
      <c r="Z20" s="59"/>
      <c r="AA20" s="118">
        <f t="shared" si="0"/>
        <v>4984.841027500001</v>
      </c>
      <c r="AB20" s="46"/>
      <c r="AC20" s="119"/>
    </row>
    <row r="21" spans="1:29" s="120" customFormat="1" ht="12">
      <c r="A21" s="24" t="s">
        <v>109</v>
      </c>
      <c r="B21" s="24">
        <v>1</v>
      </c>
      <c r="C21" s="53"/>
      <c r="D21" s="118">
        <f t="shared" si="7"/>
        <v>3336.508032</v>
      </c>
      <c r="E21" s="118"/>
      <c r="F21" s="118"/>
      <c r="G21" s="24">
        <v>2</v>
      </c>
      <c r="H21" s="24" t="s">
        <v>107</v>
      </c>
      <c r="I21" s="76" t="s">
        <v>110</v>
      </c>
      <c r="J21" s="24" t="s">
        <v>143</v>
      </c>
      <c r="K21" s="61">
        <v>160</v>
      </c>
      <c r="L21" s="115">
        <v>40</v>
      </c>
      <c r="M21" s="116">
        <v>12</v>
      </c>
      <c r="N21" s="25">
        <f t="shared" si="2"/>
        <v>480</v>
      </c>
      <c r="O21" s="25">
        <f t="shared" si="3"/>
        <v>132.24</v>
      </c>
      <c r="P21" s="25">
        <f t="shared" si="4"/>
        <v>69.979032</v>
      </c>
      <c r="Q21" s="35">
        <f t="shared" si="5"/>
        <v>682.219032</v>
      </c>
      <c r="R21" s="25">
        <v>0</v>
      </c>
      <c r="S21" s="25">
        <v>150</v>
      </c>
      <c r="T21" s="25">
        <v>0</v>
      </c>
      <c r="U21" s="117">
        <v>3</v>
      </c>
      <c r="V21" s="25">
        <f t="shared" si="6"/>
        <v>444</v>
      </c>
      <c r="W21" s="25">
        <v>0</v>
      </c>
      <c r="X21" s="25">
        <v>1872.99</v>
      </c>
      <c r="Y21" s="25">
        <f t="shared" si="1"/>
        <v>2060.289</v>
      </c>
      <c r="Z21" s="25">
        <v>0</v>
      </c>
      <c r="AA21" s="118">
        <f t="shared" si="0"/>
        <v>3336.508032</v>
      </c>
      <c r="AB21" s="33"/>
      <c r="AC21" s="119"/>
    </row>
    <row r="22" spans="1:29" s="120" customFormat="1" ht="12">
      <c r="A22" s="24" t="s">
        <v>114</v>
      </c>
      <c r="B22" s="24">
        <v>2</v>
      </c>
      <c r="C22" s="53"/>
      <c r="D22" s="118">
        <f t="shared" si="7"/>
        <v>2165.8860320000003</v>
      </c>
      <c r="E22" s="118"/>
      <c r="F22" s="118"/>
      <c r="G22" s="24">
        <v>2</v>
      </c>
      <c r="H22" s="24" t="s">
        <v>107</v>
      </c>
      <c r="I22" s="76" t="s">
        <v>115</v>
      </c>
      <c r="J22" s="24" t="s">
        <v>143</v>
      </c>
      <c r="K22" s="61">
        <v>80</v>
      </c>
      <c r="L22" s="115">
        <v>40</v>
      </c>
      <c r="M22" s="116">
        <v>12</v>
      </c>
      <c r="N22" s="25">
        <f t="shared" si="2"/>
        <v>480</v>
      </c>
      <c r="O22" s="25">
        <f t="shared" si="3"/>
        <v>132.24</v>
      </c>
      <c r="P22" s="25">
        <f t="shared" si="4"/>
        <v>69.979032</v>
      </c>
      <c r="Q22" s="35">
        <f t="shared" si="5"/>
        <v>682.219032</v>
      </c>
      <c r="R22" s="25">
        <v>0</v>
      </c>
      <c r="S22" s="25">
        <v>200</v>
      </c>
      <c r="T22" s="25">
        <v>0</v>
      </c>
      <c r="U22" s="117">
        <v>0</v>
      </c>
      <c r="V22" s="25">
        <f t="shared" si="6"/>
        <v>0</v>
      </c>
      <c r="W22" s="25">
        <v>0</v>
      </c>
      <c r="X22" s="25">
        <v>1166.97</v>
      </c>
      <c r="Y22" s="25">
        <f t="shared" si="1"/>
        <v>1283.6670000000001</v>
      </c>
      <c r="Z22" s="25">
        <v>0</v>
      </c>
      <c r="AA22" s="118">
        <f t="shared" si="0"/>
        <v>2165.8860320000003</v>
      </c>
      <c r="AB22" s="33" t="s">
        <v>136</v>
      </c>
      <c r="AC22" s="119"/>
    </row>
    <row r="23" spans="1:29" s="21" customFormat="1" ht="12.75">
      <c r="A23" s="24" t="s">
        <v>111</v>
      </c>
      <c r="B23" s="24">
        <v>1</v>
      </c>
      <c r="C23" s="53"/>
      <c r="D23" s="118">
        <f t="shared" si="7"/>
        <v>4999.524</v>
      </c>
      <c r="E23" s="118"/>
      <c r="F23" s="118"/>
      <c r="G23" s="24">
        <v>2</v>
      </c>
      <c r="H23" s="24" t="s">
        <v>112</v>
      </c>
      <c r="I23" s="76" t="s">
        <v>113</v>
      </c>
      <c r="J23" s="24" t="s">
        <v>143</v>
      </c>
      <c r="K23" s="61">
        <v>40</v>
      </c>
      <c r="L23" s="62">
        <v>0</v>
      </c>
      <c r="M23" s="116">
        <v>0</v>
      </c>
      <c r="N23" s="25">
        <f t="shared" si="2"/>
        <v>0</v>
      </c>
      <c r="O23" s="25">
        <f t="shared" si="3"/>
        <v>0</v>
      </c>
      <c r="P23" s="25">
        <f t="shared" si="4"/>
        <v>0</v>
      </c>
      <c r="Q23" s="35">
        <f t="shared" si="5"/>
        <v>0</v>
      </c>
      <c r="R23" s="25">
        <v>240</v>
      </c>
      <c r="S23" s="25">
        <v>0</v>
      </c>
      <c r="T23" s="25">
        <v>0</v>
      </c>
      <c r="U23" s="117">
        <v>0</v>
      </c>
      <c r="V23" s="25">
        <f t="shared" si="6"/>
        <v>0</v>
      </c>
      <c r="W23" s="25">
        <v>0</v>
      </c>
      <c r="X23" s="25">
        <v>4326.84</v>
      </c>
      <c r="Y23" s="25">
        <f t="shared" si="1"/>
        <v>4759.524</v>
      </c>
      <c r="Z23" s="25">
        <v>0</v>
      </c>
      <c r="AA23" s="118">
        <f t="shared" si="0"/>
        <v>4999.524</v>
      </c>
      <c r="AB23" s="79"/>
      <c r="AC23" s="31"/>
    </row>
    <row r="24" spans="1:29" s="21" customFormat="1" ht="12">
      <c r="A24" s="24" t="s">
        <v>116</v>
      </c>
      <c r="B24" s="24">
        <v>2</v>
      </c>
      <c r="C24" s="53"/>
      <c r="D24" s="118">
        <f t="shared" si="7"/>
        <v>1323.381</v>
      </c>
      <c r="E24" s="118"/>
      <c r="F24" s="118"/>
      <c r="G24" s="24">
        <v>2</v>
      </c>
      <c r="H24" s="24" t="s">
        <v>112</v>
      </c>
      <c r="I24" s="76" t="s">
        <v>117</v>
      </c>
      <c r="J24" s="24" t="s">
        <v>143</v>
      </c>
      <c r="K24" s="61">
        <v>40</v>
      </c>
      <c r="L24" s="62">
        <v>0</v>
      </c>
      <c r="M24" s="116">
        <v>0</v>
      </c>
      <c r="N24" s="25">
        <f t="shared" si="2"/>
        <v>0</v>
      </c>
      <c r="O24" s="25">
        <f t="shared" si="3"/>
        <v>0</v>
      </c>
      <c r="P24" s="25">
        <f t="shared" si="4"/>
        <v>0</v>
      </c>
      <c r="Q24" s="35">
        <f t="shared" si="5"/>
        <v>0</v>
      </c>
      <c r="R24" s="25">
        <v>60</v>
      </c>
      <c r="S24" s="25">
        <v>73.5</v>
      </c>
      <c r="T24" s="25">
        <v>0</v>
      </c>
      <c r="U24" s="117">
        <v>0</v>
      </c>
      <c r="V24" s="25">
        <f t="shared" si="6"/>
        <v>0</v>
      </c>
      <c r="W24" s="25">
        <v>0</v>
      </c>
      <c r="X24" s="25">
        <v>1081.71</v>
      </c>
      <c r="Y24" s="25">
        <f t="shared" si="1"/>
        <v>1189.881</v>
      </c>
      <c r="Z24" s="25">
        <v>0</v>
      </c>
      <c r="AA24" s="118">
        <f t="shared" si="0"/>
        <v>1323.381</v>
      </c>
      <c r="AB24" s="33"/>
      <c r="AC24" s="31"/>
    </row>
    <row r="25" spans="1:29" s="120" customFormat="1" ht="12">
      <c r="A25" s="24" t="s">
        <v>46</v>
      </c>
      <c r="B25" s="24">
        <v>2</v>
      </c>
      <c r="C25" s="24"/>
      <c r="D25" s="118">
        <f t="shared" si="7"/>
        <v>4362.766612</v>
      </c>
      <c r="E25" s="118"/>
      <c r="F25" s="118"/>
      <c r="G25" s="24">
        <v>2</v>
      </c>
      <c r="H25" s="24" t="s">
        <v>47</v>
      </c>
      <c r="I25" s="76" t="s">
        <v>48</v>
      </c>
      <c r="J25" s="24" t="s">
        <v>143</v>
      </c>
      <c r="K25" s="61">
        <v>180</v>
      </c>
      <c r="L25" s="62">
        <v>140</v>
      </c>
      <c r="M25" s="116">
        <v>12</v>
      </c>
      <c r="N25" s="25">
        <f t="shared" si="2"/>
        <v>1680</v>
      </c>
      <c r="O25" s="25">
        <f t="shared" si="3"/>
        <v>462.84000000000003</v>
      </c>
      <c r="P25" s="25">
        <f t="shared" si="4"/>
        <v>244.926612</v>
      </c>
      <c r="Q25" s="35">
        <f t="shared" si="5"/>
        <v>2387.7666120000004</v>
      </c>
      <c r="R25" s="25">
        <v>300</v>
      </c>
      <c r="S25" s="25">
        <v>575</v>
      </c>
      <c r="T25" s="25"/>
      <c r="U25" s="117"/>
      <c r="V25" s="25">
        <f t="shared" si="6"/>
        <v>0</v>
      </c>
      <c r="W25" s="25"/>
      <c r="X25" s="25">
        <v>1000</v>
      </c>
      <c r="Y25" s="25">
        <f t="shared" si="1"/>
        <v>1100</v>
      </c>
      <c r="Z25" s="25"/>
      <c r="AA25" s="118">
        <f t="shared" si="0"/>
        <v>4362.766612</v>
      </c>
      <c r="AB25" s="33" t="s">
        <v>49</v>
      </c>
      <c r="AC25" s="119"/>
    </row>
    <row r="26" spans="1:29" s="120" customFormat="1" ht="12">
      <c r="A26" s="24" t="s">
        <v>53</v>
      </c>
      <c r="B26" s="24">
        <v>3</v>
      </c>
      <c r="C26" s="24"/>
      <c r="D26" s="118">
        <f t="shared" si="7"/>
        <v>200</v>
      </c>
      <c r="E26" s="118"/>
      <c r="F26" s="118"/>
      <c r="G26" s="24">
        <v>2</v>
      </c>
      <c r="H26" s="24" t="s">
        <v>54</v>
      </c>
      <c r="I26" s="76" t="s">
        <v>55</v>
      </c>
      <c r="J26" s="24" t="s">
        <v>143</v>
      </c>
      <c r="K26" s="61">
        <v>40</v>
      </c>
      <c r="L26" s="62">
        <v>0</v>
      </c>
      <c r="M26" s="116"/>
      <c r="N26" s="25">
        <f t="shared" si="2"/>
        <v>0</v>
      </c>
      <c r="O26" s="25">
        <f t="shared" si="3"/>
        <v>0</v>
      </c>
      <c r="P26" s="25">
        <f t="shared" si="4"/>
        <v>0</v>
      </c>
      <c r="Q26" s="35">
        <f t="shared" si="5"/>
        <v>0</v>
      </c>
      <c r="R26" s="25"/>
      <c r="S26" s="25">
        <v>200</v>
      </c>
      <c r="T26" s="25"/>
      <c r="U26" s="117"/>
      <c r="V26" s="25">
        <f t="shared" si="6"/>
        <v>0</v>
      </c>
      <c r="W26" s="25"/>
      <c r="X26" s="25"/>
      <c r="Y26" s="25">
        <f t="shared" si="1"/>
        <v>0</v>
      </c>
      <c r="Z26" s="25"/>
      <c r="AA26" s="118">
        <f t="shared" si="0"/>
        <v>200</v>
      </c>
      <c r="AB26" s="33" t="s">
        <v>49</v>
      </c>
      <c r="AC26" s="119"/>
    </row>
    <row r="27" spans="1:29" s="120" customFormat="1" ht="12">
      <c r="A27" s="24" t="s">
        <v>50</v>
      </c>
      <c r="B27" s="24">
        <v>1</v>
      </c>
      <c r="C27" s="24"/>
      <c r="D27" s="118">
        <f>AA27-Y27</f>
        <v>37474.918170799996</v>
      </c>
      <c r="E27" s="118"/>
      <c r="F27" s="118"/>
      <c r="G27" s="24">
        <v>2</v>
      </c>
      <c r="H27" s="24" t="s">
        <v>51</v>
      </c>
      <c r="I27" s="76" t="s">
        <v>52</v>
      </c>
      <c r="J27" s="24" t="s">
        <v>143</v>
      </c>
      <c r="K27" s="61">
        <v>800</v>
      </c>
      <c r="L27" s="62">
        <v>1026</v>
      </c>
      <c r="M27" s="116">
        <v>12</v>
      </c>
      <c r="N27" s="25">
        <f t="shared" si="2"/>
        <v>12312</v>
      </c>
      <c r="O27" s="25">
        <f t="shared" si="3"/>
        <v>3391.956</v>
      </c>
      <c r="P27" s="25">
        <f t="shared" si="4"/>
        <v>1794.9621708</v>
      </c>
      <c r="Q27" s="35">
        <f t="shared" si="5"/>
        <v>17498.9181708</v>
      </c>
      <c r="R27" s="25">
        <v>2288</v>
      </c>
      <c r="S27" s="25">
        <v>9152</v>
      </c>
      <c r="T27" s="25">
        <v>2320</v>
      </c>
      <c r="U27" s="117">
        <v>42</v>
      </c>
      <c r="V27" s="25">
        <f t="shared" si="6"/>
        <v>6216</v>
      </c>
      <c r="W27" s="25"/>
      <c r="X27" s="25">
        <v>7347</v>
      </c>
      <c r="Y27" s="25">
        <f t="shared" si="1"/>
        <v>8081.700000000001</v>
      </c>
      <c r="Z27" s="25"/>
      <c r="AA27" s="118">
        <f t="shared" si="0"/>
        <v>45556.61817079999</v>
      </c>
      <c r="AB27" s="33" t="s">
        <v>137</v>
      </c>
      <c r="AC27" s="119"/>
    </row>
    <row r="28" spans="1:29" s="120" customFormat="1" ht="12">
      <c r="A28" s="82"/>
      <c r="B28" s="82"/>
      <c r="C28" s="82"/>
      <c r="D28" s="128">
        <v>45556.61817079999</v>
      </c>
      <c r="E28" s="128"/>
      <c r="F28" s="128"/>
      <c r="G28" s="82"/>
      <c r="H28" s="82"/>
      <c r="I28" s="81"/>
      <c r="J28" s="83"/>
      <c r="K28" s="126"/>
      <c r="L28" s="112"/>
      <c r="M28" s="114"/>
      <c r="N28" s="84"/>
      <c r="O28" s="84"/>
      <c r="P28" s="84"/>
      <c r="Q28" s="85"/>
      <c r="R28" s="84"/>
      <c r="S28" s="84"/>
      <c r="T28" s="84"/>
      <c r="U28" s="127"/>
      <c r="V28" s="84"/>
      <c r="W28" s="84"/>
      <c r="X28" s="84"/>
      <c r="Y28" s="84">
        <f t="shared" si="1"/>
        <v>0</v>
      </c>
      <c r="Z28" s="84"/>
      <c r="AA28" s="128">
        <f t="shared" si="0"/>
        <v>0</v>
      </c>
      <c r="AB28" s="86"/>
      <c r="AC28" s="119"/>
    </row>
    <row r="29" spans="1:29" s="120" customFormat="1" ht="24">
      <c r="A29" s="36" t="s">
        <v>91</v>
      </c>
      <c r="B29" s="36">
        <v>3</v>
      </c>
      <c r="C29" s="36"/>
      <c r="D29" s="185"/>
      <c r="E29" s="133">
        <f>AA29</f>
        <v>6061.2793</v>
      </c>
      <c r="F29" s="133"/>
      <c r="G29" s="36">
        <v>3</v>
      </c>
      <c r="H29" s="36" t="s">
        <v>89</v>
      </c>
      <c r="I29" s="77" t="s">
        <v>92</v>
      </c>
      <c r="J29" s="37" t="s">
        <v>143</v>
      </c>
      <c r="K29" s="129">
        <v>160</v>
      </c>
      <c r="L29" s="130">
        <v>160</v>
      </c>
      <c r="M29" s="131">
        <v>12.5</v>
      </c>
      <c r="N29" s="38">
        <f aca="true" t="shared" si="8" ref="N29:N35">L29*M29</f>
        <v>2000</v>
      </c>
      <c r="O29" s="38">
        <f aca="true" t="shared" si="9" ref="O29:O35">N29*0.2755</f>
        <v>551</v>
      </c>
      <c r="P29" s="38">
        <f aca="true" t="shared" si="10" ref="P29:P35">(N29+O29)*0.1143</f>
        <v>291.5793</v>
      </c>
      <c r="Q29" s="40">
        <f aca="true" t="shared" si="11" ref="Q29:Q35">N29+O29+P29</f>
        <v>2842.5793</v>
      </c>
      <c r="R29" s="38">
        <v>400</v>
      </c>
      <c r="S29" s="38">
        <v>325</v>
      </c>
      <c r="T29" s="38"/>
      <c r="U29" s="132"/>
      <c r="V29" s="38">
        <f aca="true" t="shared" si="12" ref="V29:V35">U29*148</f>
        <v>0</v>
      </c>
      <c r="W29" s="38"/>
      <c r="X29" s="38">
        <v>2267</v>
      </c>
      <c r="Y29" s="38">
        <f t="shared" si="1"/>
        <v>2493.7000000000003</v>
      </c>
      <c r="Z29" s="38"/>
      <c r="AA29" s="133">
        <f t="shared" si="0"/>
        <v>6061.2793</v>
      </c>
      <c r="AB29" s="39" t="s">
        <v>141</v>
      </c>
      <c r="AC29" s="119"/>
    </row>
    <row r="30" spans="1:29" s="120" customFormat="1" ht="24">
      <c r="A30" s="193" t="s">
        <v>88</v>
      </c>
      <c r="B30" s="193">
        <v>2</v>
      </c>
      <c r="C30" s="193"/>
      <c r="D30" s="194"/>
      <c r="E30" s="195">
        <v>3000</v>
      </c>
      <c r="F30" s="195"/>
      <c r="G30" s="193">
        <v>3</v>
      </c>
      <c r="H30" s="193" t="s">
        <v>89</v>
      </c>
      <c r="I30" s="208" t="s">
        <v>90</v>
      </c>
      <c r="J30" s="209" t="s">
        <v>126</v>
      </c>
      <c r="K30" s="129">
        <v>160</v>
      </c>
      <c r="L30" s="130">
        <v>120</v>
      </c>
      <c r="M30" s="131">
        <v>12.5</v>
      </c>
      <c r="N30" s="38">
        <f t="shared" si="8"/>
        <v>1500</v>
      </c>
      <c r="O30" s="38">
        <f t="shared" si="9"/>
        <v>413.25000000000006</v>
      </c>
      <c r="P30" s="38">
        <f t="shared" si="10"/>
        <v>218.684475</v>
      </c>
      <c r="Q30" s="40">
        <f t="shared" si="11"/>
        <v>2131.934475</v>
      </c>
      <c r="R30" s="38">
        <v>140</v>
      </c>
      <c r="S30" s="38">
        <v>200</v>
      </c>
      <c r="T30" s="38">
        <v>4995</v>
      </c>
      <c r="U30" s="132"/>
      <c r="V30" s="38">
        <f t="shared" si="12"/>
        <v>0</v>
      </c>
      <c r="W30" s="38">
        <v>15000</v>
      </c>
      <c r="X30" s="38">
        <v>492</v>
      </c>
      <c r="Y30" s="38">
        <f t="shared" si="1"/>
        <v>541.2</v>
      </c>
      <c r="Z30" s="38"/>
      <c r="AA30" s="133">
        <f t="shared" si="0"/>
        <v>23008.134475000003</v>
      </c>
      <c r="AB30" s="39" t="s">
        <v>140</v>
      </c>
      <c r="AC30" s="119"/>
    </row>
    <row r="31" spans="1:29" ht="12">
      <c r="A31" s="36" t="s">
        <v>86</v>
      </c>
      <c r="B31" s="36">
        <v>1</v>
      </c>
      <c r="C31" s="36"/>
      <c r="D31" s="186"/>
      <c r="E31" s="133">
        <f>AA31</f>
        <v>14337.504806825</v>
      </c>
      <c r="F31" s="133"/>
      <c r="G31" s="36">
        <v>3</v>
      </c>
      <c r="H31" s="36" t="s">
        <v>84</v>
      </c>
      <c r="I31" s="77" t="s">
        <v>87</v>
      </c>
      <c r="J31" s="37" t="s">
        <v>143</v>
      </c>
      <c r="K31" s="129"/>
      <c r="L31" s="130">
        <v>643</v>
      </c>
      <c r="M31" s="131">
        <v>13.5</v>
      </c>
      <c r="N31" s="38">
        <f t="shared" si="8"/>
        <v>8680.5</v>
      </c>
      <c r="O31" s="38">
        <f t="shared" si="9"/>
        <v>2391.47775</v>
      </c>
      <c r="P31" s="38">
        <f t="shared" si="10"/>
        <v>1265.527056825</v>
      </c>
      <c r="Q31" s="40">
        <f t="shared" si="11"/>
        <v>12337.504806825</v>
      </c>
      <c r="R31" s="38"/>
      <c r="S31" s="38">
        <v>2000</v>
      </c>
      <c r="T31" s="38"/>
      <c r="U31" s="132"/>
      <c r="V31" s="38">
        <f t="shared" si="12"/>
        <v>0</v>
      </c>
      <c r="W31" s="38"/>
      <c r="X31" s="38"/>
      <c r="Y31" s="38">
        <f t="shared" si="1"/>
        <v>0</v>
      </c>
      <c r="Z31" s="38"/>
      <c r="AA31" s="133">
        <f t="shared" si="0"/>
        <v>14337.504806825</v>
      </c>
      <c r="AB31" s="39"/>
      <c r="AC31" s="134"/>
    </row>
    <row r="32" spans="1:29" ht="12">
      <c r="A32" s="54" t="s">
        <v>38</v>
      </c>
      <c r="B32" s="54">
        <v>1</v>
      </c>
      <c r="C32" s="54"/>
      <c r="D32" s="186"/>
      <c r="E32" s="180">
        <f>AA32</f>
        <v>6053.7467699</v>
      </c>
      <c r="F32" s="180"/>
      <c r="G32" s="54">
        <v>3</v>
      </c>
      <c r="H32" s="54" t="s">
        <v>39</v>
      </c>
      <c r="I32" s="50" t="s">
        <v>40</v>
      </c>
      <c r="J32" s="37" t="s">
        <v>143</v>
      </c>
      <c r="K32" s="135">
        <v>8</v>
      </c>
      <c r="L32" s="136">
        <v>36</v>
      </c>
      <c r="M32" s="137">
        <v>13.5</v>
      </c>
      <c r="N32" s="63">
        <f t="shared" si="8"/>
        <v>486</v>
      </c>
      <c r="O32" s="63">
        <f t="shared" si="9"/>
        <v>133.893</v>
      </c>
      <c r="P32" s="63">
        <f t="shared" si="10"/>
        <v>70.8537699</v>
      </c>
      <c r="Q32" s="64">
        <f t="shared" si="11"/>
        <v>690.7467699</v>
      </c>
      <c r="R32" s="63">
        <v>12</v>
      </c>
      <c r="S32" s="63">
        <v>55</v>
      </c>
      <c r="T32" s="63"/>
      <c r="U32" s="138">
        <v>2</v>
      </c>
      <c r="V32" s="63">
        <f t="shared" si="12"/>
        <v>296</v>
      </c>
      <c r="W32" s="63">
        <v>5000</v>
      </c>
      <c r="X32" s="63"/>
      <c r="Y32" s="38">
        <f t="shared" si="1"/>
        <v>0</v>
      </c>
      <c r="Z32" s="63"/>
      <c r="AA32" s="133">
        <f t="shared" si="0"/>
        <v>6053.7467699</v>
      </c>
      <c r="AB32" s="49" t="s">
        <v>41</v>
      </c>
      <c r="AC32" s="134"/>
    </row>
    <row r="33" spans="1:29" s="120" customFormat="1" ht="12">
      <c r="A33" s="196" t="s">
        <v>56</v>
      </c>
      <c r="B33" s="196">
        <v>2</v>
      </c>
      <c r="C33" s="196"/>
      <c r="D33" s="197"/>
      <c r="E33" s="197"/>
      <c r="F33" s="197"/>
      <c r="G33" s="196">
        <v>3</v>
      </c>
      <c r="H33" s="196" t="s">
        <v>54</v>
      </c>
      <c r="I33" s="206" t="s">
        <v>57</v>
      </c>
      <c r="J33" s="207" t="s">
        <v>139</v>
      </c>
      <c r="K33" s="129">
        <v>20</v>
      </c>
      <c r="L33" s="130">
        <v>0</v>
      </c>
      <c r="M33" s="131"/>
      <c r="N33" s="38">
        <f t="shared" si="8"/>
        <v>0</v>
      </c>
      <c r="O33" s="38">
        <f t="shared" si="9"/>
        <v>0</v>
      </c>
      <c r="P33" s="38">
        <f t="shared" si="10"/>
        <v>0</v>
      </c>
      <c r="Q33" s="40">
        <f t="shared" si="11"/>
        <v>0</v>
      </c>
      <c r="R33" s="38">
        <v>300</v>
      </c>
      <c r="S33" s="38">
        <v>450</v>
      </c>
      <c r="T33" s="38"/>
      <c r="U33" s="132"/>
      <c r="V33" s="38">
        <f t="shared" si="12"/>
        <v>0</v>
      </c>
      <c r="W33" s="38"/>
      <c r="X33" s="38">
        <v>1371</v>
      </c>
      <c r="Y33" s="38">
        <f t="shared" si="1"/>
        <v>1508.1000000000001</v>
      </c>
      <c r="Z33" s="38"/>
      <c r="AA33" s="133">
        <f t="shared" si="0"/>
        <v>2258.1000000000004</v>
      </c>
      <c r="AB33" s="39" t="s">
        <v>142</v>
      </c>
      <c r="AC33" s="119"/>
    </row>
    <row r="34" spans="1:29" s="120" customFormat="1" ht="12">
      <c r="A34" s="36" t="s">
        <v>58</v>
      </c>
      <c r="B34" s="36">
        <v>1</v>
      </c>
      <c r="C34" s="36"/>
      <c r="D34" s="133"/>
      <c r="E34" s="180">
        <f>AA34</f>
        <v>3497.6000000000004</v>
      </c>
      <c r="F34" s="133"/>
      <c r="G34" s="36">
        <v>3</v>
      </c>
      <c r="H34" s="36" t="s">
        <v>59</v>
      </c>
      <c r="I34" s="77" t="s">
        <v>60</v>
      </c>
      <c r="J34" s="37" t="s">
        <v>143</v>
      </c>
      <c r="K34" s="129">
        <v>80</v>
      </c>
      <c r="L34" s="130">
        <v>0</v>
      </c>
      <c r="M34" s="131"/>
      <c r="N34" s="38">
        <f t="shared" si="8"/>
        <v>0</v>
      </c>
      <c r="O34" s="38">
        <f t="shared" si="9"/>
        <v>0</v>
      </c>
      <c r="P34" s="38">
        <f t="shared" si="10"/>
        <v>0</v>
      </c>
      <c r="Q34" s="40">
        <f t="shared" si="11"/>
        <v>0</v>
      </c>
      <c r="R34" s="38">
        <v>300</v>
      </c>
      <c r="S34" s="38">
        <v>100</v>
      </c>
      <c r="T34" s="38"/>
      <c r="U34" s="132"/>
      <c r="V34" s="38">
        <f t="shared" si="12"/>
        <v>0</v>
      </c>
      <c r="W34" s="38"/>
      <c r="X34" s="38">
        <v>2816</v>
      </c>
      <c r="Y34" s="38">
        <f t="shared" si="1"/>
        <v>3097.6000000000004</v>
      </c>
      <c r="Z34" s="38"/>
      <c r="AA34" s="133">
        <f t="shared" si="0"/>
        <v>3497.6000000000004</v>
      </c>
      <c r="AB34" s="39"/>
      <c r="AC34" s="139"/>
    </row>
    <row r="35" spans="1:29" s="120" customFormat="1" ht="12">
      <c r="A35" s="36" t="s">
        <v>61</v>
      </c>
      <c r="B35" s="36">
        <v>3</v>
      </c>
      <c r="C35" s="36"/>
      <c r="D35" s="180">
        <f>AA35</f>
        <v>1268.1000000000001</v>
      </c>
      <c r="E35" s="185"/>
      <c r="F35" s="133"/>
      <c r="G35" s="36">
        <v>3</v>
      </c>
      <c r="H35" s="36" t="s">
        <v>62</v>
      </c>
      <c r="I35" s="77" t="s">
        <v>63</v>
      </c>
      <c r="J35" s="37" t="s">
        <v>143</v>
      </c>
      <c r="K35" s="129">
        <v>20</v>
      </c>
      <c r="L35" s="130">
        <v>0</v>
      </c>
      <c r="M35" s="131"/>
      <c r="N35" s="38">
        <f t="shared" si="8"/>
        <v>0</v>
      </c>
      <c r="O35" s="38">
        <f t="shared" si="9"/>
        <v>0</v>
      </c>
      <c r="P35" s="38">
        <f t="shared" si="10"/>
        <v>0</v>
      </c>
      <c r="Q35" s="40">
        <f t="shared" si="11"/>
        <v>0</v>
      </c>
      <c r="R35" s="38">
        <v>200</v>
      </c>
      <c r="S35" s="38">
        <v>0</v>
      </c>
      <c r="T35" s="38"/>
      <c r="U35" s="132"/>
      <c r="V35" s="38">
        <f t="shared" si="12"/>
        <v>0</v>
      </c>
      <c r="W35" s="38"/>
      <c r="X35" s="38">
        <v>971</v>
      </c>
      <c r="Y35" s="38">
        <f t="shared" si="1"/>
        <v>1068.1000000000001</v>
      </c>
      <c r="Z35" s="38"/>
      <c r="AA35" s="133">
        <f t="shared" si="0"/>
        <v>1268.1000000000001</v>
      </c>
      <c r="AB35" s="39"/>
      <c r="AC35" s="139"/>
    </row>
    <row r="36" spans="1:29" s="120" customFormat="1" ht="12">
      <c r="A36" s="82"/>
      <c r="B36" s="82"/>
      <c r="C36" s="82"/>
      <c r="D36" s="128"/>
      <c r="E36" s="128"/>
      <c r="F36" s="128"/>
      <c r="G36" s="82"/>
      <c r="H36" s="82"/>
      <c r="I36" s="81"/>
      <c r="J36" s="83"/>
      <c r="K36" s="126"/>
      <c r="L36" s="112"/>
      <c r="M36" s="114"/>
      <c r="N36" s="84"/>
      <c r="O36" s="84"/>
      <c r="P36" s="84"/>
      <c r="Q36" s="85"/>
      <c r="R36" s="84"/>
      <c r="S36" s="84"/>
      <c r="T36" s="84"/>
      <c r="U36" s="127"/>
      <c r="V36" s="84"/>
      <c r="W36" s="84"/>
      <c r="X36" s="84"/>
      <c r="Y36" s="84">
        <f t="shared" si="1"/>
        <v>0</v>
      </c>
      <c r="Z36" s="84"/>
      <c r="AA36" s="128">
        <f t="shared" si="0"/>
        <v>0</v>
      </c>
      <c r="AB36" s="86"/>
      <c r="AC36" s="139"/>
    </row>
    <row r="37" spans="1:29" s="120" customFormat="1" ht="36">
      <c r="A37" s="198" t="s">
        <v>104</v>
      </c>
      <c r="B37" s="198">
        <v>1</v>
      </c>
      <c r="C37" s="198"/>
      <c r="D37" s="199"/>
      <c r="E37" s="199"/>
      <c r="F37" s="199"/>
      <c r="G37" s="198">
        <v>4</v>
      </c>
      <c r="H37" s="198" t="s">
        <v>97</v>
      </c>
      <c r="I37" s="202" t="s">
        <v>105</v>
      </c>
      <c r="J37" s="203" t="s">
        <v>139</v>
      </c>
      <c r="K37" s="103">
        <v>40</v>
      </c>
      <c r="L37" s="104">
        <v>600</v>
      </c>
      <c r="M37" s="105">
        <v>11</v>
      </c>
      <c r="N37" s="28">
        <f aca="true" t="shared" si="13" ref="N37:N43">L37*M37</f>
        <v>6600</v>
      </c>
      <c r="O37" s="28">
        <f aca="true" t="shared" si="14" ref="O37:O43">N37*0.2755</f>
        <v>1818.3000000000002</v>
      </c>
      <c r="P37" s="28">
        <f aca="true" t="shared" si="15" ref="P37:P43">(N37+O37)*0.1143</f>
        <v>962.2116899999999</v>
      </c>
      <c r="Q37" s="41">
        <f aca="true" t="shared" si="16" ref="Q37:Q43">N37+O37+P37</f>
        <v>9380.51169</v>
      </c>
      <c r="R37" s="28"/>
      <c r="S37" s="28"/>
      <c r="T37" s="28"/>
      <c r="U37" s="140"/>
      <c r="V37" s="28">
        <f aca="true" t="shared" si="17" ref="V37:V43">U37*148</f>
        <v>0</v>
      </c>
      <c r="W37" s="28"/>
      <c r="X37" s="28"/>
      <c r="Y37" s="28">
        <f t="shared" si="1"/>
        <v>0</v>
      </c>
      <c r="Z37" s="28"/>
      <c r="AA37" s="141">
        <f t="shared" si="0"/>
        <v>9380.51169</v>
      </c>
      <c r="AB37" s="34"/>
      <c r="AC37" s="139"/>
    </row>
    <row r="38" spans="1:29" s="120" customFormat="1" ht="26.25" customHeight="1">
      <c r="A38" s="200" t="s">
        <v>42</v>
      </c>
      <c r="B38" s="200">
        <v>1</v>
      </c>
      <c r="C38" s="200"/>
      <c r="D38" s="201"/>
      <c r="E38" s="201"/>
      <c r="F38" s="201"/>
      <c r="G38" s="200">
        <v>4</v>
      </c>
      <c r="H38" s="200" t="s">
        <v>43</v>
      </c>
      <c r="I38" s="204" t="s">
        <v>44</v>
      </c>
      <c r="J38" s="205" t="s">
        <v>139</v>
      </c>
      <c r="K38" s="142">
        <v>100</v>
      </c>
      <c r="L38" s="143"/>
      <c r="M38" s="144"/>
      <c r="N38" s="65">
        <f t="shared" si="13"/>
        <v>0</v>
      </c>
      <c r="O38" s="65">
        <f t="shared" si="14"/>
        <v>0</v>
      </c>
      <c r="P38" s="65">
        <f t="shared" si="15"/>
        <v>0</v>
      </c>
      <c r="Q38" s="66">
        <f t="shared" si="16"/>
        <v>0</v>
      </c>
      <c r="R38" s="65"/>
      <c r="S38" s="65">
        <v>175</v>
      </c>
      <c r="T38" s="65"/>
      <c r="U38" s="145"/>
      <c r="V38" s="65">
        <f t="shared" si="17"/>
        <v>0</v>
      </c>
      <c r="W38" s="65"/>
      <c r="X38" s="65">
        <v>59321</v>
      </c>
      <c r="Y38" s="28">
        <f t="shared" si="1"/>
        <v>65253.100000000006</v>
      </c>
      <c r="Z38" s="65"/>
      <c r="AA38" s="141">
        <f t="shared" si="0"/>
        <v>65428.100000000006</v>
      </c>
      <c r="AB38" s="51" t="s">
        <v>45</v>
      </c>
      <c r="AC38" s="139"/>
    </row>
    <row r="39" spans="1:29" ht="24">
      <c r="A39" s="26" t="s">
        <v>118</v>
      </c>
      <c r="B39" s="26">
        <v>1</v>
      </c>
      <c r="C39" s="26"/>
      <c r="D39" s="141"/>
      <c r="E39" s="187">
        <f>AA39</f>
        <v>5859</v>
      </c>
      <c r="F39" s="141"/>
      <c r="G39" s="26">
        <v>4</v>
      </c>
      <c r="H39" s="26" t="s">
        <v>112</v>
      </c>
      <c r="I39" s="78" t="s">
        <v>119</v>
      </c>
      <c r="J39" s="27" t="s">
        <v>143</v>
      </c>
      <c r="K39" s="103">
        <v>60</v>
      </c>
      <c r="L39" s="104">
        <v>0</v>
      </c>
      <c r="M39" s="105">
        <v>0</v>
      </c>
      <c r="N39" s="28">
        <f t="shared" si="13"/>
        <v>0</v>
      </c>
      <c r="O39" s="28">
        <f t="shared" si="14"/>
        <v>0</v>
      </c>
      <c r="P39" s="28">
        <f t="shared" si="15"/>
        <v>0</v>
      </c>
      <c r="Q39" s="41">
        <f t="shared" si="16"/>
        <v>0</v>
      </c>
      <c r="R39" s="28">
        <v>0</v>
      </c>
      <c r="S39" s="28">
        <v>0</v>
      </c>
      <c r="T39" s="28">
        <v>0</v>
      </c>
      <c r="U39" s="140">
        <v>0</v>
      </c>
      <c r="V39" s="28">
        <f t="shared" si="17"/>
        <v>0</v>
      </c>
      <c r="W39" s="28">
        <v>1800</v>
      </c>
      <c r="X39" s="28">
        <v>3690</v>
      </c>
      <c r="Y39" s="28">
        <f t="shared" si="1"/>
        <v>4059.0000000000005</v>
      </c>
      <c r="Z39" s="28">
        <v>0</v>
      </c>
      <c r="AA39" s="141">
        <f t="shared" si="0"/>
        <v>5859</v>
      </c>
      <c r="AB39" s="34" t="s">
        <v>120</v>
      </c>
      <c r="AC39" s="146"/>
    </row>
    <row r="40" spans="1:29" ht="12">
      <c r="A40" s="26" t="s">
        <v>71</v>
      </c>
      <c r="B40" s="26"/>
      <c r="C40" s="26"/>
      <c r="D40" s="188"/>
      <c r="E40" s="187">
        <f>AA40</f>
        <v>8186.628384</v>
      </c>
      <c r="F40" s="141"/>
      <c r="G40" s="26">
        <v>4</v>
      </c>
      <c r="H40" s="26" t="s">
        <v>62</v>
      </c>
      <c r="I40" s="78" t="s">
        <v>72</v>
      </c>
      <c r="J40" s="27" t="s">
        <v>143</v>
      </c>
      <c r="K40" s="103">
        <v>80</v>
      </c>
      <c r="L40" s="147">
        <v>480</v>
      </c>
      <c r="M40" s="105">
        <v>12</v>
      </c>
      <c r="N40" s="28">
        <f t="shared" si="13"/>
        <v>5760</v>
      </c>
      <c r="O40" s="28">
        <f t="shared" si="14"/>
        <v>1586.88</v>
      </c>
      <c r="P40" s="28">
        <f t="shared" si="15"/>
        <v>839.748384</v>
      </c>
      <c r="Q40" s="41">
        <f t="shared" si="16"/>
        <v>8186.628384</v>
      </c>
      <c r="R40" s="28"/>
      <c r="S40" s="28"/>
      <c r="T40" s="28"/>
      <c r="U40" s="140"/>
      <c r="V40" s="28">
        <f t="shared" si="17"/>
        <v>0</v>
      </c>
      <c r="W40" s="28"/>
      <c r="X40" s="28"/>
      <c r="Y40" s="28">
        <f t="shared" si="1"/>
        <v>0</v>
      </c>
      <c r="Z40" s="28"/>
      <c r="AA40" s="141">
        <f t="shared" si="0"/>
        <v>8186.628384</v>
      </c>
      <c r="AB40" s="34"/>
      <c r="AC40" s="146"/>
    </row>
    <row r="41" spans="1:29" ht="12">
      <c r="A41" s="26" t="s">
        <v>64</v>
      </c>
      <c r="B41" s="26">
        <v>2</v>
      </c>
      <c r="C41" s="26"/>
      <c r="D41" s="187">
        <f>AA41</f>
        <v>30000</v>
      </c>
      <c r="E41" s="141"/>
      <c r="F41" s="141"/>
      <c r="G41" s="26">
        <v>4</v>
      </c>
      <c r="H41" s="26" t="s">
        <v>62</v>
      </c>
      <c r="I41" s="78" t="s">
        <v>65</v>
      </c>
      <c r="J41" s="27" t="s">
        <v>143</v>
      </c>
      <c r="K41" s="103">
        <v>40</v>
      </c>
      <c r="L41" s="104">
        <v>0</v>
      </c>
      <c r="M41" s="105"/>
      <c r="N41" s="28">
        <f t="shared" si="13"/>
        <v>0</v>
      </c>
      <c r="O41" s="28">
        <f t="shared" si="14"/>
        <v>0</v>
      </c>
      <c r="P41" s="28">
        <f t="shared" si="15"/>
        <v>0</v>
      </c>
      <c r="Q41" s="41">
        <f t="shared" si="16"/>
        <v>0</v>
      </c>
      <c r="R41" s="28"/>
      <c r="S41" s="28"/>
      <c r="T41" s="28"/>
      <c r="U41" s="140"/>
      <c r="V41" s="28">
        <f t="shared" si="17"/>
        <v>0</v>
      </c>
      <c r="W41" s="28">
        <v>30000</v>
      </c>
      <c r="X41" s="28"/>
      <c r="Y41" s="28">
        <f t="shared" si="1"/>
        <v>0</v>
      </c>
      <c r="Z41" s="28"/>
      <c r="AA41" s="141">
        <f t="shared" si="0"/>
        <v>30000</v>
      </c>
      <c r="AB41" s="34" t="s">
        <v>66</v>
      </c>
      <c r="AC41" s="146"/>
    </row>
    <row r="42" spans="1:28" ht="12">
      <c r="A42" s="26" t="s">
        <v>67</v>
      </c>
      <c r="B42" s="26">
        <v>1</v>
      </c>
      <c r="C42" s="26"/>
      <c r="D42" s="188"/>
      <c r="E42" s="187">
        <f>AA42</f>
        <v>5724.1</v>
      </c>
      <c r="F42" s="141"/>
      <c r="G42" s="26">
        <v>4</v>
      </c>
      <c r="H42" s="26" t="s">
        <v>59</v>
      </c>
      <c r="I42" s="78" t="s">
        <v>68</v>
      </c>
      <c r="J42" s="27" t="s">
        <v>143</v>
      </c>
      <c r="K42" s="103">
        <v>120</v>
      </c>
      <c r="L42" s="104">
        <v>0</v>
      </c>
      <c r="M42" s="105"/>
      <c r="N42" s="28">
        <f t="shared" si="13"/>
        <v>0</v>
      </c>
      <c r="O42" s="28">
        <f t="shared" si="14"/>
        <v>0</v>
      </c>
      <c r="P42" s="28">
        <f t="shared" si="15"/>
        <v>0</v>
      </c>
      <c r="Q42" s="41">
        <f t="shared" si="16"/>
        <v>0</v>
      </c>
      <c r="R42" s="28">
        <v>200</v>
      </c>
      <c r="S42" s="28">
        <v>900</v>
      </c>
      <c r="T42" s="28">
        <v>300</v>
      </c>
      <c r="U42" s="140"/>
      <c r="V42" s="28">
        <f t="shared" si="17"/>
        <v>0</v>
      </c>
      <c r="W42" s="28"/>
      <c r="X42" s="28">
        <v>3931</v>
      </c>
      <c r="Y42" s="28">
        <f t="shared" si="1"/>
        <v>4324.1</v>
      </c>
      <c r="Z42" s="28"/>
      <c r="AA42" s="141">
        <f t="shared" si="0"/>
        <v>5724.1</v>
      </c>
      <c r="AB42" s="34"/>
    </row>
    <row r="43" spans="1:28" ht="12">
      <c r="A43" s="26" t="s">
        <v>69</v>
      </c>
      <c r="B43" s="26">
        <v>3</v>
      </c>
      <c r="C43" s="26"/>
      <c r="D43" s="188"/>
      <c r="E43" s="187">
        <f>AA43</f>
        <v>1593.709516</v>
      </c>
      <c r="F43" s="141"/>
      <c r="G43" s="26">
        <v>4</v>
      </c>
      <c r="H43" s="26" t="s">
        <v>54</v>
      </c>
      <c r="I43" s="78" t="s">
        <v>70</v>
      </c>
      <c r="J43" s="27" t="s">
        <v>143</v>
      </c>
      <c r="K43" s="103">
        <v>80</v>
      </c>
      <c r="L43" s="104">
        <v>20</v>
      </c>
      <c r="M43" s="105">
        <v>12</v>
      </c>
      <c r="N43" s="28">
        <f t="shared" si="13"/>
        <v>240</v>
      </c>
      <c r="O43" s="28">
        <f t="shared" si="14"/>
        <v>66.12</v>
      </c>
      <c r="P43" s="28">
        <f t="shared" si="15"/>
        <v>34.989516</v>
      </c>
      <c r="Q43" s="41">
        <f t="shared" si="16"/>
        <v>341.109516</v>
      </c>
      <c r="R43" s="28"/>
      <c r="S43" s="28">
        <v>300</v>
      </c>
      <c r="T43" s="28"/>
      <c r="U43" s="140"/>
      <c r="V43" s="28">
        <f t="shared" si="17"/>
        <v>0</v>
      </c>
      <c r="W43" s="28"/>
      <c r="X43" s="28">
        <v>866</v>
      </c>
      <c r="Y43" s="28">
        <f t="shared" si="1"/>
        <v>952.6</v>
      </c>
      <c r="Z43" s="28"/>
      <c r="AA43" s="141">
        <f t="shared" si="0"/>
        <v>1593.709516</v>
      </c>
      <c r="AB43" s="34"/>
    </row>
    <row r="44" spans="4:27" ht="12">
      <c r="D44" s="159"/>
      <c r="E44" s="158"/>
      <c r="F44" s="158"/>
      <c r="Y44" s="70">
        <f t="shared" si="1"/>
        <v>0</v>
      </c>
      <c r="AA44" s="109">
        <f t="shared" si="0"/>
        <v>0</v>
      </c>
    </row>
    <row r="45" spans="1:28" ht="36">
      <c r="A45" s="211" t="s">
        <v>77</v>
      </c>
      <c r="B45" s="211">
        <v>2</v>
      </c>
      <c r="C45" s="211"/>
      <c r="D45" s="212"/>
      <c r="E45" s="212">
        <f>AA45</f>
        <v>19715.836068000004</v>
      </c>
      <c r="F45" s="212"/>
      <c r="G45" s="211">
        <v>1</v>
      </c>
      <c r="H45" s="211" t="s">
        <v>78</v>
      </c>
      <c r="I45" s="213" t="s">
        <v>79</v>
      </c>
      <c r="J45" s="214" t="s">
        <v>146</v>
      </c>
      <c r="K45" s="91"/>
      <c r="L45" s="92">
        <v>1040</v>
      </c>
      <c r="M45" s="107">
        <v>13</v>
      </c>
      <c r="N45" s="70">
        <f>L45*M45</f>
        <v>13520</v>
      </c>
      <c r="O45" s="70">
        <f>N45*0.2755</f>
        <v>3724.76</v>
      </c>
      <c r="P45" s="70">
        <f>(N45+O45)*0.1143</f>
        <v>1971.0760680000003</v>
      </c>
      <c r="Q45" s="71">
        <f>N45+O45+P45</f>
        <v>19215.836068000004</v>
      </c>
      <c r="R45" s="70"/>
      <c r="S45" s="70">
        <v>500</v>
      </c>
      <c r="T45" s="70"/>
      <c r="U45" s="108"/>
      <c r="V45" s="70">
        <f>U45*148</f>
        <v>0</v>
      </c>
      <c r="W45" s="70"/>
      <c r="X45" s="70"/>
      <c r="Y45" s="70">
        <f t="shared" si="1"/>
        <v>0</v>
      </c>
      <c r="Z45" s="70"/>
      <c r="AA45" s="109">
        <f t="shared" si="0"/>
        <v>19715.836068000004</v>
      </c>
      <c r="AB45" s="73"/>
    </row>
    <row r="46" spans="1:28" ht="24">
      <c r="A46" s="211" t="s">
        <v>80</v>
      </c>
      <c r="B46" s="211">
        <v>3</v>
      </c>
      <c r="C46" s="211"/>
      <c r="D46" s="212"/>
      <c r="E46" s="212">
        <f>AA46</f>
        <v>11676.935562</v>
      </c>
      <c r="F46" s="212"/>
      <c r="G46" s="211">
        <v>1</v>
      </c>
      <c r="H46" s="211" t="s">
        <v>81</v>
      </c>
      <c r="I46" s="213" t="s">
        <v>82</v>
      </c>
      <c r="J46" s="214" t="s">
        <v>146</v>
      </c>
      <c r="K46" s="91">
        <v>136</v>
      </c>
      <c r="L46" s="92">
        <v>360</v>
      </c>
      <c r="M46" s="107">
        <v>13</v>
      </c>
      <c r="N46" s="70">
        <f>L46*M46</f>
        <v>4680</v>
      </c>
      <c r="O46" s="70">
        <f>N46*0.2755</f>
        <v>1289.3400000000001</v>
      </c>
      <c r="P46" s="70">
        <f>(N46+O46)*0.1143</f>
        <v>682.295562</v>
      </c>
      <c r="Q46" s="71">
        <f>N46+O46+P46</f>
        <v>6651.635562</v>
      </c>
      <c r="R46" s="70">
        <v>340</v>
      </c>
      <c r="S46" s="70"/>
      <c r="T46" s="70"/>
      <c r="U46" s="108"/>
      <c r="V46" s="70">
        <f>U46*148</f>
        <v>0</v>
      </c>
      <c r="W46" s="70">
        <v>1085</v>
      </c>
      <c r="X46" s="70">
        <v>3273</v>
      </c>
      <c r="Y46" s="70">
        <f t="shared" si="1"/>
        <v>3600.3</v>
      </c>
      <c r="Z46" s="70"/>
      <c r="AA46" s="109">
        <f t="shared" si="0"/>
        <v>11676.935562</v>
      </c>
      <c r="AB46" s="73"/>
    </row>
    <row r="47" spans="1:26" ht="12">
      <c r="A47" s="13" t="s">
        <v>128</v>
      </c>
      <c r="D47" s="158">
        <f>SUM(D9:D46)</f>
        <v>194042.1594172</v>
      </c>
      <c r="E47" s="158">
        <f>SUM(E9:E43)</f>
        <v>63694.080466725</v>
      </c>
      <c r="F47" s="158">
        <f>SUM(F9:F46)</f>
        <v>40246.367930500004</v>
      </c>
      <c r="U47" s="220">
        <f>SUM(U10,U15,U18,U19,U20,U21,U27,U32)</f>
        <v>90</v>
      </c>
      <c r="V47" s="220">
        <f>SUM(V10,V15,V18,V19,V20,V21,V27,V32)</f>
        <v>13320</v>
      </c>
      <c r="Z47" s="158">
        <f>SUM(Z9:Z46)</f>
        <v>15912.600000000002</v>
      </c>
    </row>
    <row r="48" spans="4:15" ht="12">
      <c r="D48" s="159"/>
      <c r="E48" s="158"/>
      <c r="F48" s="158"/>
      <c r="M48" s="164" t="s">
        <v>131</v>
      </c>
      <c r="N48" s="165" t="s">
        <v>132</v>
      </c>
      <c r="O48" s="158" t="s">
        <v>133</v>
      </c>
    </row>
    <row r="49" spans="4:25" ht="12">
      <c r="D49" s="159"/>
      <c r="E49" s="158"/>
      <c r="F49" s="158"/>
      <c r="M49" s="166"/>
      <c r="N49" s="158"/>
      <c r="O49" s="158"/>
      <c r="Y49" s="151">
        <f>SUM(Y9:Y48)</f>
        <v>128877.07800000002</v>
      </c>
    </row>
    <row r="50" spans="2:26" ht="12.75">
      <c r="B50" s="162" t="s">
        <v>134</v>
      </c>
      <c r="D50" s="157">
        <v>201823</v>
      </c>
      <c r="E50" s="167">
        <v>63279</v>
      </c>
      <c r="F50" s="157">
        <v>40000</v>
      </c>
      <c r="I50" s="236" t="s">
        <v>129</v>
      </c>
      <c r="K50" s="156">
        <v>16000</v>
      </c>
      <c r="M50" s="166"/>
      <c r="N50" s="158"/>
      <c r="O50" s="158">
        <f>SUM(Z9,Z14,Z15)</f>
        <v>0</v>
      </c>
      <c r="Z50" s="158">
        <v>16000</v>
      </c>
    </row>
    <row r="51" spans="2:25" ht="12">
      <c r="B51" s="102"/>
      <c r="D51" s="159"/>
      <c r="E51" s="158"/>
      <c r="F51" s="158"/>
      <c r="I51" s="237"/>
      <c r="Y51" s="172"/>
    </row>
    <row r="52" spans="2:10" ht="12">
      <c r="B52" s="161" t="s">
        <v>130</v>
      </c>
      <c r="D52" s="160">
        <f>D50-D47</f>
        <v>7780.84058280001</v>
      </c>
      <c r="E52" s="160">
        <f>E50-E47</f>
        <v>-415.0804667249977</v>
      </c>
      <c r="F52" s="160">
        <f>F50-F47</f>
        <v>-246.36793050000415</v>
      </c>
      <c r="J52" s="163"/>
    </row>
    <row r="57" ht="12.75">
      <c r="A57" s="155"/>
    </row>
    <row r="58" ht="12.75">
      <c r="A58" s="155"/>
    </row>
    <row r="59" ht="12.75">
      <c r="A59" s="155"/>
    </row>
  </sheetData>
  <mergeCells count="4">
    <mergeCell ref="AB5:AB6"/>
    <mergeCell ref="K5:AA6"/>
    <mergeCell ref="D7:F7"/>
    <mergeCell ref="A5:J6"/>
  </mergeCells>
  <printOptions gridLines="1"/>
  <pageMargins left="0.45" right="0.5" top="1" bottom="0.75" header="0.5" footer="0.5"/>
  <pageSetup cellComments="asDisplayed" fitToHeight="1" fitToWidth="1" horizontalDpi="300" verticalDpi="300" orientation="landscape" paperSize="5" scale="48" r:id="rId3"/>
  <headerFooter alignWithMargins="0">
    <oddHeader>&amp;L&amp;"Arial,Bold Italic"&amp;11Water Quality Special Projects - State FY 09&amp;C&amp;"Arial,Bold"&amp;11APPROVED SPECIAL PROJECTS</oddHeader>
    <oddFooter>&amp;C&amp;8&amp;P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5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5.421875" style="15" bestFit="1" customWidth="1"/>
    <col min="2" max="2" width="13.421875" style="17" bestFit="1" customWidth="1"/>
    <col min="3" max="3" width="10.00390625" style="16" bestFit="1" customWidth="1"/>
    <col min="4" max="4" width="14.28125" style="16" bestFit="1" customWidth="1"/>
    <col min="5" max="5" width="34.00390625" style="19" customWidth="1"/>
    <col min="6" max="6" width="10.8515625" style="18" customWidth="1"/>
    <col min="7" max="7" width="10.28125" style="18" bestFit="1" customWidth="1"/>
    <col min="8" max="8" width="27.57421875" style="4" customWidth="1"/>
    <col min="9" max="170" width="9.140625" style="4" customWidth="1"/>
    <col min="171" max="16384" width="9.140625" style="1" customWidth="1"/>
  </cols>
  <sheetData>
    <row r="1" spans="1:170" s="8" customFormat="1" ht="36">
      <c r="A1" s="5" t="s">
        <v>1</v>
      </c>
      <c r="B1" s="5" t="s">
        <v>2</v>
      </c>
      <c r="C1" s="5" t="s">
        <v>3</v>
      </c>
      <c r="D1" s="5" t="s">
        <v>5</v>
      </c>
      <c r="E1" s="6" t="s">
        <v>6</v>
      </c>
      <c r="F1" s="7" t="s">
        <v>17</v>
      </c>
      <c r="G1" s="7" t="s">
        <v>18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</row>
    <row r="2" spans="1:7" s="4" customFormat="1" ht="12">
      <c r="A2" s="9"/>
      <c r="B2" s="9"/>
      <c r="C2" s="11"/>
      <c r="D2" s="11"/>
      <c r="E2" s="12"/>
      <c r="F2" s="14"/>
      <c r="G2" s="10"/>
    </row>
    <row r="3" spans="1:8" s="4" customFormat="1" ht="12">
      <c r="A3" s="9"/>
      <c r="B3" s="9"/>
      <c r="C3" s="11"/>
      <c r="D3" s="11"/>
      <c r="E3" s="22"/>
      <c r="F3" s="14"/>
      <c r="G3" s="10"/>
      <c r="H3" s="20"/>
    </row>
    <row r="4" spans="1:7" s="4" customFormat="1" ht="12">
      <c r="A4" s="9"/>
      <c r="B4" s="9"/>
      <c r="C4" s="9"/>
      <c r="D4" s="11"/>
      <c r="E4" s="12"/>
      <c r="F4" s="14"/>
      <c r="G4" s="10"/>
    </row>
    <row r="5" spans="1:8" s="4" customFormat="1" ht="12">
      <c r="A5" s="9"/>
      <c r="B5" s="9"/>
      <c r="C5" s="11"/>
      <c r="D5" s="11"/>
      <c r="E5" s="12"/>
      <c r="F5" s="14"/>
      <c r="G5" s="10"/>
      <c r="H5" s="20"/>
    </row>
    <row r="6" spans="1:7" s="4" customFormat="1" ht="12">
      <c r="A6" s="9"/>
      <c r="B6" s="9"/>
      <c r="C6" s="11"/>
      <c r="D6" s="11"/>
      <c r="E6" s="12"/>
      <c r="F6" s="14"/>
      <c r="G6" s="10"/>
    </row>
    <row r="7" spans="1:7" s="4" customFormat="1" ht="12">
      <c r="A7" s="9"/>
      <c r="B7" s="9"/>
      <c r="C7" s="9"/>
      <c r="D7" s="11"/>
      <c r="E7" s="12"/>
      <c r="F7" s="14"/>
      <c r="G7" s="10"/>
    </row>
    <row r="8" spans="1:7" s="4" customFormat="1" ht="12">
      <c r="A8" s="9"/>
      <c r="B8" s="9"/>
      <c r="C8" s="11"/>
      <c r="D8" s="11"/>
      <c r="E8" s="22"/>
      <c r="F8" s="14"/>
      <c r="G8" s="10"/>
    </row>
    <row r="9" spans="1:7" s="4" customFormat="1" ht="12">
      <c r="A9" s="9"/>
      <c r="B9" s="9"/>
      <c r="C9" s="9"/>
      <c r="D9" s="11"/>
      <c r="E9" s="12"/>
      <c r="F9" s="14"/>
      <c r="G9" s="10"/>
    </row>
    <row r="10" spans="1:7" s="4" customFormat="1" ht="12">
      <c r="A10" s="9"/>
      <c r="B10" s="9"/>
      <c r="C10" s="9"/>
      <c r="D10" s="11"/>
      <c r="E10" s="12"/>
      <c r="F10" s="14"/>
      <c r="G10" s="10"/>
    </row>
    <row r="11" spans="1:7" s="4" customFormat="1" ht="12">
      <c r="A11" s="9"/>
      <c r="B11" s="9"/>
      <c r="C11" s="9"/>
      <c r="D11" s="11"/>
      <c r="E11" s="12"/>
      <c r="F11" s="14"/>
      <c r="G11" s="10"/>
    </row>
    <row r="12" spans="1:7" s="4" customFormat="1" ht="12">
      <c r="A12" s="9"/>
      <c r="B12" s="9"/>
      <c r="C12" s="9"/>
      <c r="D12" s="11"/>
      <c r="E12" s="12"/>
      <c r="F12" s="14"/>
      <c r="G12" s="10"/>
    </row>
    <row r="13" spans="1:7" s="4" customFormat="1" ht="12">
      <c r="A13" s="9"/>
      <c r="B13" s="9"/>
      <c r="C13" s="9"/>
      <c r="D13" s="9"/>
      <c r="E13" s="12"/>
      <c r="F13" s="14"/>
      <c r="G13" s="10"/>
    </row>
    <row r="14" spans="1:8" s="4" customFormat="1" ht="12">
      <c r="A14" s="9"/>
      <c r="B14" s="9"/>
      <c r="C14" s="9"/>
      <c r="D14" s="11"/>
      <c r="E14" s="12"/>
      <c r="F14" s="14"/>
      <c r="G14" s="10"/>
      <c r="H14" s="20"/>
    </row>
    <row r="15" spans="1:8" s="4" customFormat="1" ht="12">
      <c r="A15" s="9"/>
      <c r="B15" s="9"/>
      <c r="C15" s="9"/>
      <c r="D15" s="11"/>
      <c r="E15" s="12"/>
      <c r="F15" s="29"/>
      <c r="G15" s="10"/>
      <c r="H15" s="23"/>
    </row>
  </sheetData>
  <printOptions gridLines="1"/>
  <pageMargins left="0.45" right="0.5" top="1" bottom="0.75" header="0.5" footer="0.5"/>
  <pageSetup fitToHeight="1" fitToWidth="1" horizontalDpi="300" verticalDpi="300" orientation="landscape" paperSize="9" r:id="rId1"/>
  <headerFooter alignWithMargins="0">
    <oddHeader>&amp;L&amp;"Arial,Bold Italic"&amp;11Water Quality Special Projects - State FY 08&amp;C&amp;"Arial,Bold"&amp;11DRAFT&amp;R&amp;"Arial,Bold Italic"&amp;11&amp;D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wenhom</dc:creator>
  <cp:keywords/>
  <dc:description/>
  <cp:lastModifiedBy>searlg</cp:lastModifiedBy>
  <cp:lastPrinted>2008-04-22T17:43:15Z</cp:lastPrinted>
  <dcterms:created xsi:type="dcterms:W3CDTF">2007-04-12T21:33:42Z</dcterms:created>
  <dcterms:modified xsi:type="dcterms:W3CDTF">2008-04-25T16:34:34Z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