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630" firstSheet="1" activeTab="5"/>
  </bookViews>
  <sheets>
    <sheet name="Posttreatment Mapping Data" sheetId="1" r:id="rId1"/>
    <sheet name="Pretreatment Mapping Data" sheetId="2" r:id="rId2"/>
    <sheet name="ENTRY " sheetId="3" r:id="rId3"/>
    <sheet name="BOAT SURVEY" sheetId="4" r:id="rId4"/>
    <sheet name="STATS" sheetId="5" r:id="rId5"/>
    <sheet name="Posttreatment Stats Summary" sheetId="6" r:id="rId6"/>
    <sheet name="Pretreatment Stats Summary" sheetId="7" r:id="rId7"/>
    <sheet name="MAX DEPTH GRAPH" sheetId="8" r:id="rId8"/>
    <sheet name="CALCULATE FQI" sheetId="9" r:id="rId9"/>
    <sheet name="Posttreatment Edited FQI" sheetId="10" r:id="rId10"/>
    <sheet name="Pretreatment Edited FQI" sheetId="11" r:id="rId11"/>
  </sheets>
  <definedNames>
    <definedName name="_xlnm.Print_Area" localSheetId="3">'BOAT SURVEY'!$A$1:$B$15</definedName>
    <definedName name="_xlnm.Print_Area" localSheetId="2">'ENTRY '!$A$1:$AJ$24</definedName>
    <definedName name="_xlnm.Print_Area" localSheetId="0">'Posttreatment Mapping Data'!$A$1:$L$24</definedName>
    <definedName name="_xlnm.Print_Area" localSheetId="5">'Posttreatment Stats Summary'!$B$1:$E$35</definedName>
    <definedName name="_xlnm.Print_Area" localSheetId="1">'Pretreatment Mapping Data'!$A$1:$L$24</definedName>
    <definedName name="_xlnm.Print_Area" localSheetId="6">'Pretreatment Stats Summary'!$B$1:$F$35</definedName>
    <definedName name="_xlnm.Print_Area" localSheetId="4">'STATS'!$B$1:$U$35</definedName>
  </definedNames>
  <calcPr fullCalcOnLoad="1"/>
</workbook>
</file>

<file path=xl/comments9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<sst xmlns="http://schemas.openxmlformats.org/spreadsheetml/2006/main" count="1332" uniqueCount="530">
  <si>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</si>
  <si>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</si>
  <si>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</si>
  <si>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</si>
  <si>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</si>
  <si>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</si>
  <si>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</si>
  <si>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</si>
  <si>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</si>
  <si>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</si>
  <si>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</si>
  <si>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</si>
  <si>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</si>
  <si>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</si>
  <si>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</si>
  <si>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</si>
  <si>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</si>
  <si>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</si>
  <si>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</si>
  <si>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</si>
  <si>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</si>
  <si>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</si>
  <si>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</si>
  <si>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</si>
  <si>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</si>
  <si>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</si>
  <si>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</si>
  <si>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</si>
  <si>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</si>
  <si>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</si>
  <si>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</si>
  <si>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</si>
  <si>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</si>
  <si>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</si>
  <si>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</si>
  <si>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</si>
  <si>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</si>
  <si>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</si>
  <si>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</si>
  <si>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</si>
  <si>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</si>
  <si>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</si>
  <si>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</si>
  <si>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</si>
  <si>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</si>
  <si>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</si>
  <si>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</si>
  <si>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</si>
  <si>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</si>
  <si>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</si>
  <si>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</si>
  <si>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</si>
  <si>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</si>
  <si>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</si>
  <si>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</si>
  <si>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</si>
  <si>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</si>
  <si>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</si>
  <si>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</si>
  <si>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</si>
  <si>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</si>
  <si>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</si>
  <si>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</si>
  <si>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</si>
  <si>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</si>
  <si>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</si>
  <si>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</si>
  <si>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</si>
  <si>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</si>
  <si>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</si>
  <si>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</si>
  <si>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</si>
  <si>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</si>
  <si>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</si>
  <si>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</si>
  <si>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</si>
  <si>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</si>
  <si>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</si>
  <si>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</si>
  <si>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</si>
  <si>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</si>
  <si>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</si>
  <si>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</si>
  <si>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</si>
  <si>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</si>
  <si>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</si>
  <si>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</si>
  <si>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</si>
  <si>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</si>
  <si>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</si>
  <si>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</si>
  <si>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</si>
  <si>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</si>
  <si>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</si>
  <si>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</si>
  <si>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</si>
  <si>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</si>
  <si>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</si>
  <si>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</si>
  <si>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</si>
  <si>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</si>
  <si>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</si>
  <si>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</si>
  <si>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</si>
  <si>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</si>
  <si>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</si>
  <si>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</si>
  <si>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</si>
  <si>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</si>
  <si>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</si>
  <si>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</si>
  <si>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</si>
  <si>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</si>
  <si>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</si>
  <si>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</si>
  <si>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</si>
  <si>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</si>
  <si>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</si>
  <si>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</si>
  <si>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</si>
  <si>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</si>
  <si>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</si>
  <si>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</si>
  <si>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</si>
  <si>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</si>
  <si>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</si>
  <si>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</si>
  <si>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</si>
  <si>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</si>
  <si>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</si>
  <si>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</si>
  <si>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</si>
  <si>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</si>
  <si>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</si>
  <si>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</si>
  <si>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</si>
  <si>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</si>
  <si>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</si>
  <si>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</si>
  <si>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</si>
  <si>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</si>
  <si>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</si>
  <si>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</si>
  <si>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</si>
  <si>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</si>
  <si>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</si>
  <si>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</si>
  <si>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</si>
  <si>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</si>
  <si>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</si>
  <si>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</si>
  <si>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</si>
  <si>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</si>
  <si>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</si>
  <si>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</si>
  <si>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</si>
  <si>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</si>
  <si>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</si>
  <si>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</si>
  <si>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</si>
  <si>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</si>
  <si>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</si>
  <si>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</si>
  <si>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</si>
  <si>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</si>
  <si>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</si>
  <si>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</si>
  <si>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</si>
  <si>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</si>
  <si>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</si>
  <si>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</si>
  <si>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</si>
  <si>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</si>
  <si>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</si>
  <si>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</si>
  <si>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</si>
  <si>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</si>
  <si>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</si>
  <si>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</si>
  <si>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</si>
  <si>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</si>
  <si>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</si>
  <si>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</si>
  <si>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</si>
  <si>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</si>
  <si>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</si>
  <si>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</si>
  <si>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</si>
  <si>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</si>
  <si>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</si>
  <si>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</si>
  <si>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</si>
  <si>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</si>
  <si>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</si>
  <si>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</si>
  <si>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</si>
  <si>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</si>
  <si>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</si>
  <si>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</si>
  <si>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</si>
  <si>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</si>
  <si>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</si>
  <si>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</si>
  <si>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</si>
  <si>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</si>
  <si>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</si>
  <si>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</si>
  <si>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</si>
  <si>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</si>
  <si>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</si>
  <si>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</si>
  <si>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</si>
  <si>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</si>
  <si>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</si>
  <si>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</si>
  <si>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</si>
  <si>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</si>
  <si>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</si>
  <si>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</si>
  <si>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</si>
  <si>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</si>
  <si>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</si>
  <si>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</si>
  <si>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</si>
  <si>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</si>
  <si>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</si>
  <si>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</si>
  <si>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</si>
  <si>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</si>
  <si>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</si>
  <si>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</si>
  <si>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</si>
  <si>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</si>
  <si>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</si>
  <si>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</si>
  <si>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</si>
  <si>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</si>
  <si>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</si>
  <si>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</si>
  <si>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</si>
  <si>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</si>
  <si>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</si>
  <si>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</si>
  <si>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</si>
  <si>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</si>
  <si>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</si>
  <si>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</si>
  <si>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</si>
  <si>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</si>
  <si>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</si>
  <si>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</si>
  <si>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</si>
  <si>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</si>
  <si>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</si>
  <si>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</si>
  <si>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</si>
  <si>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</si>
  <si>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</si>
  <si>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</si>
  <si>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</si>
  <si>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</si>
  <si>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</si>
  <si>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</si>
  <si>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</si>
  <si>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</si>
  <si>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</si>
  <si>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</si>
  <si>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</si>
  <si>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</si>
  <si>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</si>
  <si>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</si>
  <si>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</si>
  <si>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</si>
  <si>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</si>
  <si>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</si>
  <si>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</si>
  <si>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</si>
  <si>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</si>
  <si>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</si>
  <si>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</si>
  <si>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</si>
  <si>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</si>
  <si>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</si>
  <si>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</si>
  <si>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</si>
  <si>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</si>
  <si>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</si>
  <si>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</si>
  <si>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</si>
  <si>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</si>
  <si>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</si>
  <si>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</si>
  <si>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</si>
  <si>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</si>
  <si>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</si>
  <si>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</si>
  <si>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</si>
  <si>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</si>
  <si>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</si>
  <si>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</si>
  <si>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</si>
  <si>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</si>
  <si>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</si>
  <si>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</si>
  <si>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</si>
  <si>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</si>
  <si>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</si>
  <si>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</si>
  <si>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</si>
  <si>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</si>
  <si>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</si>
  <si>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</si>
  <si>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</si>
  <si>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</si>
  <si>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</si>
  <si>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</si>
  <si>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</si>
  <si>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</si>
  <si>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</si>
  <si>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</si>
  <si>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</si>
  <si>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</si>
  <si>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</si>
  <si>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</si>
  <si>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</si>
  <si>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</si>
  <si>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</si>
  <si>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</si>
  <si>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</si>
  <si>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</si>
  <si>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</si>
  <si>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</si>
  <si>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</si>
  <si>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</si>
  <si>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EWM</t>
  </si>
  <si>
    <t>CLP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</si>
  <si>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</si>
  <si>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</si>
  <si>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</si>
  <si>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</si>
  <si>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</si>
  <si>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</si>
  <si>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</si>
  <si>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</si>
  <si>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</si>
  <si>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</si>
  <si>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</si>
  <si>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</si>
  <si>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</si>
  <si>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</si>
  <si>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</si>
  <si>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</si>
  <si>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</si>
  <si>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</si>
  <si>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</si>
  <si>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</si>
  <si>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</si>
  <si>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</si>
  <si>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</si>
  <si>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</si>
  <si>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</si>
  <si>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</si>
  <si>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</si>
  <si>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</si>
  <si>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</si>
  <si>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</si>
  <si>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</si>
  <si>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</si>
  <si>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</si>
  <si>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</si>
  <si>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</si>
  <si>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</si>
  <si>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</si>
  <si>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</si>
  <si>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</si>
  <si>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</si>
  <si>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</si>
  <si>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</si>
  <si>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</si>
  <si>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</si>
  <si>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</si>
  <si>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</si>
  <si>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</si>
  <si>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</si>
  <si>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</si>
  <si>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</si>
  <si>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</si>
  <si>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</si>
  <si>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</si>
  <si>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</si>
  <si>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</si>
  <si>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</si>
  <si>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</si>
  <si>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</si>
  <si>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</si>
  <si>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</si>
  <si>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</si>
  <si>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</si>
  <si>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</si>
  <si>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</si>
  <si>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</si>
  <si>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</si>
  <si>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</si>
  <si>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</si>
  <si>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</si>
  <si>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</si>
  <si>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</si>
  <si>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</si>
  <si>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</si>
  <si>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</si>
  <si>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</si>
  <si>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</si>
  <si>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</si>
  <si>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</si>
  <si>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</si>
  <si>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</si>
  <si>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</si>
  <si>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</si>
  <si>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</si>
  <si>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</si>
  <si>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</si>
  <si>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</si>
  <si>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</si>
  <si>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</si>
  <si>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</si>
  <si>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</si>
  <si>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</si>
  <si>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</si>
  <si>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</si>
  <si>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</si>
  <si>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</si>
  <si>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</si>
  <si>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</si>
  <si>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</si>
  <si>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</si>
  <si>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</si>
  <si>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</si>
  <si>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</si>
  <si>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</si>
  <si>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</si>
  <si>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</si>
  <si>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</si>
  <si>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</si>
  <si>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</si>
  <si>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</si>
  <si>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</si>
  <si>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</si>
  <si>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</si>
  <si>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</si>
  <si>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</si>
  <si>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</si>
  <si>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</si>
  <si>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</si>
  <si>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</si>
  <si>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</si>
  <si>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</si>
  <si>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</si>
  <si>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</si>
  <si>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</si>
  <si>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</si>
  <si>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</si>
  <si>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</si>
  <si>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</si>
  <si>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</si>
  <si>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</si>
  <si>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</si>
  <si>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</si>
  <si>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</si>
  <si>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</si>
  <si>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</si>
  <si>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</si>
  <si>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</si>
  <si>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</si>
  <si>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</si>
  <si>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</si>
  <si>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</si>
  <si>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</si>
  <si>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</si>
  <si>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</si>
  <si>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</si>
  <si>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</si>
  <si>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</si>
  <si>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</si>
  <si>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</si>
  <si>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</si>
  <si>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Minong Flowage</t>
  </si>
  <si>
    <t>Washburn/Douglas</t>
  </si>
  <si>
    <t>S</t>
  </si>
  <si>
    <t>M</t>
  </si>
  <si>
    <t>Latitiude(need electronic copy of site locations)</t>
  </si>
  <si>
    <t>P</t>
  </si>
  <si>
    <t>Myriophyllum spicatum</t>
  </si>
  <si>
    <t>Eurasian water milfoil</t>
  </si>
  <si>
    <t>ID</t>
  </si>
  <si>
    <t>Latitude</t>
  </si>
  <si>
    <t>Longitude</t>
  </si>
  <si>
    <t>Depth</t>
  </si>
  <si>
    <t>Sediment</t>
  </si>
  <si>
    <t>Ceratophyllum_demersum_Coontail</t>
  </si>
  <si>
    <t>Elodea_canadensis_Common_waterweed</t>
  </si>
  <si>
    <t>Heteranthera_dubia_Water_star_grass</t>
  </si>
  <si>
    <t>Potamogeton_pusillus_Small_pondweed</t>
  </si>
  <si>
    <t>Potamogeton_robbinsii_Fern_pondweed</t>
  </si>
  <si>
    <t>Joshua Curtin</t>
  </si>
  <si>
    <r>
      <t xml:space="preserve">Nitella </t>
    </r>
    <r>
      <rPr>
        <sz val="11"/>
        <color indexed="8"/>
        <rFont val="Arial"/>
        <family val="2"/>
      </rPr>
      <t>sp.</t>
    </r>
  </si>
  <si>
    <t>4 29 2015</t>
  </si>
  <si>
    <t>Potamogeton crispus</t>
  </si>
  <si>
    <t xml:space="preserve">Curly-leaf pondweed </t>
  </si>
  <si>
    <t>*</t>
  </si>
  <si>
    <r>
      <t>Nitella</t>
    </r>
    <r>
      <rPr>
        <sz val="10"/>
        <rFont val="Arial"/>
        <family val="2"/>
      </rPr>
      <t xml:space="preserve"> sp.</t>
    </r>
  </si>
  <si>
    <t>Littoral_zone</t>
  </si>
  <si>
    <t>Littoral_zone_with_plants</t>
  </si>
  <si>
    <t>Native_species_richness</t>
  </si>
  <si>
    <t>Nitella_sp__Nitella</t>
  </si>
  <si>
    <t>Potamogeton_zosteriformis_Flat_stem_pondweed</t>
  </si>
  <si>
    <t>Aquatic_moss</t>
  </si>
  <si>
    <t>* Excluded from relative frequency analysis</t>
  </si>
  <si>
    <t/>
  </si>
  <si>
    <t>present</t>
  </si>
  <si>
    <t>6 15 2016</t>
  </si>
  <si>
    <t>Littoral_Zone</t>
  </si>
  <si>
    <t>Littoral_Zone_with_Plants</t>
  </si>
  <si>
    <t>Native_Species_Richness</t>
  </si>
  <si>
    <t>Potamogeton_crispus_Curly_leaf_pondweed</t>
  </si>
  <si>
    <t>Najas_flexilis_Slender_naiad</t>
  </si>
  <si>
    <t>Nuphar_variegata_Spatterdock</t>
  </si>
  <si>
    <t>Nymphaea_odorata_White_water_lily</t>
  </si>
  <si>
    <t>Potamogeton_epihydrus_Ribbon_leaf_pondweed</t>
  </si>
  <si>
    <t>Stuckenia_pectinata_Sago_pondweed</t>
  </si>
  <si>
    <t>Vallisneria_americana_Wild_celery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</si>
</sst>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  <numFmt numFmtId="173" formatCode="0.00000"/>
    <numFmt numFmtId="174" formatCode="0.0000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.5"/>
      <color indexed="8"/>
      <name val="Arial"/>
      <family val="2"/>
    </font>
    <font>
      <b/>
      <sz val="14.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textRotation="45"/>
      <protection locked="0"/>
    </xf>
    <xf numFmtId="0" fontId="7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textRotation="45" wrapText="1"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7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11" xfId="0" applyFont="1" applyFill="1" applyBorder="1" applyAlignment="1" applyProtection="1">
      <alignment textRotation="45"/>
      <protection locked="0"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6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9" fillId="0" borderId="11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6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4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1" fillId="0" borderId="0" xfId="59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59" applyFont="1" applyFill="1" applyBorder="1" applyAlignment="1">
      <alignment horizontal="center"/>
      <protection/>
    </xf>
    <xf numFmtId="0" fontId="16" fillId="0" borderId="0" xfId="58" applyFont="1" applyFill="1" applyBorder="1" applyAlignment="1">
      <alignment horizontal="center"/>
      <protection/>
    </xf>
    <xf numFmtId="0" fontId="16" fillId="0" borderId="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1" fontId="16" fillId="0" borderId="0" xfId="59" applyNumberFormat="1" applyFont="1" applyFill="1" applyBorder="1" applyAlignment="1">
      <alignment wrapText="1"/>
      <protection/>
    </xf>
    <xf numFmtId="0" fontId="15" fillId="0" borderId="0" xfId="0" applyFont="1" applyBorder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16" fillId="0" borderId="10" xfId="59" applyFont="1" applyFill="1" applyBorder="1" applyAlignment="1">
      <alignment horizontal="left" wrapText="1"/>
      <protection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59" applyFont="1" applyFill="1" applyBorder="1" applyAlignment="1">
      <alignment horizontal="left" wrapText="1"/>
      <protection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19" fillId="0" borderId="15" xfId="58" applyFont="1" applyFill="1" applyBorder="1" applyAlignment="1">
      <alignment horizontal="left" wrapText="1"/>
      <protection/>
    </xf>
    <xf numFmtId="1" fontId="16" fillId="0" borderId="16" xfId="58" applyNumberFormat="1" applyFont="1" applyFill="1" applyBorder="1" applyAlignment="1">
      <alignment wrapText="1"/>
      <protection/>
    </xf>
    <xf numFmtId="0" fontId="19" fillId="0" borderId="15" xfId="59" applyFont="1" applyFill="1" applyBorder="1" applyAlignment="1">
      <alignment horizontal="left" wrapText="1"/>
      <protection/>
    </xf>
    <xf numFmtId="1" fontId="16" fillId="0" borderId="16" xfId="59" applyNumberFormat="1" applyFont="1" applyFill="1" applyBorder="1" applyAlignment="1">
      <alignment wrapText="1"/>
      <protection/>
    </xf>
    <xf numFmtId="0" fontId="20" fillId="0" borderId="15" xfId="59" applyFont="1" applyFill="1" applyBorder="1" applyAlignment="1">
      <alignment horizontal="left" wrapText="1"/>
      <protection/>
    </xf>
    <xf numFmtId="1" fontId="15" fillId="0" borderId="16" xfId="59" applyNumberFormat="1" applyFont="1" applyFill="1" applyBorder="1" applyAlignment="1">
      <alignment wrapText="1"/>
      <protection/>
    </xf>
    <xf numFmtId="0" fontId="19" fillId="0" borderId="17" xfId="59" applyFont="1" applyFill="1" applyBorder="1" applyAlignment="1">
      <alignment horizontal="left" wrapText="1"/>
      <protection/>
    </xf>
    <xf numFmtId="0" fontId="15" fillId="0" borderId="18" xfId="0" applyFont="1" applyBorder="1" applyAlignment="1">
      <alignment/>
    </xf>
    <xf numFmtId="1" fontId="16" fillId="0" borderId="19" xfId="59" applyNumberFormat="1" applyFont="1" applyFill="1" applyBorder="1" applyAlignment="1">
      <alignment wrapText="1"/>
      <protection/>
    </xf>
    <xf numFmtId="0" fontId="19" fillId="0" borderId="20" xfId="58" applyFont="1" applyFill="1" applyBorder="1" applyAlignment="1">
      <alignment horizontal="left" wrapText="1"/>
      <protection/>
    </xf>
    <xf numFmtId="0" fontId="16" fillId="0" borderId="21" xfId="58" applyFont="1" applyFill="1" applyBorder="1" applyAlignment="1">
      <alignment horizontal="left" wrapText="1"/>
      <protection/>
    </xf>
    <xf numFmtId="1" fontId="16" fillId="0" borderId="22" xfId="58" applyNumberFormat="1" applyFont="1" applyFill="1" applyBorder="1" applyAlignment="1">
      <alignment wrapText="1"/>
      <protection/>
    </xf>
    <xf numFmtId="0" fontId="17" fillId="0" borderId="23" xfId="59" applyFont="1" applyFill="1" applyBorder="1" applyAlignment="1">
      <alignment horizontal="center"/>
      <protection/>
    </xf>
    <xf numFmtId="0" fontId="17" fillId="0" borderId="24" xfId="59" applyFont="1" applyFill="1" applyBorder="1" applyAlignment="1">
      <alignment horizontal="center"/>
      <protection/>
    </xf>
    <xf numFmtId="0" fontId="17" fillId="0" borderId="25" xfId="58" applyFont="1" applyFill="1" applyBorder="1" applyAlignment="1">
      <alignment horizontal="center"/>
      <protection/>
    </xf>
    <xf numFmtId="0" fontId="15" fillId="0" borderId="26" xfId="0" applyFont="1" applyBorder="1" applyAlignment="1">
      <alignment/>
    </xf>
    <xf numFmtId="1" fontId="16" fillId="0" borderId="27" xfId="58" applyNumberFormat="1" applyFont="1" applyFill="1" applyBorder="1" applyAlignment="1">
      <alignment wrapText="1"/>
      <protection/>
    </xf>
    <xf numFmtId="1" fontId="16" fillId="0" borderId="28" xfId="58" applyNumberFormat="1" applyFont="1" applyFill="1" applyBorder="1" applyAlignment="1">
      <alignment wrapText="1"/>
      <protection/>
    </xf>
    <xf numFmtId="1" fontId="16" fillId="0" borderId="29" xfId="58" applyNumberFormat="1" applyFont="1" applyFill="1" applyBorder="1" applyAlignment="1">
      <alignment wrapText="1"/>
      <protection/>
    </xf>
    <xf numFmtId="1" fontId="16" fillId="0" borderId="30" xfId="58" applyNumberFormat="1" applyFont="1" applyFill="1" applyBorder="1" applyAlignment="1">
      <alignment wrapText="1"/>
      <protection/>
    </xf>
    <xf numFmtId="0" fontId="17" fillId="0" borderId="31" xfId="59" applyFont="1" applyFill="1" applyBorder="1" applyAlignment="1">
      <alignment horizontal="center"/>
      <protection/>
    </xf>
    <xf numFmtId="0" fontId="16" fillId="36" borderId="32" xfId="59" applyFont="1" applyFill="1" applyBorder="1" applyAlignment="1">
      <alignment horizontal="left" wrapText="1"/>
      <protection/>
    </xf>
    <xf numFmtId="0" fontId="15" fillId="37" borderId="32" xfId="0" applyFont="1" applyFill="1" applyBorder="1" applyAlignment="1">
      <alignment/>
    </xf>
    <xf numFmtId="0" fontId="15" fillId="37" borderId="32" xfId="0" applyFont="1" applyFill="1" applyBorder="1" applyAlignment="1">
      <alignment/>
    </xf>
    <xf numFmtId="0" fontId="17" fillId="0" borderId="0" xfId="59" applyFont="1" applyFill="1" applyBorder="1" applyAlignment="1">
      <alignment horizontal="left" wrapText="1"/>
      <protection/>
    </xf>
    <xf numFmtId="0" fontId="17" fillId="36" borderId="33" xfId="59" applyFont="1" applyFill="1" applyBorder="1" applyAlignment="1">
      <alignment horizontal="left" wrapText="1"/>
      <protection/>
    </xf>
    <xf numFmtId="0" fontId="18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41" xfId="59" applyFont="1" applyFill="1" applyBorder="1" applyAlignment="1">
      <alignment horizontal="center"/>
      <protection/>
    </xf>
    <xf numFmtId="0" fontId="17" fillId="0" borderId="42" xfId="59" applyFont="1" applyFill="1" applyBorder="1" applyAlignment="1">
      <alignment horizontal="center"/>
      <protection/>
    </xf>
    <xf numFmtId="0" fontId="16" fillId="0" borderId="43" xfId="58" applyFont="1" applyFill="1" applyBorder="1" applyAlignment="1">
      <alignment horizontal="center"/>
      <protection/>
    </xf>
    <xf numFmtId="0" fontId="17" fillId="0" borderId="44" xfId="59" applyFont="1" applyFill="1" applyBorder="1" applyAlignment="1">
      <alignment horizontal="center"/>
      <protection/>
    </xf>
    <xf numFmtId="0" fontId="16" fillId="0" borderId="45" xfId="58" applyFont="1" applyFill="1" applyBorder="1" applyAlignment="1">
      <alignment horizontal="center"/>
      <protection/>
    </xf>
    <xf numFmtId="0" fontId="17" fillId="0" borderId="37" xfId="59" applyFont="1" applyFill="1" applyBorder="1" applyAlignment="1">
      <alignment horizontal="center"/>
      <protection/>
    </xf>
    <xf numFmtId="0" fontId="16" fillId="0" borderId="38" xfId="58" applyFont="1" applyFill="1" applyBorder="1" applyAlignment="1">
      <alignment horizontal="center"/>
      <protection/>
    </xf>
    <xf numFmtId="0" fontId="9" fillId="37" borderId="13" xfId="0" applyFont="1" applyFill="1" applyBorder="1" applyAlignment="1" applyProtection="1">
      <alignment textRotation="45" wrapText="1"/>
      <protection locked="0"/>
    </xf>
    <xf numFmtId="0" fontId="0" fillId="37" borderId="13" xfId="0" applyFont="1" applyFill="1" applyBorder="1" applyAlignment="1" applyProtection="1">
      <alignment textRotation="45"/>
      <protection locked="0"/>
    </xf>
    <xf numFmtId="0" fontId="7" fillId="37" borderId="13" xfId="0" applyFont="1" applyFill="1" applyBorder="1" applyAlignment="1" applyProtection="1">
      <alignment textRotation="45"/>
      <protection locked="0"/>
    </xf>
    <xf numFmtId="0" fontId="0" fillId="37" borderId="4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16" fillId="0" borderId="43" xfId="58" applyNumberFormat="1" applyFont="1" applyFill="1" applyBorder="1" applyAlignment="1">
      <alignment horizontal="center"/>
      <protection/>
    </xf>
    <xf numFmtId="0" fontId="15" fillId="0" borderId="47" xfId="0" applyFont="1" applyBorder="1" applyAlignment="1">
      <alignment horizontal="center"/>
    </xf>
    <xf numFmtId="2" fontId="9" fillId="0" borderId="10" xfId="0" applyNumberFormat="1" applyFont="1" applyBorder="1" applyAlignment="1">
      <alignment textRotation="45"/>
    </xf>
    <xf numFmtId="0" fontId="8" fillId="0" borderId="11" xfId="0" applyFont="1" applyFill="1" applyBorder="1" applyAlignment="1" applyProtection="1">
      <alignment textRotation="45"/>
      <protection locked="0"/>
    </xf>
    <xf numFmtId="0" fontId="8" fillId="0" borderId="10" xfId="0" applyFont="1" applyFill="1" applyBorder="1" applyAlignment="1" applyProtection="1">
      <alignment textRotation="45"/>
      <protection locked="0"/>
    </xf>
    <xf numFmtId="0" fontId="9" fillId="0" borderId="10" xfId="0" applyFont="1" applyFill="1" applyBorder="1" applyAlignment="1" applyProtection="1">
      <alignment textRotation="45" wrapText="1"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left"/>
      <protection locked="0"/>
    </xf>
    <xf numFmtId="171" fontId="0" fillId="38" borderId="10" xfId="0" applyNumberFormat="1" applyFont="1" applyFill="1" applyBorder="1" applyAlignment="1" applyProtection="1">
      <alignment horizontal="left"/>
      <protection locked="0"/>
    </xf>
    <xf numFmtId="168" fontId="15" fillId="0" borderId="0" xfId="0" applyNumberFormat="1" applyFont="1" applyAlignment="1">
      <alignment/>
    </xf>
    <xf numFmtId="168" fontId="15" fillId="37" borderId="25" xfId="0" applyNumberFormat="1" applyFont="1" applyFill="1" applyBorder="1" applyAlignment="1">
      <alignment/>
    </xf>
    <xf numFmtId="0" fontId="0" fillId="38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textRotation="45"/>
      <protection locked="0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 textRotation="45"/>
      <protection locked="0"/>
    </xf>
    <xf numFmtId="0" fontId="0" fillId="0" borderId="11" xfId="0" applyFont="1" applyBorder="1" applyAlignment="1" applyProtection="1">
      <alignment textRotation="45"/>
      <protection locked="0"/>
    </xf>
    <xf numFmtId="0" fontId="0" fillId="0" borderId="13" xfId="0" applyFont="1" applyBorder="1" applyAlignment="1" applyProtection="1">
      <alignment textRotation="45"/>
      <protection locked="0"/>
    </xf>
    <xf numFmtId="0" fontId="0" fillId="35" borderId="12" xfId="0" applyFont="1" applyFill="1" applyBorder="1" applyAlignment="1" applyProtection="1">
      <alignment textRotation="45"/>
      <protection hidden="1"/>
    </xf>
    <xf numFmtId="173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59" applyFont="1" applyFill="1" applyBorder="1" applyAlignment="1">
      <alignment horizontal="left" wrapText="1"/>
      <protection/>
    </xf>
    <xf numFmtId="0" fontId="7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Depth of Plant Colonization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325"/>
          <c:w val="0.940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'MAX DEPTH GRAPH'!$A$2:$A$13</c:f>
              <c:numCache/>
            </c:numRef>
          </c:cat>
          <c:val>
            <c:numRef>
              <c:f>'MAX DEPTH GRAPH'!$B$2:$B$13</c:f>
              <c:numCache/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Bin (feet)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33702"/>
        <c:crosses val="autoZero"/>
        <c:auto val="1"/>
        <c:lblOffset val="100"/>
        <c:tickLblSkip val="2"/>
        <c:noMultiLvlLbl val="0"/>
      </c:catAx>
      <c:valAx>
        <c:axId val="244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Sites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876550" y="171450"/>
        <a:ext cx="85344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V133" sqref="A1:V133"/>
    </sheetView>
  </sheetViews>
  <sheetFormatPr defaultColWidth="5.7109375" defaultRowHeight="12.75"/>
  <cols>
    <col min="1" max="1" width="5.00390625" style="25" bestFit="1" customWidth="1"/>
    <col min="2" max="2" width="11.00390625" style="4" customWidth="1"/>
    <col min="3" max="3" width="13.28125" style="4" customWidth="1"/>
    <col min="4" max="5" width="5.7109375" style="4" customWidth="1"/>
    <col min="6" max="6" width="4.421875" style="155" customWidth="1"/>
    <col min="7" max="7" width="5.00390625" style="25" bestFit="1" customWidth="1"/>
    <col min="8" max="8" width="7.00390625" style="155" customWidth="1"/>
    <col min="9" max="9" width="5.7109375" style="4" customWidth="1"/>
    <col min="10" max="11" width="6.7109375" style="4" customWidth="1"/>
    <col min="12" max="22" width="5.7109375" style="4" customWidth="1"/>
    <col min="23" max="16384" width="5.7109375" style="4" customWidth="1"/>
  </cols>
  <sheetData>
    <row r="1" spans="1:22" s="3" customFormat="1" ht="189.75" customHeight="1">
      <c r="A1" s="158" t="s">
        <v>493</v>
      </c>
      <c r="B1" s="5" t="s">
        <v>494</v>
      </c>
      <c r="C1" s="3" t="s">
        <v>495</v>
      </c>
      <c r="D1" s="22" t="s">
        <v>496</v>
      </c>
      <c r="E1" s="3" t="s">
        <v>497</v>
      </c>
      <c r="F1" s="156" t="s">
        <v>520</v>
      </c>
      <c r="G1" s="158" t="s">
        <v>521</v>
      </c>
      <c r="H1" s="83" t="s">
        <v>522</v>
      </c>
      <c r="I1" s="7" t="s">
        <v>484</v>
      </c>
      <c r="J1" s="18" t="s">
        <v>334</v>
      </c>
      <c r="K1" s="18" t="s">
        <v>523</v>
      </c>
      <c r="L1" s="6" t="s">
        <v>498</v>
      </c>
      <c r="M1" s="6" t="s">
        <v>499</v>
      </c>
      <c r="N1" s="6" t="s">
        <v>500</v>
      </c>
      <c r="O1" s="6" t="s">
        <v>524</v>
      </c>
      <c r="P1" s="6" t="s">
        <v>525</v>
      </c>
      <c r="Q1" s="6" t="s">
        <v>526</v>
      </c>
      <c r="R1" s="6" t="s">
        <v>527</v>
      </c>
      <c r="S1" s="6" t="s">
        <v>501</v>
      </c>
      <c r="T1" s="6" t="s">
        <v>514</v>
      </c>
      <c r="U1" s="6" t="s">
        <v>528</v>
      </c>
      <c r="V1" s="6" t="s">
        <v>529</v>
      </c>
    </row>
    <row r="2" spans="1:22" ht="12.75">
      <c r="A2" s="23">
        <v>1</v>
      </c>
      <c r="B2" s="182">
        <v>46.15253</v>
      </c>
      <c r="C2" s="182">
        <v>-91.92553</v>
      </c>
      <c r="D2" s="4">
        <v>5</v>
      </c>
      <c r="E2" s="183" t="s">
        <v>488</v>
      </c>
      <c r="F2" s="157">
        <v>1</v>
      </c>
      <c r="G2" s="23">
        <v>1</v>
      </c>
      <c r="H2" s="85">
        <v>2</v>
      </c>
      <c r="I2" s="4">
        <v>1</v>
      </c>
      <c r="J2" s="8">
        <v>0</v>
      </c>
      <c r="K2" s="8">
        <v>0</v>
      </c>
      <c r="L2" s="25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</row>
    <row r="3" spans="1:22" ht="12.75">
      <c r="A3" s="23">
        <v>2</v>
      </c>
      <c r="B3" s="182">
        <v>46.15253</v>
      </c>
      <c r="C3" s="182">
        <v>-91.92516</v>
      </c>
      <c r="D3" s="4">
        <v>5</v>
      </c>
      <c r="E3" s="183" t="s">
        <v>488</v>
      </c>
      <c r="F3" s="157">
        <v>1</v>
      </c>
      <c r="G3" s="23">
        <v>1</v>
      </c>
      <c r="H3" s="85">
        <v>3</v>
      </c>
      <c r="I3" s="4">
        <v>1</v>
      </c>
      <c r="J3" s="8">
        <v>0</v>
      </c>
      <c r="K3" s="8">
        <v>0</v>
      </c>
      <c r="L3" s="25">
        <v>1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</row>
    <row r="4" spans="1:22" ht="12.75">
      <c r="A4" s="23">
        <v>3</v>
      </c>
      <c r="B4" s="182">
        <v>46.15254</v>
      </c>
      <c r="C4" s="182">
        <v>-91.9248</v>
      </c>
      <c r="D4" s="4">
        <v>5.5</v>
      </c>
      <c r="E4" s="183" t="s">
        <v>488</v>
      </c>
      <c r="F4" s="157">
        <v>1</v>
      </c>
      <c r="G4" s="23">
        <v>1</v>
      </c>
      <c r="H4" s="85">
        <v>2</v>
      </c>
      <c r="I4" s="4">
        <v>1</v>
      </c>
      <c r="J4" s="8">
        <v>0</v>
      </c>
      <c r="K4" s="8">
        <v>0</v>
      </c>
      <c r="L4" s="25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</row>
    <row r="5" spans="1:22" ht="12.75">
      <c r="A5" s="23">
        <v>4</v>
      </c>
      <c r="B5" s="182">
        <v>46.15254</v>
      </c>
      <c r="C5" s="182">
        <v>-91.92444</v>
      </c>
      <c r="D5" s="4">
        <v>5</v>
      </c>
      <c r="E5" s="183" t="s">
        <v>488</v>
      </c>
      <c r="F5" s="157">
        <v>1</v>
      </c>
      <c r="G5" s="23">
        <v>1</v>
      </c>
      <c r="H5" s="85">
        <v>2</v>
      </c>
      <c r="I5" s="4">
        <v>1</v>
      </c>
      <c r="J5" s="8">
        <v>0</v>
      </c>
      <c r="K5" s="8">
        <v>0</v>
      </c>
      <c r="L5" s="25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</row>
    <row r="6" spans="1:22" ht="12.75">
      <c r="A6" s="23">
        <v>5</v>
      </c>
      <c r="B6" s="182">
        <v>46.15255</v>
      </c>
      <c r="C6" s="182">
        <v>-91.92408</v>
      </c>
      <c r="D6" s="4">
        <v>5</v>
      </c>
      <c r="E6" s="183" t="s">
        <v>488</v>
      </c>
      <c r="F6" s="157">
        <v>1</v>
      </c>
      <c r="G6" s="23">
        <v>1</v>
      </c>
      <c r="H6" s="85">
        <v>4</v>
      </c>
      <c r="I6" s="4">
        <v>2</v>
      </c>
      <c r="J6" s="8">
        <v>0</v>
      </c>
      <c r="K6" s="8">
        <v>0</v>
      </c>
      <c r="L6" s="25">
        <v>1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v>1</v>
      </c>
      <c r="T6" s="4">
        <v>0</v>
      </c>
      <c r="U6" s="4">
        <v>0</v>
      </c>
      <c r="V6" s="4">
        <v>0</v>
      </c>
    </row>
    <row r="7" spans="1:22" ht="12.75">
      <c r="A7" s="23">
        <v>6</v>
      </c>
      <c r="B7" s="182">
        <v>46.15256</v>
      </c>
      <c r="C7" s="182">
        <v>-91.92371</v>
      </c>
      <c r="D7" s="4">
        <v>5</v>
      </c>
      <c r="E7" s="183" t="s">
        <v>488</v>
      </c>
      <c r="F7" s="157">
        <v>1</v>
      </c>
      <c r="G7" s="23">
        <v>1</v>
      </c>
      <c r="H7" s="85">
        <v>1</v>
      </c>
      <c r="I7" s="4">
        <v>1</v>
      </c>
      <c r="J7" s="8">
        <v>0</v>
      </c>
      <c r="K7" s="8">
        <v>0</v>
      </c>
      <c r="L7" s="25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2" ht="12.75">
      <c r="A8" s="23">
        <v>7</v>
      </c>
      <c r="B8" s="182">
        <v>46.15256</v>
      </c>
      <c r="C8" s="182">
        <v>-91.92335</v>
      </c>
      <c r="D8" s="4">
        <v>5</v>
      </c>
      <c r="E8" s="183" t="s">
        <v>488</v>
      </c>
      <c r="F8" s="157">
        <v>1</v>
      </c>
      <c r="G8" s="23">
        <v>1</v>
      </c>
      <c r="H8" s="85">
        <v>2</v>
      </c>
      <c r="I8" s="4">
        <v>2</v>
      </c>
      <c r="J8" s="8">
        <v>0</v>
      </c>
      <c r="K8" s="8">
        <v>0</v>
      </c>
      <c r="L8" s="25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2</v>
      </c>
      <c r="U8" s="4">
        <v>0</v>
      </c>
      <c r="V8" s="4">
        <v>0</v>
      </c>
    </row>
    <row r="9" spans="1:22" ht="12.75">
      <c r="A9" s="23">
        <v>8</v>
      </c>
      <c r="B9" s="182">
        <v>46.15257</v>
      </c>
      <c r="C9" s="182">
        <v>-91.92299</v>
      </c>
      <c r="D9" s="4">
        <v>5</v>
      </c>
      <c r="E9" s="183" t="s">
        <v>487</v>
      </c>
      <c r="F9" s="157">
        <v>1</v>
      </c>
      <c r="G9" s="23">
        <v>1</v>
      </c>
      <c r="H9" s="85">
        <v>2</v>
      </c>
      <c r="I9" s="4">
        <v>1</v>
      </c>
      <c r="J9" s="8">
        <v>0</v>
      </c>
      <c r="K9" s="8">
        <v>0</v>
      </c>
      <c r="L9" s="25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</row>
    <row r="10" spans="1:22" ht="12.75">
      <c r="A10" s="23">
        <v>9</v>
      </c>
      <c r="B10" s="182">
        <v>46.15257</v>
      </c>
      <c r="C10" s="182">
        <v>-91.92263</v>
      </c>
      <c r="D10" s="4">
        <v>3</v>
      </c>
      <c r="E10" s="183" t="s">
        <v>487</v>
      </c>
      <c r="F10" s="157">
        <v>1</v>
      </c>
      <c r="G10" s="23">
        <v>1</v>
      </c>
      <c r="H10" s="85">
        <v>3</v>
      </c>
      <c r="I10" s="4">
        <v>1</v>
      </c>
      <c r="J10" s="8">
        <v>0</v>
      </c>
      <c r="K10" s="8">
        <v>0</v>
      </c>
      <c r="L10" s="25">
        <v>1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22" ht="12.75">
      <c r="A11" s="23">
        <v>10</v>
      </c>
      <c r="B11" s="182">
        <v>46.15277</v>
      </c>
      <c r="C11" s="182">
        <v>-91.92608</v>
      </c>
      <c r="D11" s="4">
        <v>5.5</v>
      </c>
      <c r="E11" s="183" t="s">
        <v>487</v>
      </c>
      <c r="F11" s="157">
        <v>1</v>
      </c>
      <c r="G11" s="23">
        <v>0</v>
      </c>
      <c r="H11" s="85">
        <v>0</v>
      </c>
      <c r="I11" s="4">
        <v>0</v>
      </c>
      <c r="J11" s="8">
        <v>0</v>
      </c>
      <c r="K11" s="8">
        <v>0</v>
      </c>
      <c r="L11" s="25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ht="12.75">
      <c r="A12" s="23">
        <v>11</v>
      </c>
      <c r="B12" s="182">
        <v>46.15277</v>
      </c>
      <c r="C12" s="182">
        <v>-91.92572</v>
      </c>
      <c r="D12" s="4">
        <v>5.5</v>
      </c>
      <c r="E12" s="183" t="s">
        <v>488</v>
      </c>
      <c r="F12" s="157">
        <v>1</v>
      </c>
      <c r="G12" s="23">
        <v>1</v>
      </c>
      <c r="H12" s="85">
        <v>2</v>
      </c>
      <c r="I12" s="4">
        <v>1</v>
      </c>
      <c r="J12" s="8">
        <v>0</v>
      </c>
      <c r="K12" s="8">
        <v>0</v>
      </c>
      <c r="L12" s="25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</row>
    <row r="13" spans="1:22" ht="12.75">
      <c r="A13" s="23">
        <v>12</v>
      </c>
      <c r="B13" s="182">
        <v>46.15278</v>
      </c>
      <c r="C13" s="182">
        <v>-91.92535</v>
      </c>
      <c r="D13" s="4">
        <v>2.5</v>
      </c>
      <c r="E13" s="183" t="s">
        <v>488</v>
      </c>
      <c r="F13" s="157">
        <v>1</v>
      </c>
      <c r="G13" s="23">
        <v>1</v>
      </c>
      <c r="H13" s="85">
        <v>3</v>
      </c>
      <c r="I13" s="4">
        <v>2</v>
      </c>
      <c r="J13" s="8">
        <v>0</v>
      </c>
      <c r="K13" s="8">
        <v>1</v>
      </c>
      <c r="L13" s="25">
        <v>1</v>
      </c>
      <c r="M13" s="4">
        <v>2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</row>
    <row r="14" spans="1:22" ht="12.75">
      <c r="A14" s="23">
        <v>13</v>
      </c>
      <c r="B14" s="182">
        <v>46.15279</v>
      </c>
      <c r="C14" s="182">
        <v>-91.92499</v>
      </c>
      <c r="D14" s="4">
        <v>4</v>
      </c>
      <c r="E14" s="183" t="s">
        <v>488</v>
      </c>
      <c r="F14" s="157">
        <v>1</v>
      </c>
      <c r="G14" s="23">
        <v>1</v>
      </c>
      <c r="H14" s="85">
        <v>4</v>
      </c>
      <c r="I14" s="4">
        <v>2</v>
      </c>
      <c r="J14" s="8">
        <v>0</v>
      </c>
      <c r="K14" s="8">
        <v>1</v>
      </c>
      <c r="L14" s="25">
        <v>1</v>
      </c>
      <c r="M14" s="4">
        <v>2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</row>
    <row r="15" spans="1:22" ht="12.75">
      <c r="A15" s="23">
        <v>14</v>
      </c>
      <c r="B15" s="182">
        <v>46.15279</v>
      </c>
      <c r="C15" s="182">
        <v>-91.92463</v>
      </c>
      <c r="D15" s="4">
        <v>4</v>
      </c>
      <c r="E15" s="183" t="s">
        <v>488</v>
      </c>
      <c r="F15" s="157">
        <v>1</v>
      </c>
      <c r="G15" s="23">
        <v>1</v>
      </c>
      <c r="H15" s="85">
        <v>2</v>
      </c>
      <c r="I15" s="4">
        <v>2</v>
      </c>
      <c r="J15" s="8">
        <v>0</v>
      </c>
      <c r="K15" s="8">
        <v>1</v>
      </c>
      <c r="L15" s="25">
        <v>1</v>
      </c>
      <c r="M15" s="4">
        <v>2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ht="12.75">
      <c r="A16" s="23">
        <v>15</v>
      </c>
      <c r="B16" s="182">
        <v>46.1528</v>
      </c>
      <c r="C16" s="182">
        <v>-91.92427</v>
      </c>
      <c r="D16" s="4">
        <v>5</v>
      </c>
      <c r="E16" s="183" t="s">
        <v>487</v>
      </c>
      <c r="F16" s="157">
        <v>1</v>
      </c>
      <c r="G16" s="23">
        <v>1</v>
      </c>
      <c r="H16" s="85">
        <v>1</v>
      </c>
      <c r="I16" s="4">
        <v>2</v>
      </c>
      <c r="J16" s="8">
        <v>0</v>
      </c>
      <c r="K16" s="8">
        <v>1</v>
      </c>
      <c r="L16" s="25">
        <v>0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ht="12.75">
      <c r="A17" s="23">
        <v>16</v>
      </c>
      <c r="B17" s="182">
        <v>46.1528</v>
      </c>
      <c r="C17" s="182">
        <v>-91.9239</v>
      </c>
      <c r="D17" s="4">
        <v>4.5</v>
      </c>
      <c r="E17" s="183" t="s">
        <v>488</v>
      </c>
      <c r="F17" s="157">
        <v>1</v>
      </c>
      <c r="G17" s="23">
        <v>1</v>
      </c>
      <c r="H17" s="85">
        <v>2</v>
      </c>
      <c r="I17" s="4">
        <v>2</v>
      </c>
      <c r="J17" s="8">
        <v>0</v>
      </c>
      <c r="K17" s="8">
        <v>1</v>
      </c>
      <c r="L17" s="25">
        <v>0</v>
      </c>
      <c r="M17" s="4">
        <v>2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</row>
    <row r="18" spans="1:22" ht="12.75">
      <c r="A18" s="23">
        <v>17</v>
      </c>
      <c r="B18" s="182">
        <v>46.15281</v>
      </c>
      <c r="C18" s="182">
        <v>-91.92354</v>
      </c>
      <c r="D18" s="4">
        <v>4</v>
      </c>
      <c r="E18" s="183" t="s">
        <v>488</v>
      </c>
      <c r="F18" s="157">
        <v>1</v>
      </c>
      <c r="G18" s="23">
        <v>1</v>
      </c>
      <c r="H18" s="85">
        <v>3</v>
      </c>
      <c r="I18" s="4">
        <v>2</v>
      </c>
      <c r="J18" s="8">
        <v>0</v>
      </c>
      <c r="K18" s="8">
        <v>0</v>
      </c>
      <c r="L18" s="25">
        <v>1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</row>
    <row r="19" spans="1:22" ht="12.75">
      <c r="A19" s="23">
        <v>18</v>
      </c>
      <c r="B19" s="182">
        <v>46.15282</v>
      </c>
      <c r="C19" s="182">
        <v>-91.92318</v>
      </c>
      <c r="D19" s="4">
        <v>4.5</v>
      </c>
      <c r="E19" s="183" t="s">
        <v>488</v>
      </c>
      <c r="F19" s="157">
        <v>1</v>
      </c>
      <c r="G19" s="23">
        <v>1</v>
      </c>
      <c r="H19" s="85">
        <v>1</v>
      </c>
      <c r="I19" s="4">
        <v>2</v>
      </c>
      <c r="J19" s="8">
        <v>0</v>
      </c>
      <c r="K19" s="8">
        <v>0</v>
      </c>
      <c r="L19" s="25">
        <v>0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22" ht="12.75">
      <c r="A20" s="23">
        <v>19</v>
      </c>
      <c r="B20" s="182">
        <v>46.15282</v>
      </c>
      <c r="C20" s="182">
        <v>-91.92282</v>
      </c>
      <c r="D20" s="4">
        <v>4.5</v>
      </c>
      <c r="E20" s="183" t="s">
        <v>488</v>
      </c>
      <c r="F20" s="157">
        <v>1</v>
      </c>
      <c r="G20" s="23">
        <v>1</v>
      </c>
      <c r="H20" s="85">
        <v>1</v>
      </c>
      <c r="I20" s="4">
        <v>1</v>
      </c>
      <c r="J20" s="8">
        <v>0</v>
      </c>
      <c r="K20" s="8">
        <v>0</v>
      </c>
      <c r="L20" s="25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</row>
    <row r="21" spans="1:22" ht="12.75">
      <c r="A21" s="23">
        <v>20</v>
      </c>
      <c r="B21" s="182">
        <v>46.15283</v>
      </c>
      <c r="C21" s="182">
        <v>-91.92245</v>
      </c>
      <c r="D21" s="4">
        <v>4.5</v>
      </c>
      <c r="E21" s="183" t="s">
        <v>488</v>
      </c>
      <c r="F21" s="157">
        <v>1</v>
      </c>
      <c r="G21" s="23">
        <v>1</v>
      </c>
      <c r="H21" s="85">
        <v>4</v>
      </c>
      <c r="I21" s="4">
        <v>2</v>
      </c>
      <c r="J21" s="8">
        <v>0</v>
      </c>
      <c r="K21" s="8">
        <v>0</v>
      </c>
      <c r="L21" s="25">
        <v>1</v>
      </c>
      <c r="M21" s="4">
        <v>2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</row>
    <row r="22" spans="1:22" ht="12.75">
      <c r="A22" s="23">
        <v>21</v>
      </c>
      <c r="B22" s="182">
        <v>46.15302</v>
      </c>
      <c r="C22" s="182">
        <v>-91.92627</v>
      </c>
      <c r="D22" s="4">
        <v>6</v>
      </c>
      <c r="E22" s="183" t="s">
        <v>488</v>
      </c>
      <c r="F22" s="157">
        <v>1</v>
      </c>
      <c r="G22" s="23">
        <v>0</v>
      </c>
      <c r="H22" s="85">
        <v>0</v>
      </c>
      <c r="I22" s="4">
        <v>0</v>
      </c>
      <c r="J22" s="8">
        <v>0</v>
      </c>
      <c r="K22" s="8">
        <v>0</v>
      </c>
      <c r="L22" s="25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</row>
    <row r="23" spans="1:22" ht="12.75">
      <c r="A23" s="23">
        <v>22</v>
      </c>
      <c r="B23" s="182">
        <v>46.15302</v>
      </c>
      <c r="C23" s="182">
        <v>-91.92591</v>
      </c>
      <c r="D23" s="4">
        <v>5</v>
      </c>
      <c r="E23" s="183" t="s">
        <v>487</v>
      </c>
      <c r="F23" s="157">
        <v>1</v>
      </c>
      <c r="G23" s="23">
        <v>1</v>
      </c>
      <c r="H23" s="85">
        <v>2</v>
      </c>
      <c r="I23" s="4">
        <v>2</v>
      </c>
      <c r="J23" s="8">
        <v>0</v>
      </c>
      <c r="K23" s="8">
        <v>0</v>
      </c>
      <c r="L23" s="25">
        <v>1</v>
      </c>
      <c r="M23" s="4">
        <v>2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</row>
    <row r="24" spans="1:22" ht="12.75">
      <c r="A24" s="23">
        <v>23</v>
      </c>
      <c r="B24" s="182">
        <v>46.15305</v>
      </c>
      <c r="C24" s="182">
        <v>-91.92446</v>
      </c>
      <c r="D24" s="4">
        <v>4.5</v>
      </c>
      <c r="E24" s="183" t="s">
        <v>488</v>
      </c>
      <c r="F24" s="157">
        <v>1</v>
      </c>
      <c r="G24" s="23">
        <v>1</v>
      </c>
      <c r="H24" s="85">
        <v>2</v>
      </c>
      <c r="I24" s="4">
        <v>2</v>
      </c>
      <c r="J24" s="8">
        <v>0</v>
      </c>
      <c r="K24" s="8">
        <v>0</v>
      </c>
      <c r="L24" s="25">
        <v>0</v>
      </c>
      <c r="M24" s="4">
        <v>2</v>
      </c>
      <c r="N24" s="4">
        <v>0</v>
      </c>
      <c r="O24" s="4">
        <v>0</v>
      </c>
      <c r="P24" s="4">
        <v>0</v>
      </c>
      <c r="Q24" s="4">
        <v>0</v>
      </c>
      <c r="R24" s="4">
        <v>2</v>
      </c>
      <c r="S24" s="4">
        <v>0</v>
      </c>
      <c r="T24" s="4">
        <v>0</v>
      </c>
      <c r="U24" s="4">
        <v>0</v>
      </c>
      <c r="V24" s="4">
        <v>0</v>
      </c>
    </row>
    <row r="25" spans="1:22" ht="12.75">
      <c r="A25" s="23">
        <v>24</v>
      </c>
      <c r="B25" s="182">
        <v>46.15305</v>
      </c>
      <c r="C25" s="182">
        <v>-91.92409</v>
      </c>
      <c r="D25" s="4">
        <v>2</v>
      </c>
      <c r="E25" s="183" t="s">
        <v>488</v>
      </c>
      <c r="F25" s="157">
        <v>1</v>
      </c>
      <c r="G25" s="23">
        <v>1</v>
      </c>
      <c r="H25" s="85">
        <v>3</v>
      </c>
      <c r="I25" s="4">
        <v>2</v>
      </c>
      <c r="J25" s="8">
        <v>0</v>
      </c>
      <c r="K25" s="8">
        <v>0</v>
      </c>
      <c r="L25" s="25">
        <v>1</v>
      </c>
      <c r="M25" s="4">
        <v>2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</row>
    <row r="26" spans="1:22" ht="12.75">
      <c r="A26" s="23">
        <v>25</v>
      </c>
      <c r="B26" s="182">
        <v>46.15306</v>
      </c>
      <c r="C26" s="182">
        <v>-91.92373</v>
      </c>
      <c r="D26" s="4">
        <v>2</v>
      </c>
      <c r="E26" s="183" t="s">
        <v>488</v>
      </c>
      <c r="F26" s="157">
        <v>1</v>
      </c>
      <c r="G26" s="23">
        <v>1</v>
      </c>
      <c r="H26" s="85">
        <v>3</v>
      </c>
      <c r="I26" s="4">
        <v>2</v>
      </c>
      <c r="J26" s="8">
        <v>0</v>
      </c>
      <c r="K26" s="8">
        <v>0</v>
      </c>
      <c r="L26" s="25">
        <v>1</v>
      </c>
      <c r="M26" s="4">
        <v>2</v>
      </c>
      <c r="N26" s="4">
        <v>0</v>
      </c>
      <c r="O26" s="4">
        <v>0</v>
      </c>
      <c r="P26" s="4">
        <v>0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v>0</v>
      </c>
    </row>
    <row r="27" spans="1:22" ht="12.75">
      <c r="A27" s="23">
        <v>26</v>
      </c>
      <c r="B27" s="182">
        <v>46.15307</v>
      </c>
      <c r="C27" s="182">
        <v>-91.92337</v>
      </c>
      <c r="D27" s="4">
        <v>4</v>
      </c>
      <c r="E27" s="183" t="s">
        <v>488</v>
      </c>
      <c r="F27" s="157">
        <v>1</v>
      </c>
      <c r="G27" s="23">
        <v>1</v>
      </c>
      <c r="H27" s="85">
        <v>3</v>
      </c>
      <c r="I27" s="4">
        <v>2</v>
      </c>
      <c r="J27" s="8">
        <v>0</v>
      </c>
      <c r="K27" s="8">
        <v>0</v>
      </c>
      <c r="L27" s="25">
        <v>1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</row>
    <row r="28" spans="1:22" ht="12.75">
      <c r="A28" s="23">
        <v>27</v>
      </c>
      <c r="B28" s="182">
        <v>46.15307</v>
      </c>
      <c r="C28" s="182">
        <v>-91.92301</v>
      </c>
      <c r="D28" s="4">
        <v>5</v>
      </c>
      <c r="E28" s="183" t="s">
        <v>488</v>
      </c>
      <c r="F28" s="157">
        <v>1</v>
      </c>
      <c r="G28" s="23">
        <v>1</v>
      </c>
      <c r="H28" s="85">
        <v>1</v>
      </c>
      <c r="I28" s="4">
        <v>2</v>
      </c>
      <c r="J28" s="8">
        <v>0</v>
      </c>
      <c r="K28" s="8">
        <v>0</v>
      </c>
      <c r="L28" s="25">
        <v>0</v>
      </c>
      <c r="M28" s="4">
        <v>2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22" ht="12.75">
      <c r="A29" s="23">
        <v>28</v>
      </c>
      <c r="B29" s="182">
        <v>46.15308</v>
      </c>
      <c r="C29" s="182">
        <v>-91.92264</v>
      </c>
      <c r="D29" s="4">
        <v>5</v>
      </c>
      <c r="E29" s="183" t="s">
        <v>488</v>
      </c>
      <c r="F29" s="157">
        <v>1</v>
      </c>
      <c r="G29" s="23">
        <v>1</v>
      </c>
      <c r="H29" s="85">
        <v>3</v>
      </c>
      <c r="I29" s="4">
        <v>2</v>
      </c>
      <c r="J29" s="8">
        <v>0</v>
      </c>
      <c r="K29" s="8">
        <v>0</v>
      </c>
      <c r="L29" s="25">
        <v>2</v>
      </c>
      <c r="M29" s="4">
        <v>2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</v>
      </c>
      <c r="T29" s="4">
        <v>0</v>
      </c>
      <c r="U29" s="4">
        <v>0</v>
      </c>
      <c r="V29" s="4">
        <v>0</v>
      </c>
    </row>
    <row r="30" spans="1:22" ht="12.75">
      <c r="A30" s="23">
        <v>29</v>
      </c>
      <c r="B30" s="182">
        <v>46.15308</v>
      </c>
      <c r="C30" s="182">
        <v>-91.92228</v>
      </c>
      <c r="D30" s="4">
        <v>4</v>
      </c>
      <c r="E30" s="183" t="s">
        <v>488</v>
      </c>
      <c r="F30" s="157">
        <v>1</v>
      </c>
      <c r="G30" s="23">
        <v>1</v>
      </c>
      <c r="H30" s="85">
        <v>3</v>
      </c>
      <c r="I30" s="4">
        <v>2</v>
      </c>
      <c r="J30" s="8">
        <v>0</v>
      </c>
      <c r="K30" s="8">
        <v>0</v>
      </c>
      <c r="L30" s="25">
        <v>2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</row>
    <row r="31" spans="1:22" ht="12.75">
      <c r="A31" s="23">
        <v>30</v>
      </c>
      <c r="B31" s="182">
        <v>46.15327</v>
      </c>
      <c r="C31" s="182">
        <v>-91.92646</v>
      </c>
      <c r="D31" s="4">
        <v>5</v>
      </c>
      <c r="E31" s="183" t="s">
        <v>487</v>
      </c>
      <c r="F31" s="157">
        <v>1</v>
      </c>
      <c r="G31" s="23">
        <v>1</v>
      </c>
      <c r="H31" s="85">
        <v>1</v>
      </c>
      <c r="I31" s="4">
        <v>1</v>
      </c>
      <c r="J31" s="8">
        <v>0</v>
      </c>
      <c r="K31" s="8">
        <v>0</v>
      </c>
      <c r="L31" s="25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</row>
    <row r="32" spans="1:22" ht="12.75">
      <c r="A32" s="23">
        <v>31</v>
      </c>
      <c r="B32" s="182">
        <v>46.15327</v>
      </c>
      <c r="C32" s="182">
        <v>-91.9261</v>
      </c>
      <c r="D32" s="4">
        <v>5.5</v>
      </c>
      <c r="E32" s="183" t="s">
        <v>488</v>
      </c>
      <c r="F32" s="157">
        <v>1</v>
      </c>
      <c r="G32" s="23">
        <v>0</v>
      </c>
      <c r="H32" s="85">
        <v>0</v>
      </c>
      <c r="I32" s="4">
        <v>0</v>
      </c>
      <c r="J32" s="8">
        <v>0</v>
      </c>
      <c r="K32" s="8">
        <v>0</v>
      </c>
      <c r="L32" s="25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</row>
    <row r="33" spans="1:22" ht="12.75">
      <c r="A33" s="23">
        <v>32</v>
      </c>
      <c r="B33" s="182">
        <v>46.15328</v>
      </c>
      <c r="C33" s="182">
        <v>-91.92573</v>
      </c>
      <c r="D33" s="4">
        <v>5</v>
      </c>
      <c r="E33" s="183" t="s">
        <v>488</v>
      </c>
      <c r="F33" s="157">
        <v>1</v>
      </c>
      <c r="G33" s="23">
        <v>1</v>
      </c>
      <c r="H33" s="85">
        <v>2</v>
      </c>
      <c r="I33" s="4">
        <v>2</v>
      </c>
      <c r="J33" s="8">
        <v>0</v>
      </c>
      <c r="K33" s="8">
        <v>2</v>
      </c>
      <c r="L33" s="25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4">
        <v>0</v>
      </c>
    </row>
    <row r="34" spans="1:22" ht="12.75">
      <c r="A34" s="23">
        <v>33</v>
      </c>
      <c r="B34" s="182">
        <v>46.15328</v>
      </c>
      <c r="C34" s="182">
        <v>-91.92537</v>
      </c>
      <c r="D34" s="4">
        <v>4</v>
      </c>
      <c r="E34" s="183" t="s">
        <v>488</v>
      </c>
      <c r="F34" s="157">
        <v>1</v>
      </c>
      <c r="G34" s="23">
        <v>1</v>
      </c>
      <c r="H34" s="85">
        <v>3</v>
      </c>
      <c r="I34" s="4">
        <v>2</v>
      </c>
      <c r="J34" s="8">
        <v>0</v>
      </c>
      <c r="K34" s="8">
        <v>0</v>
      </c>
      <c r="L34" s="25">
        <v>2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0</v>
      </c>
      <c r="V34" s="4">
        <v>0</v>
      </c>
    </row>
    <row r="35" spans="1:22" ht="12.75">
      <c r="A35" s="23">
        <v>34</v>
      </c>
      <c r="B35" s="182">
        <v>46.1533</v>
      </c>
      <c r="C35" s="182">
        <v>-91.92465</v>
      </c>
      <c r="D35" s="4">
        <v>1.5</v>
      </c>
      <c r="E35" s="183" t="s">
        <v>488</v>
      </c>
      <c r="F35" s="157">
        <v>1</v>
      </c>
      <c r="G35" s="23">
        <v>1</v>
      </c>
      <c r="H35" s="85">
        <v>4</v>
      </c>
      <c r="I35" s="4">
        <v>2</v>
      </c>
      <c r="J35" s="8">
        <v>0</v>
      </c>
      <c r="K35" s="8">
        <v>0</v>
      </c>
      <c r="L35" s="25">
        <v>1</v>
      </c>
      <c r="M35" s="4">
        <v>2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1</v>
      </c>
      <c r="T35" s="4">
        <v>0</v>
      </c>
      <c r="U35" s="4">
        <v>0</v>
      </c>
      <c r="V35" s="4">
        <v>0</v>
      </c>
    </row>
    <row r="36" spans="1:22" ht="12.75">
      <c r="A36" s="23">
        <v>35</v>
      </c>
      <c r="B36" s="182">
        <v>46.15332</v>
      </c>
      <c r="C36" s="182">
        <v>-91.9232</v>
      </c>
      <c r="D36" s="4">
        <v>3</v>
      </c>
      <c r="E36" s="183" t="s">
        <v>487</v>
      </c>
      <c r="F36" s="157">
        <v>1</v>
      </c>
      <c r="G36" s="23">
        <v>1</v>
      </c>
      <c r="H36" s="85">
        <v>3</v>
      </c>
      <c r="I36" s="4">
        <v>2</v>
      </c>
      <c r="J36" s="8">
        <v>0</v>
      </c>
      <c r="K36" s="8">
        <v>0</v>
      </c>
      <c r="L36" s="25">
        <v>1</v>
      </c>
      <c r="M36" s="4">
        <v>2</v>
      </c>
      <c r="N36" s="4">
        <v>0</v>
      </c>
      <c r="O36" s="4">
        <v>0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</row>
    <row r="37" spans="1:22" ht="12.75">
      <c r="A37" s="23">
        <v>36</v>
      </c>
      <c r="B37" s="182">
        <v>46.15333</v>
      </c>
      <c r="C37" s="182">
        <v>-91.92283</v>
      </c>
      <c r="D37" s="4">
        <v>5</v>
      </c>
      <c r="E37" s="183" t="s">
        <v>487</v>
      </c>
      <c r="F37" s="157">
        <v>1</v>
      </c>
      <c r="G37" s="23">
        <v>1</v>
      </c>
      <c r="H37" s="85">
        <v>1</v>
      </c>
      <c r="I37" s="4">
        <v>1</v>
      </c>
      <c r="J37" s="8">
        <v>0</v>
      </c>
      <c r="K37" s="8">
        <v>0</v>
      </c>
      <c r="L37" s="25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</row>
    <row r="38" spans="1:22" ht="12.75">
      <c r="A38" s="23">
        <v>37</v>
      </c>
      <c r="B38" s="182">
        <v>46.15333</v>
      </c>
      <c r="C38" s="182">
        <v>-91.92247</v>
      </c>
      <c r="D38" s="4">
        <v>5</v>
      </c>
      <c r="E38" s="183" t="s">
        <v>488</v>
      </c>
      <c r="F38" s="157">
        <v>1</v>
      </c>
      <c r="G38" s="23">
        <v>1</v>
      </c>
      <c r="H38" s="85">
        <v>1</v>
      </c>
      <c r="I38" s="4">
        <v>2</v>
      </c>
      <c r="J38" s="8">
        <v>0</v>
      </c>
      <c r="K38" s="8">
        <v>0</v>
      </c>
      <c r="L38" s="25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</row>
    <row r="39" spans="1:22" ht="12.75">
      <c r="A39" s="23">
        <v>38</v>
      </c>
      <c r="B39" s="182">
        <v>46.15351</v>
      </c>
      <c r="C39" s="182">
        <v>-91.92665</v>
      </c>
      <c r="D39" s="4">
        <v>4</v>
      </c>
      <c r="E39" s="183" t="s">
        <v>487</v>
      </c>
      <c r="F39" s="157">
        <v>1</v>
      </c>
      <c r="G39" s="23">
        <v>1</v>
      </c>
      <c r="H39" s="85">
        <v>3</v>
      </c>
      <c r="I39" s="4">
        <v>2</v>
      </c>
      <c r="J39" s="8">
        <v>0</v>
      </c>
      <c r="K39" s="8">
        <v>0</v>
      </c>
      <c r="L39" s="25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1</v>
      </c>
      <c r="T39" s="4">
        <v>0</v>
      </c>
      <c r="U39" s="4">
        <v>0</v>
      </c>
      <c r="V39" s="4">
        <v>0</v>
      </c>
    </row>
    <row r="40" spans="1:22" ht="12.75">
      <c r="A40" s="23">
        <v>39</v>
      </c>
      <c r="B40" s="182">
        <v>46.15352</v>
      </c>
      <c r="C40" s="182">
        <v>-91.92629</v>
      </c>
      <c r="D40" s="4">
        <v>5.5</v>
      </c>
      <c r="E40" s="183" t="s">
        <v>488</v>
      </c>
      <c r="F40" s="157">
        <v>1</v>
      </c>
      <c r="G40" s="23">
        <v>0</v>
      </c>
      <c r="H40" s="85">
        <v>0</v>
      </c>
      <c r="I40" s="4">
        <v>0</v>
      </c>
      <c r="J40" s="8">
        <v>0</v>
      </c>
      <c r="K40" s="8">
        <v>0</v>
      </c>
      <c r="L40" s="25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</row>
    <row r="41" spans="1:22" ht="12.75">
      <c r="A41" s="23">
        <v>40</v>
      </c>
      <c r="B41" s="182">
        <v>46.15353</v>
      </c>
      <c r="C41" s="182">
        <v>-91.92592</v>
      </c>
      <c r="D41" s="4">
        <v>5</v>
      </c>
      <c r="E41" s="183" t="s">
        <v>488</v>
      </c>
      <c r="F41" s="157">
        <v>1</v>
      </c>
      <c r="G41" s="23">
        <v>1</v>
      </c>
      <c r="H41" s="85">
        <v>2</v>
      </c>
      <c r="I41" s="4">
        <v>2</v>
      </c>
      <c r="J41" s="8">
        <v>0</v>
      </c>
      <c r="K41" s="8">
        <v>1</v>
      </c>
      <c r="L41" s="25">
        <v>2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</row>
    <row r="42" spans="1:22" ht="12.75">
      <c r="A42" s="23">
        <v>41</v>
      </c>
      <c r="B42" s="182">
        <v>46.15353</v>
      </c>
      <c r="C42" s="182">
        <v>-91.92556</v>
      </c>
      <c r="D42" s="4">
        <v>5</v>
      </c>
      <c r="E42" s="183" t="s">
        <v>488</v>
      </c>
      <c r="F42" s="157">
        <v>1</v>
      </c>
      <c r="G42" s="23">
        <v>1</v>
      </c>
      <c r="H42" s="85">
        <v>1</v>
      </c>
      <c r="I42" s="4">
        <v>2</v>
      </c>
      <c r="J42" s="8">
        <v>0</v>
      </c>
      <c r="K42" s="8">
        <v>2</v>
      </c>
      <c r="L42" s="25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</row>
    <row r="43" spans="1:22" ht="12.75">
      <c r="A43" s="23">
        <v>42</v>
      </c>
      <c r="B43" s="182">
        <v>46.15354</v>
      </c>
      <c r="C43" s="182">
        <v>-91.9252</v>
      </c>
      <c r="D43" s="4">
        <v>4</v>
      </c>
      <c r="E43" s="183" t="s">
        <v>488</v>
      </c>
      <c r="F43" s="157">
        <v>1</v>
      </c>
      <c r="G43" s="23">
        <v>1</v>
      </c>
      <c r="H43" s="85">
        <v>3</v>
      </c>
      <c r="I43" s="4">
        <v>2</v>
      </c>
      <c r="J43" s="8">
        <v>0</v>
      </c>
      <c r="K43" s="8">
        <v>0</v>
      </c>
      <c r="L43" s="25">
        <v>1</v>
      </c>
      <c r="M43" s="4">
        <v>2</v>
      </c>
      <c r="N43" s="4">
        <v>0</v>
      </c>
      <c r="O43" s="4">
        <v>0</v>
      </c>
      <c r="P43" s="4">
        <v>0</v>
      </c>
      <c r="Q43" s="4">
        <v>0</v>
      </c>
      <c r="R43" s="4">
        <v>1</v>
      </c>
      <c r="S43" s="4">
        <v>0</v>
      </c>
      <c r="T43" s="4">
        <v>0</v>
      </c>
      <c r="U43" s="4">
        <v>0</v>
      </c>
      <c r="V43" s="4">
        <v>0</v>
      </c>
    </row>
    <row r="44" spans="1:22" ht="12.75">
      <c r="A44" s="23">
        <v>43</v>
      </c>
      <c r="B44" s="182">
        <v>46.15358</v>
      </c>
      <c r="C44" s="182">
        <v>-91.92302</v>
      </c>
      <c r="D44" s="4">
        <v>4</v>
      </c>
      <c r="E44" s="183" t="s">
        <v>487</v>
      </c>
      <c r="F44" s="157">
        <v>1</v>
      </c>
      <c r="G44" s="23">
        <v>1</v>
      </c>
      <c r="H44" s="85">
        <v>2</v>
      </c>
      <c r="I44" s="4">
        <v>2</v>
      </c>
      <c r="J44" s="8">
        <v>0</v>
      </c>
      <c r="K44" s="8">
        <v>0</v>
      </c>
      <c r="L44" s="25">
        <v>1</v>
      </c>
      <c r="M44" s="4">
        <v>2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</row>
    <row r="45" spans="1:22" ht="12.75">
      <c r="A45" s="23">
        <v>44</v>
      </c>
      <c r="B45" s="182">
        <v>46.15358</v>
      </c>
      <c r="C45" s="182">
        <v>-91.92266</v>
      </c>
      <c r="D45" s="4">
        <v>5</v>
      </c>
      <c r="E45" s="183" t="s">
        <v>488</v>
      </c>
      <c r="F45" s="157">
        <v>1</v>
      </c>
      <c r="G45" s="23">
        <v>1</v>
      </c>
      <c r="H45" s="85">
        <v>1</v>
      </c>
      <c r="I45" s="4">
        <v>1</v>
      </c>
      <c r="J45" s="8">
        <v>0</v>
      </c>
      <c r="K45" s="8">
        <v>0</v>
      </c>
      <c r="L45" s="25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</row>
    <row r="46" spans="1:22" ht="12.75">
      <c r="A46" s="23">
        <v>45</v>
      </c>
      <c r="B46" s="182">
        <v>46.15359</v>
      </c>
      <c r="C46" s="182">
        <v>-91.9223</v>
      </c>
      <c r="D46" s="4">
        <v>5</v>
      </c>
      <c r="E46" s="183" t="s">
        <v>487</v>
      </c>
      <c r="F46" s="157">
        <v>1</v>
      </c>
      <c r="G46" s="23">
        <v>1</v>
      </c>
      <c r="H46" s="85">
        <v>1</v>
      </c>
      <c r="I46" s="4">
        <v>1</v>
      </c>
      <c r="J46" s="8">
        <v>0</v>
      </c>
      <c r="K46" s="8">
        <v>0</v>
      </c>
      <c r="L46" s="25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</row>
    <row r="47" spans="1:22" ht="12.75">
      <c r="A47" s="23">
        <v>46</v>
      </c>
      <c r="B47" s="182">
        <v>46.15377</v>
      </c>
      <c r="C47" s="182">
        <v>-91.92647</v>
      </c>
      <c r="D47" s="4">
        <v>5.5</v>
      </c>
      <c r="E47" s="183" t="s">
        <v>488</v>
      </c>
      <c r="F47" s="157">
        <v>1</v>
      </c>
      <c r="G47" s="23">
        <v>1</v>
      </c>
      <c r="H47" s="85">
        <v>1</v>
      </c>
      <c r="I47" s="4">
        <v>1</v>
      </c>
      <c r="J47" s="8">
        <v>0</v>
      </c>
      <c r="K47" s="8">
        <v>0</v>
      </c>
      <c r="L47" s="25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</row>
    <row r="48" spans="1:22" ht="12.75">
      <c r="A48" s="23">
        <v>47</v>
      </c>
      <c r="B48" s="182">
        <v>46.15378</v>
      </c>
      <c r="C48" s="182">
        <v>-91.92611</v>
      </c>
      <c r="D48" s="4">
        <v>5.5</v>
      </c>
      <c r="E48" s="183" t="s">
        <v>488</v>
      </c>
      <c r="F48" s="157">
        <v>1</v>
      </c>
      <c r="G48" s="23">
        <v>1</v>
      </c>
      <c r="H48" s="85">
        <v>2</v>
      </c>
      <c r="I48" s="4">
        <v>1</v>
      </c>
      <c r="J48" s="8">
        <v>0</v>
      </c>
      <c r="K48" s="8">
        <v>0</v>
      </c>
      <c r="L48" s="25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</v>
      </c>
      <c r="T48" s="4">
        <v>0</v>
      </c>
      <c r="U48" s="4">
        <v>0</v>
      </c>
      <c r="V48" s="4">
        <v>0</v>
      </c>
    </row>
    <row r="49" spans="1:22" ht="12.75">
      <c r="A49" s="23">
        <v>48</v>
      </c>
      <c r="B49" s="182">
        <v>46.15378</v>
      </c>
      <c r="C49" s="182">
        <v>-91.92575</v>
      </c>
      <c r="D49" s="4">
        <v>5.5</v>
      </c>
      <c r="E49" s="183" t="s">
        <v>488</v>
      </c>
      <c r="F49" s="157">
        <v>1</v>
      </c>
      <c r="G49" s="23">
        <v>1</v>
      </c>
      <c r="H49" s="85">
        <v>3</v>
      </c>
      <c r="I49" s="4">
        <v>2</v>
      </c>
      <c r="J49" s="8">
        <v>0</v>
      </c>
      <c r="K49" s="8">
        <v>2</v>
      </c>
      <c r="L49" s="25">
        <v>1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</v>
      </c>
      <c r="T49" s="4">
        <v>0</v>
      </c>
      <c r="U49" s="4">
        <v>0</v>
      </c>
      <c r="V49" s="4">
        <v>0</v>
      </c>
    </row>
    <row r="50" spans="1:22" ht="12.75">
      <c r="A50" s="23">
        <v>49</v>
      </c>
      <c r="B50" s="182">
        <v>46.15379</v>
      </c>
      <c r="C50" s="182">
        <v>-91.92539</v>
      </c>
      <c r="D50" s="4">
        <v>4</v>
      </c>
      <c r="E50" s="183" t="s">
        <v>487</v>
      </c>
      <c r="F50" s="157">
        <v>1</v>
      </c>
      <c r="G50" s="23">
        <v>1</v>
      </c>
      <c r="H50" s="85">
        <v>3</v>
      </c>
      <c r="I50" s="4">
        <v>2</v>
      </c>
      <c r="J50" s="8">
        <v>0</v>
      </c>
      <c r="K50" s="8">
        <v>1</v>
      </c>
      <c r="L50" s="25">
        <v>1</v>
      </c>
      <c r="M50" s="4">
        <v>2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</row>
    <row r="51" spans="1:22" ht="12.75">
      <c r="A51" s="23">
        <v>50</v>
      </c>
      <c r="B51" s="182">
        <v>46.15383</v>
      </c>
      <c r="C51" s="182">
        <v>-91.92285</v>
      </c>
      <c r="D51" s="4">
        <v>5</v>
      </c>
      <c r="E51" s="183" t="s">
        <v>488</v>
      </c>
      <c r="F51" s="157">
        <v>1</v>
      </c>
      <c r="G51" s="23">
        <v>1</v>
      </c>
      <c r="H51" s="85">
        <v>2</v>
      </c>
      <c r="I51" s="4">
        <v>2</v>
      </c>
      <c r="J51" s="8">
        <v>0</v>
      </c>
      <c r="K51" s="8">
        <v>0</v>
      </c>
      <c r="L51" s="25">
        <v>0</v>
      </c>
      <c r="M51" s="4">
        <v>2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</row>
    <row r="52" spans="1:22" ht="12.75">
      <c r="A52" s="23">
        <v>51</v>
      </c>
      <c r="B52" s="182">
        <v>46.15384</v>
      </c>
      <c r="C52" s="182">
        <v>-91.92249</v>
      </c>
      <c r="D52" s="4">
        <v>5.5</v>
      </c>
      <c r="E52" s="183" t="s">
        <v>488</v>
      </c>
      <c r="F52" s="157">
        <v>1</v>
      </c>
      <c r="G52" s="23">
        <v>0</v>
      </c>
      <c r="H52" s="85">
        <v>0</v>
      </c>
      <c r="I52" s="4">
        <v>0</v>
      </c>
      <c r="J52" s="8">
        <v>0</v>
      </c>
      <c r="K52" s="8">
        <v>0</v>
      </c>
      <c r="L52" s="25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</row>
    <row r="53" spans="1:22" ht="12.75">
      <c r="A53" s="23">
        <v>52</v>
      </c>
      <c r="B53" s="182">
        <v>46.15384</v>
      </c>
      <c r="C53" s="182">
        <v>-91.92213</v>
      </c>
      <c r="D53" s="4">
        <v>4</v>
      </c>
      <c r="E53" s="183" t="s">
        <v>487</v>
      </c>
      <c r="F53" s="157">
        <v>1</v>
      </c>
      <c r="G53" s="23">
        <v>1</v>
      </c>
      <c r="H53" s="85">
        <v>2</v>
      </c>
      <c r="I53" s="4">
        <v>1</v>
      </c>
      <c r="J53" s="8">
        <v>0</v>
      </c>
      <c r="K53" s="8">
        <v>0</v>
      </c>
      <c r="L53" s="25">
        <v>0</v>
      </c>
      <c r="M53" s="4">
        <v>1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</row>
    <row r="54" spans="1:22" ht="12.75">
      <c r="A54" s="23">
        <v>53</v>
      </c>
      <c r="B54" s="182">
        <v>46.15402</v>
      </c>
      <c r="C54" s="182">
        <v>-91.92667</v>
      </c>
      <c r="D54" s="4">
        <v>4.5</v>
      </c>
      <c r="E54" s="183" t="s">
        <v>487</v>
      </c>
      <c r="F54" s="157">
        <v>1</v>
      </c>
      <c r="G54" s="23">
        <v>1</v>
      </c>
      <c r="H54" s="85">
        <v>3</v>
      </c>
      <c r="I54" s="4">
        <v>1</v>
      </c>
      <c r="J54" s="8">
        <v>0</v>
      </c>
      <c r="K54" s="8">
        <v>0</v>
      </c>
      <c r="L54" s="25">
        <v>0</v>
      </c>
      <c r="M54" s="4">
        <v>1</v>
      </c>
      <c r="N54" s="4">
        <v>1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1</v>
      </c>
    </row>
    <row r="55" spans="1:22" ht="12.75">
      <c r="A55" s="23">
        <v>54</v>
      </c>
      <c r="B55" s="182">
        <v>46.15402</v>
      </c>
      <c r="C55" s="182">
        <v>-91.9263</v>
      </c>
      <c r="D55" s="4">
        <v>6</v>
      </c>
      <c r="E55" s="183" t="s">
        <v>488</v>
      </c>
      <c r="F55" s="157">
        <v>1</v>
      </c>
      <c r="G55" s="23">
        <v>1</v>
      </c>
      <c r="H55" s="85">
        <v>1</v>
      </c>
      <c r="I55" s="4">
        <v>1</v>
      </c>
      <c r="J55" s="8">
        <v>0</v>
      </c>
      <c r="K55" s="8">
        <v>0</v>
      </c>
      <c r="L55" s="25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</row>
    <row r="56" spans="1:22" ht="12.75">
      <c r="A56" s="23">
        <v>55</v>
      </c>
      <c r="B56" s="182">
        <v>46.15403</v>
      </c>
      <c r="C56" s="182">
        <v>-91.92594</v>
      </c>
      <c r="D56" s="4">
        <v>5.5</v>
      </c>
      <c r="E56" s="183" t="s">
        <v>488</v>
      </c>
      <c r="F56" s="157">
        <v>1</v>
      </c>
      <c r="G56" s="23">
        <v>1</v>
      </c>
      <c r="H56" s="85">
        <v>2</v>
      </c>
      <c r="I56" s="4">
        <v>1</v>
      </c>
      <c r="J56" s="8">
        <v>0</v>
      </c>
      <c r="K56" s="8">
        <v>0</v>
      </c>
      <c r="L56" s="25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1</v>
      </c>
      <c r="T56" s="4">
        <v>0</v>
      </c>
      <c r="U56" s="4">
        <v>0</v>
      </c>
      <c r="V56" s="4">
        <v>0</v>
      </c>
    </row>
    <row r="57" spans="1:22" ht="12.75">
      <c r="A57" s="23">
        <v>56</v>
      </c>
      <c r="B57" s="182">
        <v>46.15404</v>
      </c>
      <c r="C57" s="182">
        <v>-91.92558</v>
      </c>
      <c r="D57" s="4">
        <v>5</v>
      </c>
      <c r="E57" s="183" t="s">
        <v>488</v>
      </c>
      <c r="F57" s="157">
        <v>1</v>
      </c>
      <c r="G57" s="23">
        <v>1</v>
      </c>
      <c r="H57" s="85">
        <v>2</v>
      </c>
      <c r="I57" s="4">
        <v>2</v>
      </c>
      <c r="J57" s="8">
        <v>0</v>
      </c>
      <c r="K57" s="8">
        <v>1</v>
      </c>
      <c r="L57" s="25">
        <v>0</v>
      </c>
      <c r="M57" s="4">
        <v>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</row>
    <row r="58" spans="1:22" ht="12.75">
      <c r="A58" s="23">
        <v>57</v>
      </c>
      <c r="B58" s="182">
        <v>46.15409</v>
      </c>
      <c r="C58" s="182">
        <v>-91.92268</v>
      </c>
      <c r="D58" s="4">
        <v>5</v>
      </c>
      <c r="E58" s="183" t="s">
        <v>487</v>
      </c>
      <c r="F58" s="157">
        <v>1</v>
      </c>
      <c r="G58" s="23">
        <v>1</v>
      </c>
      <c r="H58" s="85">
        <v>3</v>
      </c>
      <c r="I58" s="4">
        <v>2</v>
      </c>
      <c r="J58" s="8">
        <v>0</v>
      </c>
      <c r="K58" s="8">
        <v>0</v>
      </c>
      <c r="L58" s="25">
        <v>0</v>
      </c>
      <c r="M58" s="4">
        <v>1</v>
      </c>
      <c r="N58" s="4">
        <v>0</v>
      </c>
      <c r="O58" s="4">
        <v>0</v>
      </c>
      <c r="P58" s="4">
        <v>0</v>
      </c>
      <c r="Q58" s="4">
        <v>1</v>
      </c>
      <c r="R58" s="4">
        <v>2</v>
      </c>
      <c r="S58" s="4">
        <v>0</v>
      </c>
      <c r="T58" s="4">
        <v>0</v>
      </c>
      <c r="U58" s="4">
        <v>0</v>
      </c>
      <c r="V58" s="4">
        <v>0</v>
      </c>
    </row>
    <row r="59" spans="1:22" ht="12.75">
      <c r="A59" s="23">
        <v>58</v>
      </c>
      <c r="B59" s="182">
        <v>46.15409</v>
      </c>
      <c r="C59" s="182">
        <v>-91.92232</v>
      </c>
      <c r="D59" s="4">
        <v>5</v>
      </c>
      <c r="E59" s="183" t="s">
        <v>487</v>
      </c>
      <c r="F59" s="157">
        <v>1</v>
      </c>
      <c r="G59" s="23">
        <v>1</v>
      </c>
      <c r="H59" s="85">
        <v>1</v>
      </c>
      <c r="I59" s="4">
        <v>1</v>
      </c>
      <c r="J59" s="8">
        <v>0</v>
      </c>
      <c r="K59" s="8">
        <v>0</v>
      </c>
      <c r="L59" s="25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</row>
    <row r="60" spans="1:22" ht="12.75">
      <c r="A60" s="23">
        <v>59</v>
      </c>
      <c r="B60" s="182">
        <v>46.1541</v>
      </c>
      <c r="C60" s="182">
        <v>-91.92195</v>
      </c>
      <c r="D60" s="4">
        <v>5</v>
      </c>
      <c r="E60" s="183" t="s">
        <v>487</v>
      </c>
      <c r="F60" s="157">
        <v>1</v>
      </c>
      <c r="G60" s="23">
        <v>1</v>
      </c>
      <c r="H60" s="85">
        <v>1</v>
      </c>
      <c r="I60" s="4">
        <v>1</v>
      </c>
      <c r="J60" s="8">
        <v>0</v>
      </c>
      <c r="K60" s="8">
        <v>0</v>
      </c>
      <c r="L60" s="25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</row>
    <row r="61" spans="1:22" ht="12.75">
      <c r="A61" s="23">
        <v>60</v>
      </c>
      <c r="B61" s="182">
        <v>46.15427</v>
      </c>
      <c r="C61" s="182">
        <v>-91.92649</v>
      </c>
      <c r="D61" s="4">
        <v>5</v>
      </c>
      <c r="E61" s="183" t="s">
        <v>487</v>
      </c>
      <c r="F61" s="157">
        <v>1</v>
      </c>
      <c r="G61" s="23">
        <v>1</v>
      </c>
      <c r="H61" s="85">
        <v>1</v>
      </c>
      <c r="I61" s="4">
        <v>2</v>
      </c>
      <c r="J61" s="8">
        <v>0</v>
      </c>
      <c r="K61" s="8">
        <v>0</v>
      </c>
      <c r="L61" s="25">
        <v>2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</row>
    <row r="62" spans="1:22" ht="12.75">
      <c r="A62" s="23">
        <v>61</v>
      </c>
      <c r="B62" s="182">
        <v>46.15428</v>
      </c>
      <c r="C62" s="182">
        <v>-91.92613</v>
      </c>
      <c r="D62" s="4">
        <v>6</v>
      </c>
      <c r="E62" s="183" t="s">
        <v>488</v>
      </c>
      <c r="F62" s="157">
        <v>1</v>
      </c>
      <c r="G62" s="23">
        <v>0</v>
      </c>
      <c r="H62" s="85">
        <v>0</v>
      </c>
      <c r="I62" s="4">
        <v>0</v>
      </c>
      <c r="J62" s="8">
        <v>0</v>
      </c>
      <c r="K62" s="8">
        <v>0</v>
      </c>
      <c r="L62" s="25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</row>
    <row r="63" spans="1:22" ht="12.75">
      <c r="A63" s="23">
        <v>62</v>
      </c>
      <c r="B63" s="182">
        <v>46.15429</v>
      </c>
      <c r="C63" s="182">
        <v>-91.92577</v>
      </c>
      <c r="D63" s="4">
        <v>5.5</v>
      </c>
      <c r="E63" s="183" t="s">
        <v>487</v>
      </c>
      <c r="F63" s="157">
        <v>1</v>
      </c>
      <c r="G63" s="23">
        <v>0</v>
      </c>
      <c r="H63" s="85">
        <v>0</v>
      </c>
      <c r="I63" s="4">
        <v>0</v>
      </c>
      <c r="J63" s="8">
        <v>0</v>
      </c>
      <c r="K63" s="8">
        <v>0</v>
      </c>
      <c r="L63" s="25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</row>
    <row r="64" spans="1:22" ht="12.75">
      <c r="A64" s="23">
        <v>63</v>
      </c>
      <c r="B64" s="182">
        <v>46.15433</v>
      </c>
      <c r="C64" s="182">
        <v>-91.92287</v>
      </c>
      <c r="D64" s="4">
        <v>4.5</v>
      </c>
      <c r="E64" s="183" t="s">
        <v>487</v>
      </c>
      <c r="F64" s="157">
        <v>1</v>
      </c>
      <c r="G64" s="23">
        <v>1</v>
      </c>
      <c r="H64" s="85">
        <v>1</v>
      </c>
      <c r="I64" s="4">
        <v>3</v>
      </c>
      <c r="J64" s="8">
        <v>0</v>
      </c>
      <c r="K64" s="8">
        <v>0</v>
      </c>
      <c r="L64" s="25">
        <v>0</v>
      </c>
      <c r="M64" s="4">
        <v>3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</row>
    <row r="65" spans="1:22" ht="12.75">
      <c r="A65" s="23">
        <v>64</v>
      </c>
      <c r="B65" s="182">
        <v>46.15434</v>
      </c>
      <c r="C65" s="182">
        <v>-91.92251</v>
      </c>
      <c r="D65" s="4">
        <v>5</v>
      </c>
      <c r="E65" s="183" t="s">
        <v>487</v>
      </c>
      <c r="F65" s="157">
        <v>1</v>
      </c>
      <c r="G65" s="23">
        <v>0</v>
      </c>
      <c r="H65" s="85">
        <v>0</v>
      </c>
      <c r="I65" s="4">
        <v>0</v>
      </c>
      <c r="J65" s="8">
        <v>0</v>
      </c>
      <c r="K65" s="8">
        <v>0</v>
      </c>
      <c r="L65" s="25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</row>
    <row r="66" spans="1:22" ht="12.75">
      <c r="A66" s="23">
        <v>65</v>
      </c>
      <c r="B66" s="182">
        <v>46.15435</v>
      </c>
      <c r="C66" s="182">
        <v>-91.92214</v>
      </c>
      <c r="D66" s="4">
        <v>5</v>
      </c>
      <c r="E66" s="183" t="s">
        <v>487</v>
      </c>
      <c r="F66" s="157">
        <v>1</v>
      </c>
      <c r="G66" s="23">
        <v>0</v>
      </c>
      <c r="H66" s="85">
        <v>0</v>
      </c>
      <c r="I66" s="4">
        <v>0</v>
      </c>
      <c r="J66" s="8">
        <v>0</v>
      </c>
      <c r="K66" s="8">
        <v>0</v>
      </c>
      <c r="L66" s="25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</row>
    <row r="67" spans="1:22" ht="12.75">
      <c r="A67" s="23">
        <v>66</v>
      </c>
      <c r="B67" s="182">
        <v>46.15435</v>
      </c>
      <c r="C67" s="182">
        <v>-91.92178</v>
      </c>
      <c r="D67" s="4">
        <v>2.5</v>
      </c>
      <c r="E67" s="183" t="s">
        <v>487</v>
      </c>
      <c r="F67" s="157">
        <v>1</v>
      </c>
      <c r="G67" s="23">
        <v>1</v>
      </c>
      <c r="H67" s="85">
        <v>2</v>
      </c>
      <c r="I67" s="4">
        <v>2</v>
      </c>
      <c r="J67" s="8">
        <v>0</v>
      </c>
      <c r="K67" s="8">
        <v>0</v>
      </c>
      <c r="L67" s="25">
        <v>2</v>
      </c>
      <c r="M67" s="4">
        <v>1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</row>
    <row r="68" spans="1:22" ht="12.75">
      <c r="A68" s="23">
        <v>67</v>
      </c>
      <c r="B68" s="182">
        <v>46.15453</v>
      </c>
      <c r="C68" s="182">
        <v>-91.92632</v>
      </c>
      <c r="D68" s="4">
        <v>5</v>
      </c>
      <c r="E68" s="183" t="s">
        <v>488</v>
      </c>
      <c r="F68" s="157">
        <v>1</v>
      </c>
      <c r="G68" s="23">
        <v>1</v>
      </c>
      <c r="H68" s="85">
        <v>2</v>
      </c>
      <c r="I68" s="4">
        <v>2</v>
      </c>
      <c r="J68" s="8">
        <v>0</v>
      </c>
      <c r="K68" s="8">
        <v>0</v>
      </c>
      <c r="L68" s="25">
        <v>2</v>
      </c>
      <c r="M68" s="4">
        <v>1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</row>
    <row r="69" spans="1:22" ht="12.75">
      <c r="A69" s="23">
        <v>68</v>
      </c>
      <c r="B69" s="182">
        <v>46.15453</v>
      </c>
      <c r="C69" s="182">
        <v>-91.92596</v>
      </c>
      <c r="D69" s="4">
        <v>6</v>
      </c>
      <c r="E69" s="183" t="s">
        <v>488</v>
      </c>
      <c r="F69" s="157">
        <v>1</v>
      </c>
      <c r="G69" s="23">
        <v>0</v>
      </c>
      <c r="H69" s="85">
        <v>0</v>
      </c>
      <c r="I69" s="4">
        <v>0</v>
      </c>
      <c r="J69" s="8">
        <v>0</v>
      </c>
      <c r="K69" s="8">
        <v>0</v>
      </c>
      <c r="L69" s="25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</row>
    <row r="70" spans="1:22" ht="12.75">
      <c r="A70" s="23">
        <v>69</v>
      </c>
      <c r="B70" s="182">
        <v>46.15454</v>
      </c>
      <c r="C70" s="182">
        <v>-91.9256</v>
      </c>
      <c r="D70" s="4">
        <v>5.5</v>
      </c>
      <c r="E70" s="183" t="s">
        <v>488</v>
      </c>
      <c r="F70" s="157">
        <v>1</v>
      </c>
      <c r="G70" s="23">
        <v>1</v>
      </c>
      <c r="H70" s="85">
        <v>1</v>
      </c>
      <c r="I70" s="4">
        <v>1</v>
      </c>
      <c r="J70" s="8">
        <v>0</v>
      </c>
      <c r="K70" s="8">
        <v>0</v>
      </c>
      <c r="L70" s="25">
        <v>0</v>
      </c>
      <c r="M70" s="4">
        <v>1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</row>
    <row r="71" spans="1:22" ht="12.75">
      <c r="A71" s="23">
        <v>70</v>
      </c>
      <c r="B71" s="182">
        <v>46.15458</v>
      </c>
      <c r="C71" s="182">
        <v>-91.92306</v>
      </c>
      <c r="D71" s="4">
        <v>5</v>
      </c>
      <c r="E71" s="183" t="s">
        <v>487</v>
      </c>
      <c r="F71" s="157">
        <v>1</v>
      </c>
      <c r="G71" s="23">
        <v>0</v>
      </c>
      <c r="H71" s="85">
        <v>0</v>
      </c>
      <c r="I71" s="4">
        <v>0</v>
      </c>
      <c r="J71" s="8">
        <v>0</v>
      </c>
      <c r="K71" s="8">
        <v>0</v>
      </c>
      <c r="L71" s="25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</row>
    <row r="72" spans="1:22" ht="12.75">
      <c r="A72" s="23">
        <v>71</v>
      </c>
      <c r="B72" s="182">
        <v>46.15459</v>
      </c>
      <c r="C72" s="182">
        <v>-91.9227</v>
      </c>
      <c r="D72" s="4">
        <v>5</v>
      </c>
      <c r="E72" s="183" t="s">
        <v>487</v>
      </c>
      <c r="F72" s="157">
        <v>1</v>
      </c>
      <c r="G72" s="23">
        <v>1</v>
      </c>
      <c r="H72" s="85">
        <v>3</v>
      </c>
      <c r="I72" s="4">
        <v>1</v>
      </c>
      <c r="J72" s="8">
        <v>0</v>
      </c>
      <c r="K72" s="8">
        <v>0</v>
      </c>
      <c r="L72" s="25">
        <v>1</v>
      </c>
      <c r="M72" s="4">
        <v>1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1</v>
      </c>
      <c r="T72" s="4">
        <v>0</v>
      </c>
      <c r="U72" s="4">
        <v>0</v>
      </c>
      <c r="V72" s="4">
        <v>0</v>
      </c>
    </row>
    <row r="73" spans="1:22" ht="12.75">
      <c r="A73" s="23">
        <v>72</v>
      </c>
      <c r="B73" s="182">
        <v>46.1546</v>
      </c>
      <c r="C73" s="182">
        <v>-91.92233</v>
      </c>
      <c r="D73" s="4">
        <v>5</v>
      </c>
      <c r="E73" s="183" t="s">
        <v>487</v>
      </c>
      <c r="F73" s="157">
        <v>1</v>
      </c>
      <c r="G73" s="23">
        <v>0</v>
      </c>
      <c r="H73" s="85">
        <v>0</v>
      </c>
      <c r="I73" s="4">
        <v>0</v>
      </c>
      <c r="J73" s="8">
        <v>0</v>
      </c>
      <c r="K73" s="8">
        <v>0</v>
      </c>
      <c r="L73" s="25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</row>
    <row r="74" spans="1:22" ht="12.75">
      <c r="A74" s="23">
        <v>73</v>
      </c>
      <c r="B74" s="182">
        <v>46.1546</v>
      </c>
      <c r="C74" s="182">
        <v>-91.92197</v>
      </c>
      <c r="D74" s="4">
        <v>5.5</v>
      </c>
      <c r="E74" s="183" t="s">
        <v>487</v>
      </c>
      <c r="F74" s="157">
        <v>1</v>
      </c>
      <c r="G74" s="23">
        <v>1</v>
      </c>
      <c r="H74" s="85">
        <v>2</v>
      </c>
      <c r="I74" s="4">
        <v>1</v>
      </c>
      <c r="J74" s="8">
        <v>0</v>
      </c>
      <c r="K74" s="8">
        <v>0</v>
      </c>
      <c r="L74" s="25">
        <v>1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0</v>
      </c>
    </row>
    <row r="75" spans="1:22" ht="12.75">
      <c r="A75" s="23">
        <v>74</v>
      </c>
      <c r="B75" s="182">
        <v>46.15461</v>
      </c>
      <c r="C75" s="182">
        <v>-91.92161</v>
      </c>
      <c r="D75" s="4">
        <v>3</v>
      </c>
      <c r="E75" s="183" t="s">
        <v>487</v>
      </c>
      <c r="F75" s="157">
        <v>1</v>
      </c>
      <c r="G75" s="23">
        <v>1</v>
      </c>
      <c r="H75" s="85">
        <v>1</v>
      </c>
      <c r="I75" s="4">
        <v>2</v>
      </c>
      <c r="J75" s="8">
        <v>0</v>
      </c>
      <c r="K75" s="8">
        <v>0</v>
      </c>
      <c r="L75" s="25">
        <v>0</v>
      </c>
      <c r="M75" s="4">
        <v>2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</row>
    <row r="76" spans="1:22" ht="12.75">
      <c r="A76" s="23">
        <v>75</v>
      </c>
      <c r="B76" s="182">
        <v>46.15478</v>
      </c>
      <c r="C76" s="182">
        <v>-91.92615</v>
      </c>
      <c r="D76" s="4">
        <v>2</v>
      </c>
      <c r="E76" s="183" t="s">
        <v>487</v>
      </c>
      <c r="F76" s="157">
        <v>1</v>
      </c>
      <c r="G76" s="23">
        <v>1</v>
      </c>
      <c r="H76" s="85">
        <v>3</v>
      </c>
      <c r="I76" s="4">
        <v>2</v>
      </c>
      <c r="J76" s="8">
        <v>0</v>
      </c>
      <c r="K76" s="8">
        <v>0</v>
      </c>
      <c r="L76" s="25">
        <v>1</v>
      </c>
      <c r="M76" s="4">
        <v>2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</row>
    <row r="77" spans="1:22" ht="12.75">
      <c r="A77" s="23">
        <v>76</v>
      </c>
      <c r="B77" s="182">
        <v>46.15479</v>
      </c>
      <c r="C77" s="182">
        <v>-91.92579</v>
      </c>
      <c r="D77" s="4">
        <v>6</v>
      </c>
      <c r="E77" s="183" t="s">
        <v>487</v>
      </c>
      <c r="F77" s="157">
        <v>1</v>
      </c>
      <c r="G77" s="23">
        <v>0</v>
      </c>
      <c r="H77" s="85">
        <v>0</v>
      </c>
      <c r="I77" s="4">
        <v>0</v>
      </c>
      <c r="J77" s="8">
        <v>0</v>
      </c>
      <c r="K77" s="8">
        <v>0</v>
      </c>
      <c r="L77" s="25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</row>
    <row r="78" spans="1:22" ht="12.75">
      <c r="A78" s="23">
        <v>77</v>
      </c>
      <c r="B78" s="182">
        <v>46.1548</v>
      </c>
      <c r="C78" s="182">
        <v>-91.92542</v>
      </c>
      <c r="D78" s="4">
        <v>6</v>
      </c>
      <c r="E78" s="183" t="s">
        <v>488</v>
      </c>
      <c r="F78" s="157">
        <v>1</v>
      </c>
      <c r="G78" s="23">
        <v>0</v>
      </c>
      <c r="H78" s="85">
        <v>0</v>
      </c>
      <c r="I78" s="4">
        <v>0</v>
      </c>
      <c r="J78" s="8">
        <v>0</v>
      </c>
      <c r="K78" s="8">
        <v>0</v>
      </c>
      <c r="L78" s="25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</row>
    <row r="79" spans="1:22" ht="12.75">
      <c r="A79" s="23">
        <v>78</v>
      </c>
      <c r="B79" s="182">
        <v>46.15482</v>
      </c>
      <c r="C79" s="182">
        <v>-91.92397</v>
      </c>
      <c r="D79" s="4">
        <v>4.5</v>
      </c>
      <c r="E79" s="183" t="s">
        <v>488</v>
      </c>
      <c r="F79" s="157">
        <v>1</v>
      </c>
      <c r="G79" s="23">
        <v>1</v>
      </c>
      <c r="H79" s="85">
        <v>3</v>
      </c>
      <c r="I79" s="4">
        <v>2</v>
      </c>
      <c r="J79" s="8">
        <v>0</v>
      </c>
      <c r="K79" s="8">
        <v>0</v>
      </c>
      <c r="L79" s="25">
        <v>1</v>
      </c>
      <c r="M79" s="4">
        <v>2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</row>
    <row r="80" spans="1:22" ht="12.75">
      <c r="A80" s="23">
        <v>79</v>
      </c>
      <c r="B80" s="182">
        <v>46.15483</v>
      </c>
      <c r="C80" s="182">
        <v>-91.92361</v>
      </c>
      <c r="D80" s="4">
        <v>5.5</v>
      </c>
      <c r="E80" s="183" t="s">
        <v>488</v>
      </c>
      <c r="F80" s="157">
        <v>1</v>
      </c>
      <c r="G80" s="23">
        <v>1</v>
      </c>
      <c r="H80" s="85">
        <v>3</v>
      </c>
      <c r="I80" s="4">
        <v>1</v>
      </c>
      <c r="J80" s="8">
        <v>0</v>
      </c>
      <c r="K80" s="8">
        <v>0</v>
      </c>
      <c r="L80" s="25">
        <v>1</v>
      </c>
      <c r="M80" s="4">
        <v>1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</row>
    <row r="81" spans="1:22" ht="12.75">
      <c r="A81" s="23">
        <v>80</v>
      </c>
      <c r="B81" s="182">
        <v>46.15483</v>
      </c>
      <c r="C81" s="182">
        <v>-91.92325</v>
      </c>
      <c r="D81" s="4">
        <v>6</v>
      </c>
      <c r="E81" s="183" t="s">
        <v>488</v>
      </c>
      <c r="F81" s="157">
        <v>1</v>
      </c>
      <c r="G81" s="23">
        <v>0</v>
      </c>
      <c r="H81" s="85">
        <v>0</v>
      </c>
      <c r="I81" s="4">
        <v>0</v>
      </c>
      <c r="J81" s="8">
        <v>0</v>
      </c>
      <c r="K81" s="8">
        <v>0</v>
      </c>
      <c r="L81" s="25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</row>
    <row r="82" spans="1:22" ht="12.75">
      <c r="A82" s="23">
        <v>81</v>
      </c>
      <c r="B82" s="182">
        <v>46.15484</v>
      </c>
      <c r="C82" s="182">
        <v>-91.92289</v>
      </c>
      <c r="D82" s="4">
        <v>5</v>
      </c>
      <c r="E82" s="183" t="s">
        <v>487</v>
      </c>
      <c r="F82" s="157">
        <v>1</v>
      </c>
      <c r="G82" s="23">
        <v>1</v>
      </c>
      <c r="H82" s="85">
        <v>1</v>
      </c>
      <c r="I82" s="4">
        <v>1</v>
      </c>
      <c r="J82" s="8">
        <v>0</v>
      </c>
      <c r="K82" s="8">
        <v>0</v>
      </c>
      <c r="L82" s="25">
        <v>0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</row>
    <row r="83" spans="1:22" ht="12.75">
      <c r="A83" s="23">
        <v>82</v>
      </c>
      <c r="B83" s="182">
        <v>46.15484</v>
      </c>
      <c r="C83" s="182">
        <v>-91.92252</v>
      </c>
      <c r="D83" s="4">
        <v>5.5</v>
      </c>
      <c r="E83" s="183" t="s">
        <v>487</v>
      </c>
      <c r="F83" s="157">
        <v>1</v>
      </c>
      <c r="G83" s="23">
        <v>0</v>
      </c>
      <c r="H83" s="85">
        <v>0</v>
      </c>
      <c r="I83" s="4">
        <v>0</v>
      </c>
      <c r="J83" s="8">
        <v>0</v>
      </c>
      <c r="K83" s="8">
        <v>0</v>
      </c>
      <c r="L83" s="25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</row>
    <row r="84" spans="1:22" ht="12.75">
      <c r="A84" s="23">
        <v>83</v>
      </c>
      <c r="B84" s="182">
        <v>46.15485</v>
      </c>
      <c r="C84" s="182">
        <v>-91.92216</v>
      </c>
      <c r="D84" s="4">
        <v>5.5</v>
      </c>
      <c r="E84" s="183" t="s">
        <v>487</v>
      </c>
      <c r="F84" s="157">
        <v>1</v>
      </c>
      <c r="G84" s="23">
        <v>1</v>
      </c>
      <c r="H84" s="85">
        <v>2</v>
      </c>
      <c r="I84" s="4">
        <v>1</v>
      </c>
      <c r="J84" s="8">
        <v>0</v>
      </c>
      <c r="K84" s="8">
        <v>0</v>
      </c>
      <c r="L84" s="25">
        <v>1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1</v>
      </c>
      <c r="T84" s="4">
        <v>0</v>
      </c>
      <c r="U84" s="4">
        <v>0</v>
      </c>
      <c r="V84" s="4">
        <v>0</v>
      </c>
    </row>
    <row r="85" spans="1:22" ht="12.75">
      <c r="A85" s="23">
        <v>84</v>
      </c>
      <c r="B85" s="182">
        <v>46.15486</v>
      </c>
      <c r="C85" s="182">
        <v>-91.9218</v>
      </c>
      <c r="D85" s="4">
        <v>4</v>
      </c>
      <c r="E85" s="183" t="s">
        <v>487</v>
      </c>
      <c r="F85" s="157">
        <v>1</v>
      </c>
      <c r="G85" s="23">
        <v>1</v>
      </c>
      <c r="H85" s="85">
        <v>3</v>
      </c>
      <c r="I85" s="4">
        <v>1</v>
      </c>
      <c r="J85" s="8">
        <v>0</v>
      </c>
      <c r="K85" s="8">
        <v>0</v>
      </c>
      <c r="L85" s="25">
        <v>1</v>
      </c>
      <c r="M85" s="4">
        <v>1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1</v>
      </c>
      <c r="T85" s="4">
        <v>0</v>
      </c>
      <c r="U85" s="4">
        <v>0</v>
      </c>
      <c r="V85" s="4">
        <v>0</v>
      </c>
    </row>
    <row r="86" spans="1:22" ht="12.75">
      <c r="A86" s="23">
        <v>85</v>
      </c>
      <c r="B86" s="182">
        <v>46.15486</v>
      </c>
      <c r="C86" s="182">
        <v>-91.92144</v>
      </c>
      <c r="D86" s="4">
        <v>1.5</v>
      </c>
      <c r="E86" s="183" t="s">
        <v>487</v>
      </c>
      <c r="F86" s="157">
        <v>1</v>
      </c>
      <c r="G86" s="23">
        <v>0</v>
      </c>
      <c r="H86" s="85">
        <v>0</v>
      </c>
      <c r="I86" s="4">
        <v>0</v>
      </c>
      <c r="J86" s="8">
        <v>0</v>
      </c>
      <c r="K86" s="8">
        <v>0</v>
      </c>
      <c r="L86" s="25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</row>
    <row r="87" spans="1:22" ht="12.75">
      <c r="A87" s="23">
        <v>86</v>
      </c>
      <c r="B87" s="182">
        <v>46.15504</v>
      </c>
      <c r="C87" s="182">
        <v>-91.92561</v>
      </c>
      <c r="D87" s="4">
        <v>6</v>
      </c>
      <c r="E87" s="183" t="s">
        <v>487</v>
      </c>
      <c r="F87" s="157">
        <v>1</v>
      </c>
      <c r="G87" s="23">
        <v>0</v>
      </c>
      <c r="H87" s="85">
        <v>0</v>
      </c>
      <c r="I87" s="4">
        <v>0</v>
      </c>
      <c r="J87" s="8">
        <v>0</v>
      </c>
      <c r="K87" s="8">
        <v>0</v>
      </c>
      <c r="L87" s="25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</row>
    <row r="88" spans="1:22" ht="12.75">
      <c r="A88" s="23">
        <v>87</v>
      </c>
      <c r="B88" s="182">
        <v>46.15507</v>
      </c>
      <c r="C88" s="182">
        <v>-91.9238</v>
      </c>
      <c r="D88" s="4">
        <v>5</v>
      </c>
      <c r="E88" s="183" t="s">
        <v>488</v>
      </c>
      <c r="F88" s="157">
        <v>1</v>
      </c>
      <c r="G88" s="23">
        <v>1</v>
      </c>
      <c r="H88" s="85">
        <v>3</v>
      </c>
      <c r="I88" s="4">
        <v>1</v>
      </c>
      <c r="J88" s="8">
        <v>0</v>
      </c>
      <c r="K88" s="8">
        <v>0</v>
      </c>
      <c r="L88" s="25">
        <v>1</v>
      </c>
      <c r="M88" s="4">
        <v>1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1</v>
      </c>
      <c r="T88" s="4">
        <v>0</v>
      </c>
      <c r="U88" s="4">
        <v>0</v>
      </c>
      <c r="V88" s="4">
        <v>0</v>
      </c>
    </row>
    <row r="89" spans="1:22" ht="12.75">
      <c r="A89" s="23">
        <v>88</v>
      </c>
      <c r="B89" s="182">
        <v>46.15508</v>
      </c>
      <c r="C89" s="182">
        <v>-91.92344</v>
      </c>
      <c r="D89" s="4">
        <v>5.5</v>
      </c>
      <c r="E89" s="183" t="s">
        <v>487</v>
      </c>
      <c r="F89" s="157">
        <v>1</v>
      </c>
      <c r="G89" s="23">
        <v>1</v>
      </c>
      <c r="H89" s="85">
        <v>1</v>
      </c>
      <c r="I89" s="4">
        <v>1</v>
      </c>
      <c r="J89" s="8">
        <v>0</v>
      </c>
      <c r="K89" s="8">
        <v>0</v>
      </c>
      <c r="L89" s="25">
        <v>0</v>
      </c>
      <c r="M89" s="4">
        <v>1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</row>
    <row r="90" spans="1:22" ht="12.75">
      <c r="A90" s="23">
        <v>89</v>
      </c>
      <c r="B90" s="182">
        <v>46.15509</v>
      </c>
      <c r="C90" s="182">
        <v>-91.92308</v>
      </c>
      <c r="D90" s="4">
        <v>5.5</v>
      </c>
      <c r="E90" s="183" t="s">
        <v>488</v>
      </c>
      <c r="F90" s="157">
        <v>1</v>
      </c>
      <c r="G90" s="23">
        <v>0</v>
      </c>
      <c r="H90" s="85">
        <v>0</v>
      </c>
      <c r="I90" s="4">
        <v>0</v>
      </c>
      <c r="J90" s="8">
        <v>0</v>
      </c>
      <c r="K90" s="8">
        <v>0</v>
      </c>
      <c r="L90" s="25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</row>
    <row r="91" spans="1:22" ht="12.75">
      <c r="A91" s="23">
        <v>90</v>
      </c>
      <c r="B91" s="182">
        <v>46.15509</v>
      </c>
      <c r="C91" s="182">
        <v>-91.92271</v>
      </c>
      <c r="D91" s="4">
        <v>5.5</v>
      </c>
      <c r="E91" s="183" t="s">
        <v>487</v>
      </c>
      <c r="F91" s="157">
        <v>1</v>
      </c>
      <c r="G91" s="23">
        <v>0</v>
      </c>
      <c r="H91" s="85">
        <v>0</v>
      </c>
      <c r="I91" s="4">
        <v>0</v>
      </c>
      <c r="J91" s="8">
        <v>0</v>
      </c>
      <c r="K91" s="8">
        <v>0</v>
      </c>
      <c r="L91" s="25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</row>
    <row r="92" spans="1:22" ht="12.75">
      <c r="A92" s="23">
        <v>91</v>
      </c>
      <c r="B92" s="182">
        <v>46.1551</v>
      </c>
      <c r="C92" s="182">
        <v>-91.92235</v>
      </c>
      <c r="D92" s="4">
        <v>5.5</v>
      </c>
      <c r="E92" s="183" t="s">
        <v>488</v>
      </c>
      <c r="F92" s="157">
        <v>1</v>
      </c>
      <c r="G92" s="23">
        <v>1</v>
      </c>
      <c r="H92" s="85">
        <v>1</v>
      </c>
      <c r="I92" s="4">
        <v>1</v>
      </c>
      <c r="J92" s="8">
        <v>0</v>
      </c>
      <c r="K92" s="8">
        <v>0</v>
      </c>
      <c r="L92" s="25">
        <v>0</v>
      </c>
      <c r="M92" s="4">
        <v>1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</row>
    <row r="93" spans="1:22" ht="12.75">
      <c r="A93" s="23">
        <v>92</v>
      </c>
      <c r="B93" s="182">
        <v>46.15511</v>
      </c>
      <c r="C93" s="182">
        <v>-91.92199</v>
      </c>
      <c r="D93" s="4">
        <v>5.5</v>
      </c>
      <c r="E93" s="183" t="s">
        <v>488</v>
      </c>
      <c r="F93" s="157">
        <v>1</v>
      </c>
      <c r="G93" s="23">
        <v>0</v>
      </c>
      <c r="H93" s="85">
        <v>0</v>
      </c>
      <c r="I93" s="4">
        <v>0</v>
      </c>
      <c r="J93" s="8">
        <v>0</v>
      </c>
      <c r="K93" s="8">
        <v>0</v>
      </c>
      <c r="L93" s="25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</row>
    <row r="94" spans="1:22" ht="12.75">
      <c r="A94" s="23">
        <v>93</v>
      </c>
      <c r="B94" s="182">
        <v>46.15511</v>
      </c>
      <c r="C94" s="182">
        <v>-91.92163</v>
      </c>
      <c r="D94" s="4">
        <v>3.5</v>
      </c>
      <c r="E94" s="183" t="s">
        <v>487</v>
      </c>
      <c r="F94" s="157">
        <v>1</v>
      </c>
      <c r="G94" s="23">
        <v>1</v>
      </c>
      <c r="H94" s="85">
        <v>2</v>
      </c>
      <c r="I94" s="4">
        <v>2</v>
      </c>
      <c r="J94" s="8">
        <v>0</v>
      </c>
      <c r="K94" s="8">
        <v>0</v>
      </c>
      <c r="L94" s="25">
        <v>1</v>
      </c>
      <c r="M94" s="4">
        <v>2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</row>
    <row r="95" spans="1:22" ht="12.75">
      <c r="A95" s="23">
        <v>94</v>
      </c>
      <c r="B95" s="182">
        <v>46.1553</v>
      </c>
      <c r="C95" s="182">
        <v>-91.92544</v>
      </c>
      <c r="D95" s="4">
        <v>6</v>
      </c>
      <c r="E95" s="183" t="s">
        <v>487</v>
      </c>
      <c r="F95" s="157">
        <v>1</v>
      </c>
      <c r="G95" s="23">
        <v>1</v>
      </c>
      <c r="H95" s="85">
        <v>2</v>
      </c>
      <c r="I95" s="4">
        <v>1</v>
      </c>
      <c r="J95" s="8">
        <v>0</v>
      </c>
      <c r="K95" s="8">
        <v>0</v>
      </c>
      <c r="L95" s="25">
        <v>1</v>
      </c>
      <c r="M95" s="4">
        <v>0</v>
      </c>
      <c r="N95" s="4">
        <v>1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</row>
    <row r="96" spans="1:22" ht="12.75">
      <c r="A96" s="23">
        <v>95</v>
      </c>
      <c r="B96" s="182">
        <v>46.15531</v>
      </c>
      <c r="C96" s="182">
        <v>-91.92508</v>
      </c>
      <c r="D96" s="4">
        <v>7</v>
      </c>
      <c r="E96" s="183" t="s">
        <v>487</v>
      </c>
      <c r="F96" s="157">
        <v>0</v>
      </c>
      <c r="G96" s="23">
        <v>0</v>
      </c>
      <c r="H96" s="85">
        <v>0</v>
      </c>
      <c r="I96" s="4">
        <v>0</v>
      </c>
      <c r="J96" s="8">
        <v>0</v>
      </c>
      <c r="K96" s="8">
        <v>0</v>
      </c>
      <c r="L96" s="25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</row>
    <row r="97" spans="1:22" ht="12.75">
      <c r="A97" s="23">
        <v>96</v>
      </c>
      <c r="B97" s="182">
        <v>46.15532</v>
      </c>
      <c r="C97" s="182">
        <v>-91.92399</v>
      </c>
      <c r="D97" s="4">
        <v>5</v>
      </c>
      <c r="E97" s="183" t="s">
        <v>488</v>
      </c>
      <c r="F97" s="157">
        <v>1</v>
      </c>
      <c r="G97" s="23">
        <v>1</v>
      </c>
      <c r="H97" s="85">
        <v>2</v>
      </c>
      <c r="I97" s="4">
        <v>1</v>
      </c>
      <c r="J97" s="8">
        <v>0</v>
      </c>
      <c r="K97" s="8">
        <v>0</v>
      </c>
      <c r="L97" s="25">
        <v>1</v>
      </c>
      <c r="M97" s="4">
        <v>1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</row>
    <row r="98" spans="1:22" ht="12.75">
      <c r="A98" s="23">
        <v>97</v>
      </c>
      <c r="B98" s="182">
        <v>46.15533</v>
      </c>
      <c r="C98" s="182">
        <v>-91.92363</v>
      </c>
      <c r="D98" s="4">
        <v>6</v>
      </c>
      <c r="E98" s="183" t="s">
        <v>488</v>
      </c>
      <c r="F98" s="157">
        <v>1</v>
      </c>
      <c r="G98" s="23">
        <v>1</v>
      </c>
      <c r="H98" s="85">
        <v>1</v>
      </c>
      <c r="I98" s="4">
        <v>1</v>
      </c>
      <c r="J98" s="8">
        <v>0</v>
      </c>
      <c r="K98" s="8">
        <v>1</v>
      </c>
      <c r="L98" s="25">
        <v>0</v>
      </c>
      <c r="M98" s="4">
        <v>1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</row>
    <row r="99" spans="1:22" ht="12.75">
      <c r="A99" s="23">
        <v>98</v>
      </c>
      <c r="B99" s="182">
        <v>46.15534</v>
      </c>
      <c r="C99" s="182">
        <v>-91.92327</v>
      </c>
      <c r="D99" s="4">
        <v>6</v>
      </c>
      <c r="E99" s="183" t="s">
        <v>488</v>
      </c>
      <c r="F99" s="157">
        <v>1</v>
      </c>
      <c r="G99" s="23">
        <v>0</v>
      </c>
      <c r="H99" s="85">
        <v>0</v>
      </c>
      <c r="I99" s="4">
        <v>0</v>
      </c>
      <c r="J99" s="8">
        <v>0</v>
      </c>
      <c r="K99" s="8">
        <v>0</v>
      </c>
      <c r="L99" s="25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</row>
    <row r="100" spans="1:22" ht="12.75">
      <c r="A100" s="23">
        <v>99</v>
      </c>
      <c r="B100" s="182">
        <v>46.15534</v>
      </c>
      <c r="C100" s="182">
        <v>-91.9229</v>
      </c>
      <c r="D100" s="4">
        <v>5</v>
      </c>
      <c r="E100" s="183" t="s">
        <v>487</v>
      </c>
      <c r="F100" s="157">
        <v>1</v>
      </c>
      <c r="G100" s="23">
        <v>1</v>
      </c>
      <c r="H100" s="85">
        <v>2</v>
      </c>
      <c r="I100" s="4">
        <v>1</v>
      </c>
      <c r="J100" s="8">
        <v>0</v>
      </c>
      <c r="K100" s="8">
        <v>0</v>
      </c>
      <c r="L100" s="25">
        <v>0</v>
      </c>
      <c r="M100" s="4">
        <v>1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1</v>
      </c>
      <c r="T100" s="4">
        <v>0</v>
      </c>
      <c r="U100" s="4">
        <v>0</v>
      </c>
      <c r="V100" s="4">
        <v>0</v>
      </c>
    </row>
    <row r="101" spans="1:22" ht="12.75">
      <c r="A101" s="23">
        <v>100</v>
      </c>
      <c r="B101" s="182">
        <v>46.15535</v>
      </c>
      <c r="C101" s="182">
        <v>-91.92254</v>
      </c>
      <c r="D101" s="4">
        <v>5</v>
      </c>
      <c r="E101" s="183" t="s">
        <v>487</v>
      </c>
      <c r="F101" s="157">
        <v>1</v>
      </c>
      <c r="G101" s="23">
        <v>0</v>
      </c>
      <c r="H101" s="85">
        <v>0</v>
      </c>
      <c r="I101" s="4">
        <v>0</v>
      </c>
      <c r="J101" s="8">
        <v>0</v>
      </c>
      <c r="K101" s="8">
        <v>0</v>
      </c>
      <c r="L101" s="25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</row>
    <row r="102" spans="1:22" ht="12.75">
      <c r="A102" s="23">
        <v>101</v>
      </c>
      <c r="B102" s="182">
        <v>46.15535</v>
      </c>
      <c r="C102" s="182">
        <v>-91.92218</v>
      </c>
      <c r="D102" s="4">
        <v>5.5</v>
      </c>
      <c r="E102" s="183" t="s">
        <v>488</v>
      </c>
      <c r="F102" s="157">
        <v>1</v>
      </c>
      <c r="G102" s="23">
        <v>0</v>
      </c>
      <c r="H102" s="85">
        <v>0</v>
      </c>
      <c r="I102" s="4">
        <v>0</v>
      </c>
      <c r="J102" s="8">
        <v>0</v>
      </c>
      <c r="K102" s="8">
        <v>0</v>
      </c>
      <c r="L102" s="25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</row>
    <row r="103" spans="1:22" ht="12.75">
      <c r="A103" s="23">
        <v>102</v>
      </c>
      <c r="B103" s="182">
        <v>46.15536</v>
      </c>
      <c r="C103" s="182">
        <v>-91.92182</v>
      </c>
      <c r="D103" s="4">
        <v>4</v>
      </c>
      <c r="E103" s="183" t="s">
        <v>487</v>
      </c>
      <c r="F103" s="157">
        <v>1</v>
      </c>
      <c r="G103" s="23">
        <v>1</v>
      </c>
      <c r="H103" s="85">
        <v>2</v>
      </c>
      <c r="I103" s="4">
        <v>2</v>
      </c>
      <c r="J103" s="8">
        <v>0</v>
      </c>
      <c r="K103" s="8">
        <v>0</v>
      </c>
      <c r="L103" s="25">
        <v>1</v>
      </c>
      <c r="M103" s="4">
        <v>2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</row>
    <row r="104" spans="1:22" ht="12.75">
      <c r="A104" s="23">
        <v>103</v>
      </c>
      <c r="B104" s="182">
        <v>46.15537</v>
      </c>
      <c r="C104" s="182">
        <v>-91.92145</v>
      </c>
      <c r="D104" s="4">
        <v>4</v>
      </c>
      <c r="E104" s="183" t="s">
        <v>488</v>
      </c>
      <c r="F104" s="157">
        <v>1</v>
      </c>
      <c r="G104" s="23">
        <v>1</v>
      </c>
      <c r="H104" s="85">
        <v>2</v>
      </c>
      <c r="I104" s="4">
        <v>3</v>
      </c>
      <c r="J104" s="8">
        <v>0</v>
      </c>
      <c r="K104" s="8">
        <v>0</v>
      </c>
      <c r="L104" s="25">
        <v>1</v>
      </c>
      <c r="M104" s="4">
        <v>3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</row>
    <row r="105" spans="1:22" ht="12.75">
      <c r="A105" s="23">
        <v>104</v>
      </c>
      <c r="B105" s="182">
        <v>46.15554</v>
      </c>
      <c r="C105" s="182">
        <v>-91.92599</v>
      </c>
      <c r="D105" s="4">
        <v>1.5</v>
      </c>
      <c r="E105" s="183" t="s">
        <v>487</v>
      </c>
      <c r="F105" s="157">
        <v>1</v>
      </c>
      <c r="G105" s="23">
        <v>1</v>
      </c>
      <c r="H105" s="85">
        <v>2</v>
      </c>
      <c r="I105" s="4">
        <v>1</v>
      </c>
      <c r="J105" s="8">
        <v>0</v>
      </c>
      <c r="K105" s="8">
        <v>0</v>
      </c>
      <c r="L105" s="25">
        <v>0</v>
      </c>
      <c r="M105" s="4">
        <v>0</v>
      </c>
      <c r="N105" s="4">
        <v>0</v>
      </c>
      <c r="O105" s="4">
        <v>1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1</v>
      </c>
      <c r="V105" s="4">
        <v>0</v>
      </c>
    </row>
    <row r="106" spans="1:22" ht="12.75">
      <c r="A106" s="23">
        <v>105</v>
      </c>
      <c r="B106" s="182">
        <v>46.15555</v>
      </c>
      <c r="C106" s="182">
        <v>-91.92563</v>
      </c>
      <c r="D106" s="4">
        <v>2</v>
      </c>
      <c r="E106" s="183" t="s">
        <v>487</v>
      </c>
      <c r="F106" s="157">
        <v>1</v>
      </c>
      <c r="G106" s="23">
        <v>1</v>
      </c>
      <c r="H106" s="85">
        <v>2</v>
      </c>
      <c r="I106" s="4">
        <v>2</v>
      </c>
      <c r="J106" s="8">
        <v>0</v>
      </c>
      <c r="K106" s="8">
        <v>0</v>
      </c>
      <c r="L106" s="25">
        <v>0</v>
      </c>
      <c r="M106" s="4">
        <v>2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</v>
      </c>
      <c r="T106" s="4">
        <v>0</v>
      </c>
      <c r="U106" s="4">
        <v>0</v>
      </c>
      <c r="V106" s="4">
        <v>0</v>
      </c>
    </row>
    <row r="107" spans="1:22" ht="12.75">
      <c r="A107" s="23">
        <v>106</v>
      </c>
      <c r="B107" s="182">
        <v>46.15555</v>
      </c>
      <c r="C107" s="182">
        <v>-91.92527</v>
      </c>
      <c r="D107" s="4">
        <v>6.5</v>
      </c>
      <c r="E107" s="183" t="s">
        <v>487</v>
      </c>
      <c r="F107" s="157">
        <v>1</v>
      </c>
      <c r="G107" s="23">
        <v>1</v>
      </c>
      <c r="H107" s="85">
        <v>2</v>
      </c>
      <c r="I107" s="4">
        <v>1</v>
      </c>
      <c r="J107" s="8">
        <v>0</v>
      </c>
      <c r="K107" s="8">
        <v>0</v>
      </c>
      <c r="L107" s="25">
        <v>0</v>
      </c>
      <c r="M107" s="4">
        <v>1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1</v>
      </c>
      <c r="T107" s="4">
        <v>0</v>
      </c>
      <c r="U107" s="4">
        <v>0</v>
      </c>
      <c r="V107" s="4">
        <v>0</v>
      </c>
    </row>
    <row r="108" spans="1:22" ht="12.75">
      <c r="A108" s="23">
        <v>107</v>
      </c>
      <c r="B108" s="182">
        <v>46.15556</v>
      </c>
      <c r="C108" s="182">
        <v>-91.92491</v>
      </c>
      <c r="D108" s="4">
        <v>7</v>
      </c>
      <c r="E108" s="183" t="s">
        <v>488</v>
      </c>
      <c r="F108" s="157">
        <v>0</v>
      </c>
      <c r="G108" s="23">
        <v>0</v>
      </c>
      <c r="H108" s="85">
        <v>0</v>
      </c>
      <c r="I108" s="4">
        <v>0</v>
      </c>
      <c r="J108" s="8">
        <v>0</v>
      </c>
      <c r="K108" s="8">
        <v>0</v>
      </c>
      <c r="L108" s="25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</row>
    <row r="109" spans="1:22" ht="12.75">
      <c r="A109" s="23">
        <v>108</v>
      </c>
      <c r="B109" s="182">
        <v>46.15558</v>
      </c>
      <c r="C109" s="182">
        <v>-91.92382</v>
      </c>
      <c r="D109" s="4">
        <v>6</v>
      </c>
      <c r="E109" s="183" t="s">
        <v>488</v>
      </c>
      <c r="F109" s="157">
        <v>1</v>
      </c>
      <c r="G109" s="23">
        <v>1</v>
      </c>
      <c r="H109" s="85">
        <v>0</v>
      </c>
      <c r="I109" s="4">
        <v>1</v>
      </c>
      <c r="J109" s="8">
        <v>0</v>
      </c>
      <c r="K109" s="8">
        <v>1</v>
      </c>
      <c r="L109" s="25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</row>
    <row r="110" spans="1:22" ht="12.75">
      <c r="A110" s="23">
        <v>109</v>
      </c>
      <c r="B110" s="182">
        <v>46.15558</v>
      </c>
      <c r="C110" s="182">
        <v>-91.92346</v>
      </c>
      <c r="D110" s="4">
        <v>6</v>
      </c>
      <c r="E110" s="183" t="s">
        <v>488</v>
      </c>
      <c r="F110" s="157">
        <v>1</v>
      </c>
      <c r="G110" s="23">
        <v>0</v>
      </c>
      <c r="H110" s="85">
        <v>0</v>
      </c>
      <c r="I110" s="4">
        <v>0</v>
      </c>
      <c r="J110" s="8">
        <v>0</v>
      </c>
      <c r="K110" s="8">
        <v>0</v>
      </c>
      <c r="L110" s="25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</row>
    <row r="111" spans="1:22" ht="12.75">
      <c r="A111" s="23">
        <v>110</v>
      </c>
      <c r="B111" s="182">
        <v>46.15559</v>
      </c>
      <c r="C111" s="182">
        <v>-91.92309</v>
      </c>
      <c r="D111" s="4">
        <v>6</v>
      </c>
      <c r="E111" s="183" t="s">
        <v>488</v>
      </c>
      <c r="F111" s="157">
        <v>1</v>
      </c>
      <c r="G111" s="23">
        <v>0</v>
      </c>
      <c r="H111" s="85">
        <v>0</v>
      </c>
      <c r="I111" s="4">
        <v>0</v>
      </c>
      <c r="J111" s="8">
        <v>0</v>
      </c>
      <c r="K111" s="8">
        <v>0</v>
      </c>
      <c r="L111" s="25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</row>
    <row r="112" spans="1:22" ht="12.75">
      <c r="A112" s="23">
        <v>111</v>
      </c>
      <c r="B112" s="182">
        <v>46.1556</v>
      </c>
      <c r="C112" s="182">
        <v>-91.92273</v>
      </c>
      <c r="D112" s="4">
        <v>6</v>
      </c>
      <c r="E112" s="183" t="s">
        <v>488</v>
      </c>
      <c r="F112" s="157">
        <v>1</v>
      </c>
      <c r="G112" s="23">
        <v>0</v>
      </c>
      <c r="H112" s="85">
        <v>0</v>
      </c>
      <c r="I112" s="4">
        <v>0</v>
      </c>
      <c r="J112" s="8">
        <v>0</v>
      </c>
      <c r="K112" s="8">
        <v>0</v>
      </c>
      <c r="L112" s="25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</row>
    <row r="113" spans="1:22" ht="12.75">
      <c r="A113" s="23">
        <v>112</v>
      </c>
      <c r="B113" s="182">
        <v>46.1556</v>
      </c>
      <c r="C113" s="182">
        <v>-91.92237</v>
      </c>
      <c r="D113" s="4">
        <v>6</v>
      </c>
      <c r="E113" s="183" t="s">
        <v>487</v>
      </c>
      <c r="F113" s="157">
        <v>1</v>
      </c>
      <c r="G113" s="23">
        <v>0</v>
      </c>
      <c r="H113" s="85">
        <v>0</v>
      </c>
      <c r="I113" s="4">
        <v>0</v>
      </c>
      <c r="J113" s="8">
        <v>0</v>
      </c>
      <c r="K113" s="8">
        <v>0</v>
      </c>
      <c r="L113" s="25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</row>
    <row r="114" spans="1:22" ht="12.75">
      <c r="A114" s="23">
        <v>113</v>
      </c>
      <c r="B114" s="182">
        <v>46.15561</v>
      </c>
      <c r="C114" s="182">
        <v>-91.92201</v>
      </c>
      <c r="D114" s="4">
        <v>5.5</v>
      </c>
      <c r="E114" s="183" t="s">
        <v>487</v>
      </c>
      <c r="F114" s="157">
        <v>1</v>
      </c>
      <c r="G114" s="23">
        <v>0</v>
      </c>
      <c r="H114" s="85">
        <v>0</v>
      </c>
      <c r="I114" s="4">
        <v>0</v>
      </c>
      <c r="J114" s="8">
        <v>0</v>
      </c>
      <c r="K114" s="8">
        <v>0</v>
      </c>
      <c r="L114" s="25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</row>
    <row r="115" spans="1:22" ht="12.75">
      <c r="A115" s="23">
        <v>114</v>
      </c>
      <c r="B115" s="182">
        <v>46.15561</v>
      </c>
      <c r="C115" s="182">
        <v>-91.92164</v>
      </c>
      <c r="D115" s="4">
        <v>2.5</v>
      </c>
      <c r="E115" s="183" t="s">
        <v>487</v>
      </c>
      <c r="F115" s="157">
        <v>1</v>
      </c>
      <c r="G115" s="23">
        <v>1</v>
      </c>
      <c r="H115" s="85">
        <v>2</v>
      </c>
      <c r="I115" s="4">
        <v>2</v>
      </c>
      <c r="J115" s="8">
        <v>0</v>
      </c>
      <c r="K115" s="8">
        <v>0</v>
      </c>
      <c r="L115" s="25">
        <v>1</v>
      </c>
      <c r="M115" s="4">
        <v>2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</row>
    <row r="116" spans="1:22" ht="12.75">
      <c r="A116" s="23">
        <v>115</v>
      </c>
      <c r="B116" s="182">
        <v>46.15562</v>
      </c>
      <c r="C116" s="182">
        <v>-91.92128</v>
      </c>
      <c r="D116" s="4">
        <v>3.5</v>
      </c>
      <c r="E116" s="183" t="s">
        <v>487</v>
      </c>
      <c r="F116" s="157">
        <v>1</v>
      </c>
      <c r="G116" s="23">
        <v>1</v>
      </c>
      <c r="H116" s="85">
        <v>2</v>
      </c>
      <c r="I116" s="4">
        <v>3</v>
      </c>
      <c r="J116" s="8">
        <v>0</v>
      </c>
      <c r="K116" s="8">
        <v>0</v>
      </c>
      <c r="L116" s="25">
        <v>3</v>
      </c>
      <c r="M116" s="4">
        <v>2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</row>
    <row r="117" spans="1:22" ht="12.75">
      <c r="A117" s="23">
        <v>116</v>
      </c>
      <c r="B117" s="182">
        <v>46.1558</v>
      </c>
      <c r="C117" s="182">
        <v>-91.92582</v>
      </c>
      <c r="D117" s="4">
        <v>3</v>
      </c>
      <c r="E117" s="183" t="s">
        <v>487</v>
      </c>
      <c r="F117" s="157">
        <v>1</v>
      </c>
      <c r="G117" s="23">
        <v>1</v>
      </c>
      <c r="H117" s="85">
        <v>4</v>
      </c>
      <c r="I117" s="4">
        <v>2</v>
      </c>
      <c r="J117" s="8">
        <v>0</v>
      </c>
      <c r="K117" s="8">
        <v>0</v>
      </c>
      <c r="L117" s="25">
        <v>0</v>
      </c>
      <c r="M117" s="4">
        <v>2</v>
      </c>
      <c r="N117" s="4">
        <v>1</v>
      </c>
      <c r="O117" s="4">
        <v>0</v>
      </c>
      <c r="P117" s="4">
        <v>0</v>
      </c>
      <c r="Q117" s="4">
        <v>0</v>
      </c>
      <c r="R117" s="4">
        <v>0</v>
      </c>
      <c r="S117" s="4">
        <v>1</v>
      </c>
      <c r="T117" s="4">
        <v>1</v>
      </c>
      <c r="U117" s="4">
        <v>0</v>
      </c>
      <c r="V117" s="4">
        <v>0</v>
      </c>
    </row>
    <row r="118" spans="1:22" ht="12.75">
      <c r="A118" s="23">
        <v>117</v>
      </c>
      <c r="B118" s="182">
        <v>46.1558</v>
      </c>
      <c r="C118" s="182">
        <v>-91.92546</v>
      </c>
      <c r="D118" s="4">
        <v>6</v>
      </c>
      <c r="E118" s="183" t="s">
        <v>487</v>
      </c>
      <c r="F118" s="157">
        <v>1</v>
      </c>
      <c r="G118" s="23">
        <v>1</v>
      </c>
      <c r="H118" s="85">
        <v>3</v>
      </c>
      <c r="I118" s="4">
        <v>1</v>
      </c>
      <c r="J118" s="8">
        <v>0</v>
      </c>
      <c r="K118" s="8">
        <v>0</v>
      </c>
      <c r="L118" s="25">
        <v>0</v>
      </c>
      <c r="M118" s="4">
        <v>1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1</v>
      </c>
      <c r="T118" s="4">
        <v>0</v>
      </c>
      <c r="U118" s="4">
        <v>0</v>
      </c>
      <c r="V118" s="4">
        <v>1</v>
      </c>
    </row>
    <row r="119" spans="1:22" ht="12.75">
      <c r="A119" s="23">
        <v>118</v>
      </c>
      <c r="B119" s="182">
        <v>46.15581</v>
      </c>
      <c r="C119" s="182">
        <v>-91.9251</v>
      </c>
      <c r="D119" s="4">
        <v>6.5</v>
      </c>
      <c r="E119" s="183" t="s">
        <v>487</v>
      </c>
      <c r="F119" s="157">
        <v>1</v>
      </c>
      <c r="G119" s="23">
        <v>0</v>
      </c>
      <c r="H119" s="85">
        <v>0</v>
      </c>
      <c r="I119" s="4">
        <v>0</v>
      </c>
      <c r="J119" s="8">
        <v>0</v>
      </c>
      <c r="K119" s="8">
        <v>0</v>
      </c>
      <c r="L119" s="25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</row>
    <row r="120" spans="1:22" ht="12.75">
      <c r="A120" s="23">
        <v>119</v>
      </c>
      <c r="B120" s="182">
        <v>46.15581</v>
      </c>
      <c r="C120" s="182">
        <v>-91.92473</v>
      </c>
      <c r="D120" s="4">
        <v>6</v>
      </c>
      <c r="E120" s="183" t="s">
        <v>487</v>
      </c>
      <c r="F120" s="157">
        <v>1</v>
      </c>
      <c r="G120" s="23">
        <v>1</v>
      </c>
      <c r="H120" s="85">
        <v>1</v>
      </c>
      <c r="I120" s="4">
        <v>1</v>
      </c>
      <c r="J120" s="8">
        <v>0</v>
      </c>
      <c r="K120" s="8">
        <v>0</v>
      </c>
      <c r="L120" s="25">
        <v>0</v>
      </c>
      <c r="M120" s="4">
        <v>1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</row>
    <row r="121" spans="1:22" ht="12.75">
      <c r="A121" s="23">
        <v>120</v>
      </c>
      <c r="B121" s="182">
        <v>46.15583</v>
      </c>
      <c r="C121" s="182">
        <v>-91.92401</v>
      </c>
      <c r="D121" s="4">
        <v>5</v>
      </c>
      <c r="E121" s="183" t="s">
        <v>488</v>
      </c>
      <c r="F121" s="157">
        <v>1</v>
      </c>
      <c r="G121" s="23">
        <v>1</v>
      </c>
      <c r="H121" s="85">
        <v>3</v>
      </c>
      <c r="I121" s="4">
        <v>2</v>
      </c>
      <c r="J121" s="8">
        <v>0</v>
      </c>
      <c r="K121" s="8">
        <v>1</v>
      </c>
      <c r="L121" s="25">
        <v>2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2</v>
      </c>
      <c r="T121" s="4">
        <v>0</v>
      </c>
      <c r="U121" s="4">
        <v>0</v>
      </c>
      <c r="V121" s="4">
        <v>0</v>
      </c>
    </row>
    <row r="122" spans="1:22" ht="12.75">
      <c r="A122" s="23">
        <v>121</v>
      </c>
      <c r="B122" s="182">
        <v>46.15583</v>
      </c>
      <c r="C122" s="182">
        <v>-91.92365</v>
      </c>
      <c r="D122" s="4">
        <v>6</v>
      </c>
      <c r="E122" s="183" t="s">
        <v>488</v>
      </c>
      <c r="F122" s="157">
        <v>1</v>
      </c>
      <c r="G122" s="23">
        <v>1</v>
      </c>
      <c r="H122" s="85">
        <v>1</v>
      </c>
      <c r="I122" s="4">
        <v>1</v>
      </c>
      <c r="J122" s="8">
        <v>0</v>
      </c>
      <c r="K122" s="8">
        <v>0</v>
      </c>
      <c r="L122" s="25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1</v>
      </c>
      <c r="T122" s="4">
        <v>0</v>
      </c>
      <c r="U122" s="4">
        <v>0</v>
      </c>
      <c r="V122" s="4">
        <v>0</v>
      </c>
    </row>
    <row r="123" spans="1:22" ht="12.75">
      <c r="A123" s="23">
        <v>122</v>
      </c>
      <c r="B123" s="182">
        <v>46.15584</v>
      </c>
      <c r="C123" s="182">
        <v>-91.92328</v>
      </c>
      <c r="D123" s="4">
        <v>6</v>
      </c>
      <c r="E123" s="183" t="s">
        <v>488</v>
      </c>
      <c r="F123" s="157">
        <v>1</v>
      </c>
      <c r="G123" s="23">
        <v>0</v>
      </c>
      <c r="H123" s="85">
        <v>0</v>
      </c>
      <c r="I123" s="4">
        <v>0</v>
      </c>
      <c r="J123" s="8">
        <v>0</v>
      </c>
      <c r="K123" s="8">
        <v>0</v>
      </c>
      <c r="L123" s="25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</row>
    <row r="124" spans="1:22" ht="12.75">
      <c r="A124" s="23">
        <v>123</v>
      </c>
      <c r="B124" s="182">
        <v>46.15585</v>
      </c>
      <c r="C124" s="182">
        <v>-91.92292</v>
      </c>
      <c r="D124" s="4">
        <v>6</v>
      </c>
      <c r="E124" s="183" t="s">
        <v>487</v>
      </c>
      <c r="F124" s="157">
        <v>1</v>
      </c>
      <c r="G124" s="23">
        <v>0</v>
      </c>
      <c r="H124" s="85">
        <v>0</v>
      </c>
      <c r="I124" s="4">
        <v>0</v>
      </c>
      <c r="J124" s="8">
        <v>0</v>
      </c>
      <c r="K124" s="8">
        <v>0</v>
      </c>
      <c r="L124" s="25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</row>
    <row r="125" spans="1:22" ht="12.75">
      <c r="A125" s="23">
        <v>124</v>
      </c>
      <c r="B125" s="182">
        <v>46.15585</v>
      </c>
      <c r="C125" s="182">
        <v>-91.92256</v>
      </c>
      <c r="D125" s="4">
        <v>6</v>
      </c>
      <c r="E125" s="183" t="s">
        <v>487</v>
      </c>
      <c r="F125" s="157">
        <v>1</v>
      </c>
      <c r="G125" s="23">
        <v>0</v>
      </c>
      <c r="H125" s="85">
        <v>0</v>
      </c>
      <c r="I125" s="4">
        <v>0</v>
      </c>
      <c r="J125" s="8">
        <v>0</v>
      </c>
      <c r="K125" s="8">
        <v>0</v>
      </c>
      <c r="L125" s="25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</row>
    <row r="126" spans="1:22" ht="12.75">
      <c r="A126" s="23">
        <v>125</v>
      </c>
      <c r="B126" s="182">
        <v>46.15586</v>
      </c>
      <c r="C126" s="182">
        <v>-91.9222</v>
      </c>
      <c r="D126" s="4">
        <v>5</v>
      </c>
      <c r="E126" s="183" t="s">
        <v>487</v>
      </c>
      <c r="F126" s="157">
        <v>1</v>
      </c>
      <c r="G126" s="23">
        <v>0</v>
      </c>
      <c r="H126" s="85">
        <v>0</v>
      </c>
      <c r="I126" s="4">
        <v>0</v>
      </c>
      <c r="J126" s="8">
        <v>0</v>
      </c>
      <c r="K126" s="8">
        <v>0</v>
      </c>
      <c r="L126" s="25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</row>
    <row r="127" spans="1:22" ht="12.75">
      <c r="A127" s="23">
        <v>126</v>
      </c>
      <c r="B127" s="182">
        <v>46.15586</v>
      </c>
      <c r="C127" s="182">
        <v>-91.92183</v>
      </c>
      <c r="D127" s="4">
        <v>1</v>
      </c>
      <c r="E127" s="183" t="s">
        <v>487</v>
      </c>
      <c r="F127" s="157">
        <v>1</v>
      </c>
      <c r="G127" s="23">
        <v>1</v>
      </c>
      <c r="H127" s="85">
        <v>2</v>
      </c>
      <c r="I127" s="4">
        <v>1</v>
      </c>
      <c r="J127" s="8">
        <v>0</v>
      </c>
      <c r="K127" s="8">
        <v>0</v>
      </c>
      <c r="L127" s="25">
        <v>0</v>
      </c>
      <c r="M127" s="4">
        <v>0</v>
      </c>
      <c r="N127" s="4">
        <v>0</v>
      </c>
      <c r="O127" s="4">
        <v>1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1</v>
      </c>
      <c r="V127" s="4">
        <v>0</v>
      </c>
    </row>
    <row r="128" spans="1:22" ht="12.75">
      <c r="A128" s="23">
        <v>127</v>
      </c>
      <c r="B128" s="182">
        <v>46.15608</v>
      </c>
      <c r="C128" s="182">
        <v>-91.92384</v>
      </c>
      <c r="D128" s="4">
        <v>6</v>
      </c>
      <c r="E128" s="183" t="s">
        <v>488</v>
      </c>
      <c r="F128" s="157">
        <v>1</v>
      </c>
      <c r="G128" s="23">
        <v>1</v>
      </c>
      <c r="H128" s="85">
        <v>1</v>
      </c>
      <c r="I128" s="4">
        <v>1</v>
      </c>
      <c r="J128" s="8">
        <v>0</v>
      </c>
      <c r="K128" s="8">
        <v>0</v>
      </c>
      <c r="L128" s="25">
        <v>0</v>
      </c>
      <c r="M128" s="4">
        <v>1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</row>
    <row r="129" spans="1:22" ht="12.75">
      <c r="A129" s="23">
        <v>128</v>
      </c>
      <c r="B129" s="182">
        <v>46.15609</v>
      </c>
      <c r="C129" s="182">
        <v>-91.92347</v>
      </c>
      <c r="D129" s="4">
        <v>6</v>
      </c>
      <c r="E129" s="183" t="s">
        <v>488</v>
      </c>
      <c r="F129" s="157">
        <v>1</v>
      </c>
      <c r="G129" s="23">
        <v>0</v>
      </c>
      <c r="H129" s="85">
        <v>0</v>
      </c>
      <c r="I129" s="4">
        <v>0</v>
      </c>
      <c r="J129" s="8">
        <v>0</v>
      </c>
      <c r="K129" s="8">
        <v>0</v>
      </c>
      <c r="L129" s="25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</row>
    <row r="130" spans="1:22" ht="12.75">
      <c r="A130" s="23">
        <v>129</v>
      </c>
      <c r="B130" s="182">
        <v>46.15609</v>
      </c>
      <c r="C130" s="182">
        <v>-91.92311</v>
      </c>
      <c r="D130" s="4">
        <v>6</v>
      </c>
      <c r="E130" s="183" t="s">
        <v>487</v>
      </c>
      <c r="F130" s="157">
        <v>1</v>
      </c>
      <c r="G130" s="23">
        <v>0</v>
      </c>
      <c r="H130" s="85">
        <v>0</v>
      </c>
      <c r="I130" s="4">
        <v>0</v>
      </c>
      <c r="J130" s="8">
        <v>0</v>
      </c>
      <c r="K130" s="8">
        <v>0</v>
      </c>
      <c r="L130" s="25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</row>
    <row r="131" spans="1:22" ht="12.75">
      <c r="A131" s="23">
        <v>130</v>
      </c>
      <c r="B131" s="182">
        <v>46.1561</v>
      </c>
      <c r="C131" s="182">
        <v>-91.92275</v>
      </c>
      <c r="D131" s="4">
        <v>6</v>
      </c>
      <c r="E131" s="183" t="s">
        <v>487</v>
      </c>
      <c r="F131" s="157">
        <v>1</v>
      </c>
      <c r="G131" s="23">
        <v>0</v>
      </c>
      <c r="H131" s="85">
        <v>0</v>
      </c>
      <c r="I131" s="4">
        <v>0</v>
      </c>
      <c r="J131" s="8">
        <v>0</v>
      </c>
      <c r="K131" s="8">
        <v>0</v>
      </c>
      <c r="L131" s="25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</row>
    <row r="132" spans="1:22" ht="12.75">
      <c r="A132" s="23">
        <v>131</v>
      </c>
      <c r="B132" s="182">
        <v>46.15611</v>
      </c>
      <c r="C132" s="182">
        <v>-91.92239</v>
      </c>
      <c r="D132" s="4">
        <v>4.5</v>
      </c>
      <c r="E132" s="183" t="s">
        <v>487</v>
      </c>
      <c r="F132" s="157">
        <v>1</v>
      </c>
      <c r="G132" s="23">
        <v>1</v>
      </c>
      <c r="H132" s="85">
        <v>2</v>
      </c>
      <c r="I132" s="4">
        <v>1</v>
      </c>
      <c r="J132" s="8">
        <v>0</v>
      </c>
      <c r="K132" s="8">
        <v>0</v>
      </c>
      <c r="L132" s="25">
        <v>0</v>
      </c>
      <c r="M132" s="4">
        <v>1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1</v>
      </c>
      <c r="T132" s="4">
        <v>0</v>
      </c>
      <c r="U132" s="4">
        <v>0</v>
      </c>
      <c r="V132" s="4">
        <v>0</v>
      </c>
    </row>
    <row r="133" spans="1:22" ht="12.75">
      <c r="A133" s="25">
        <v>131</v>
      </c>
      <c r="B133" s="25">
        <v>131</v>
      </c>
      <c r="C133" s="25">
        <v>131</v>
      </c>
      <c r="D133" s="25">
        <v>131</v>
      </c>
      <c r="E133" s="25">
        <v>131</v>
      </c>
      <c r="G133" s="25">
        <v>131</v>
      </c>
      <c r="I133" s="25">
        <v>92</v>
      </c>
      <c r="J133" s="25">
        <v>14</v>
      </c>
      <c r="K133" s="25">
        <v>14</v>
      </c>
      <c r="L133" s="25">
        <v>42</v>
      </c>
      <c r="M133" s="25">
        <v>80</v>
      </c>
      <c r="N133" s="25">
        <v>5</v>
      </c>
      <c r="O133" s="25">
        <v>3</v>
      </c>
      <c r="P133" s="25">
        <v>2</v>
      </c>
      <c r="Q133" s="25">
        <v>1</v>
      </c>
      <c r="R133" s="25">
        <v>9</v>
      </c>
      <c r="S133" s="25">
        <v>40</v>
      </c>
      <c r="T133" s="25">
        <v>5</v>
      </c>
      <c r="U133" s="25">
        <v>2</v>
      </c>
      <c r="V133" s="25">
        <v>2</v>
      </c>
    </row>
  </sheetData>
  <sheetProtection formatCells="0" sort="0"/>
  <protectedRanges>
    <protectedRange sqref="I2:I8 E2:E132" name="Range1_3"/>
    <protectedRange sqref="B2:C8" name="Range1_1_1"/>
  </protectedRanges>
  <dataValidations count="6">
    <dataValidation type="list" allowBlank="1" showInputMessage="1" showErrorMessage="1" error="Please enter M (muck), S (sand), or R (rock).  If sediment type unknown, leave cell blank." sqref="E2:E132">
      <formula1>"M,m,s,S,R,r"</formula1>
    </dataValidation>
    <dataValidation type="decimal" allowBlank="1" showInputMessage="1" showErrorMessage="1" error="Is your depth really more than 99 feet?" sqref="D2:D132 D134:D65536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132">
      <formula1>"1,2,3"</formula1>
    </dataValidation>
    <dataValidation type="whole" allowBlank="1" showInputMessage="1" showErrorMessage="1" errorTitle="Presence/Absence Data" error="Enter 1 if present" sqref="M134:V65536">
      <formula1>1</formula1>
      <formula2>1</formula2>
    </dataValidation>
    <dataValidation type="list" allowBlank="1" showInputMessage="1" showErrorMessage="1" sqref="L1 I134:L65536 I1">
      <formula1>"V,v,1,2,3"</formula1>
    </dataValidation>
    <dataValidation type="list" allowBlank="1" showInputMessage="1" showErrorMessage="1" error="Please enter a rake fullness rating of 1, 2, 3 or V (visual).  If species not found, leave cell blank." sqref="J2:V132">
      <formula1>"V,v,1,2,3"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PageLayoutView="0" workbookViewId="0" topLeftCell="A1">
      <selection activeCell="D15" sqref="D15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91"/>
      <c r="B1" s="92"/>
      <c r="C1" s="144" t="s">
        <v>47</v>
      </c>
      <c r="D1" s="161" t="s">
        <v>485</v>
      </c>
      <c r="E1" s="143"/>
      <c r="F1" s="33"/>
      <c r="G1" s="33"/>
      <c r="H1" s="33"/>
      <c r="I1" s="33"/>
      <c r="J1" s="33"/>
      <c r="K1" s="33"/>
    </row>
    <row r="2" spans="1:11" ht="15">
      <c r="A2" s="91"/>
      <c r="B2" s="92"/>
      <c r="C2" s="145" t="s">
        <v>25</v>
      </c>
      <c r="D2" s="146" t="s">
        <v>486</v>
      </c>
      <c r="E2" s="143"/>
      <c r="F2" s="33"/>
      <c r="G2" s="33"/>
      <c r="H2" s="33"/>
      <c r="I2" s="33"/>
      <c r="J2" s="33"/>
      <c r="K2" s="33"/>
    </row>
    <row r="3" spans="1:6" ht="18">
      <c r="A3" s="91"/>
      <c r="B3" s="92"/>
      <c r="C3" s="145" t="s">
        <v>45</v>
      </c>
      <c r="D3" s="160" t="s">
        <v>519</v>
      </c>
      <c r="E3" s="93"/>
      <c r="F3" s="16"/>
    </row>
    <row r="4" spans="1:5" ht="15.75" customHeight="1">
      <c r="A4" s="91"/>
      <c r="B4" s="92"/>
      <c r="C4" s="147" t="s">
        <v>330</v>
      </c>
      <c r="D4" s="148"/>
      <c r="E4" s="93"/>
    </row>
    <row r="5" spans="1:5" ht="15">
      <c r="A5" s="91"/>
      <c r="B5" s="92"/>
      <c r="C5" s="147" t="s">
        <v>331</v>
      </c>
      <c r="D5" s="148"/>
      <c r="E5" s="93"/>
    </row>
    <row r="6" spans="1:5" ht="15.75" thickBot="1">
      <c r="A6" s="91"/>
      <c r="B6" s="92"/>
      <c r="C6" s="149" t="s">
        <v>58</v>
      </c>
      <c r="D6" s="150"/>
      <c r="E6" s="93"/>
    </row>
    <row r="7" spans="1:5" ht="15" thickBot="1">
      <c r="A7" s="91"/>
      <c r="B7" s="92"/>
      <c r="C7" s="91"/>
      <c r="D7" s="91"/>
      <c r="E7" s="93"/>
    </row>
    <row r="8" spans="1:5" ht="15.75" thickBot="1">
      <c r="A8" s="121" t="s">
        <v>59</v>
      </c>
      <c r="B8" s="122" t="s">
        <v>60</v>
      </c>
      <c r="C8" s="129" t="s">
        <v>61</v>
      </c>
      <c r="D8" s="123" t="s">
        <v>62</v>
      </c>
      <c r="E8" s="94"/>
    </row>
    <row r="9" spans="1:5" ht="14.25" customHeight="1">
      <c r="A9" s="111" t="s">
        <v>75</v>
      </c>
      <c r="B9" s="102" t="s">
        <v>76</v>
      </c>
      <c r="C9" s="112">
        <v>3</v>
      </c>
      <c r="D9" s="127">
        <v>1</v>
      </c>
      <c r="E9" s="124">
        <v>3</v>
      </c>
    </row>
    <row r="10" spans="1:5" ht="14.25" customHeight="1">
      <c r="A10" s="111" t="s">
        <v>89</v>
      </c>
      <c r="B10" s="102" t="s">
        <v>90</v>
      </c>
      <c r="C10" s="112">
        <v>3</v>
      </c>
      <c r="D10" s="127">
        <v>1</v>
      </c>
      <c r="E10" s="124">
        <v>3</v>
      </c>
    </row>
    <row r="11" spans="1:5" ht="14.25" customHeight="1">
      <c r="A11" s="111" t="s">
        <v>100</v>
      </c>
      <c r="B11" s="102" t="s">
        <v>101</v>
      </c>
      <c r="C11" s="112">
        <v>6</v>
      </c>
      <c r="D11" s="127">
        <v>1</v>
      </c>
      <c r="E11" s="124">
        <v>6</v>
      </c>
    </row>
    <row r="12" spans="1:5" ht="14.25" customHeight="1">
      <c r="A12" s="111" t="s">
        <v>129</v>
      </c>
      <c r="B12" s="102" t="s">
        <v>306</v>
      </c>
      <c r="C12" s="112">
        <v>6</v>
      </c>
      <c r="D12" s="127">
        <v>1</v>
      </c>
      <c r="E12" s="124">
        <v>6</v>
      </c>
    </row>
    <row r="13" spans="1:5" ht="14.25" customHeight="1">
      <c r="A13" s="111" t="s">
        <v>140</v>
      </c>
      <c r="B13" s="102" t="s">
        <v>141</v>
      </c>
      <c r="C13" s="112">
        <v>6</v>
      </c>
      <c r="D13" s="127">
        <v>1</v>
      </c>
      <c r="E13" s="124">
        <v>6</v>
      </c>
    </row>
    <row r="14" spans="1:5" ht="14.25" customHeight="1">
      <c r="A14" s="111" t="s">
        <v>142</v>
      </c>
      <c r="B14" s="102" t="s">
        <v>143</v>
      </c>
      <c r="C14" s="112">
        <v>6</v>
      </c>
      <c r="D14" s="127">
        <v>1</v>
      </c>
      <c r="E14" s="124">
        <v>6</v>
      </c>
    </row>
    <row r="15" spans="1:5" ht="14.25" customHeight="1">
      <c r="A15" s="111" t="s">
        <v>159</v>
      </c>
      <c r="B15" s="102" t="s">
        <v>160</v>
      </c>
      <c r="C15" s="112">
        <v>8</v>
      </c>
      <c r="D15" s="127">
        <v>1</v>
      </c>
      <c r="E15" s="124">
        <v>8</v>
      </c>
    </row>
    <row r="16" spans="1:5" ht="14.25" customHeight="1">
      <c r="A16" s="111" t="s">
        <v>178</v>
      </c>
      <c r="B16" s="102" t="s">
        <v>179</v>
      </c>
      <c r="C16" s="112">
        <v>7</v>
      </c>
      <c r="D16" s="127">
        <v>1</v>
      </c>
      <c r="E16" s="124">
        <v>7</v>
      </c>
    </row>
    <row r="17" spans="1:5" ht="14.25" customHeight="1">
      <c r="A17" s="111" t="s">
        <v>189</v>
      </c>
      <c r="B17" s="102" t="s">
        <v>190</v>
      </c>
      <c r="C17" s="112">
        <v>6</v>
      </c>
      <c r="D17" s="127">
        <v>1</v>
      </c>
      <c r="E17" s="124">
        <v>6</v>
      </c>
    </row>
    <row r="18" spans="1:5" ht="14.25" customHeight="1">
      <c r="A18" s="111" t="s">
        <v>229</v>
      </c>
      <c r="B18" s="102" t="s">
        <v>263</v>
      </c>
      <c r="C18" s="112">
        <v>3</v>
      </c>
      <c r="D18" s="127">
        <v>1</v>
      </c>
      <c r="E18" s="124">
        <v>3</v>
      </c>
    </row>
    <row r="19" spans="1:5" ht="14.25" customHeight="1" thickBot="1">
      <c r="A19" s="115" t="s">
        <v>251</v>
      </c>
      <c r="B19" s="116" t="s">
        <v>252</v>
      </c>
      <c r="C19" s="117">
        <v>6</v>
      </c>
      <c r="D19" s="128">
        <v>1</v>
      </c>
      <c r="E19" s="124">
        <v>6</v>
      </c>
    </row>
    <row r="20" spans="1:5" ht="14.25">
      <c r="A20" s="96"/>
      <c r="B20" s="96"/>
      <c r="C20" s="97"/>
      <c r="D20" s="125"/>
      <c r="E20" s="98"/>
    </row>
    <row r="21" spans="1:5" ht="15">
      <c r="A21" s="133" t="s">
        <v>259</v>
      </c>
      <c r="B21" s="96"/>
      <c r="C21" s="91"/>
      <c r="D21" s="99">
        <v>11</v>
      </c>
      <c r="E21" s="100"/>
    </row>
    <row r="22" spans="1:5" ht="15.75" thickBot="1">
      <c r="A22" s="133" t="s">
        <v>260</v>
      </c>
      <c r="B22" s="96"/>
      <c r="C22" s="101"/>
      <c r="D22" s="91"/>
      <c r="E22" s="169">
        <v>5.454545454545454</v>
      </c>
    </row>
    <row r="23" spans="1:5" ht="15.75" thickBot="1">
      <c r="A23" s="134" t="s">
        <v>273</v>
      </c>
      <c r="B23" s="130"/>
      <c r="C23" s="131"/>
      <c r="D23" s="132"/>
      <c r="E23" s="170">
        <v>18.090680674665816</v>
      </c>
    </row>
    <row r="25" spans="1:3" ht="12.75">
      <c r="A25" s="89"/>
      <c r="B25" s="89"/>
      <c r="C25" s="87"/>
    </row>
    <row r="26" spans="1:5" ht="51" customHeight="1">
      <c r="A26" s="189" t="s">
        <v>272</v>
      </c>
      <c r="B26" s="189"/>
      <c r="C26" s="189"/>
      <c r="D26" s="189"/>
      <c r="E26" s="189"/>
    </row>
    <row r="27" spans="1:3" ht="12.75">
      <c r="A27" s="89"/>
      <c r="B27" s="89"/>
      <c r="C27" s="87"/>
    </row>
    <row r="28" spans="1:5" ht="51" customHeight="1">
      <c r="A28" s="189" t="s">
        <v>313</v>
      </c>
      <c r="B28" s="189"/>
      <c r="C28" s="189"/>
      <c r="D28" s="189"/>
      <c r="E28" s="189"/>
    </row>
  </sheetData>
  <sheetProtection/>
  <protectedRanges>
    <protectedRange sqref="D8:D19" name="number of species"/>
  </protectedRanges>
  <mergeCells count="2">
    <mergeCell ref="A26:E26"/>
    <mergeCell ref="A28:E2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D12" sqref="D12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91"/>
      <c r="B1" s="92"/>
      <c r="C1" s="144" t="s">
        <v>47</v>
      </c>
      <c r="D1" s="161" t="s">
        <v>485</v>
      </c>
      <c r="E1" s="143"/>
      <c r="F1" s="33"/>
      <c r="G1" s="33"/>
      <c r="H1" s="33"/>
      <c r="I1" s="33"/>
      <c r="J1" s="33"/>
      <c r="K1" s="33"/>
    </row>
    <row r="2" spans="1:11" ht="15">
      <c r="A2" s="91"/>
      <c r="B2" s="92"/>
      <c r="C2" s="145" t="s">
        <v>25</v>
      </c>
      <c r="D2" s="146" t="s">
        <v>486</v>
      </c>
      <c r="E2" s="143"/>
      <c r="F2" s="33"/>
      <c r="G2" s="33"/>
      <c r="H2" s="33"/>
      <c r="I2" s="33"/>
      <c r="J2" s="33"/>
      <c r="K2" s="33"/>
    </row>
    <row r="3" spans="1:6" ht="18">
      <c r="A3" s="91"/>
      <c r="B3" s="92"/>
      <c r="C3" s="145" t="s">
        <v>45</v>
      </c>
      <c r="D3" s="160" t="s">
        <v>505</v>
      </c>
      <c r="E3" s="93"/>
      <c r="F3" s="16"/>
    </row>
    <row r="4" spans="1:5" ht="15.75" customHeight="1">
      <c r="A4" s="91"/>
      <c r="B4" s="92"/>
      <c r="C4" s="147" t="s">
        <v>330</v>
      </c>
      <c r="D4" s="148"/>
      <c r="E4" s="93"/>
    </row>
    <row r="5" spans="1:5" ht="15">
      <c r="A5" s="91"/>
      <c r="B5" s="92"/>
      <c r="C5" s="147" t="s">
        <v>331</v>
      </c>
      <c r="D5" s="148"/>
      <c r="E5" s="93"/>
    </row>
    <row r="6" spans="1:5" ht="15.75" thickBot="1">
      <c r="A6" s="91"/>
      <c r="B6" s="92"/>
      <c r="C6" s="149" t="s">
        <v>58</v>
      </c>
      <c r="D6" s="150"/>
      <c r="E6" s="93"/>
    </row>
    <row r="7" spans="1:5" ht="15" thickBot="1">
      <c r="A7" s="91"/>
      <c r="B7" s="92"/>
      <c r="C7" s="91"/>
      <c r="D7" s="91"/>
      <c r="E7" s="93"/>
    </row>
    <row r="8" spans="1:5" ht="15.75" thickBot="1">
      <c r="A8" s="121" t="s">
        <v>59</v>
      </c>
      <c r="B8" s="122" t="s">
        <v>60</v>
      </c>
      <c r="C8" s="129" t="s">
        <v>61</v>
      </c>
      <c r="D8" s="123" t="s">
        <v>62</v>
      </c>
      <c r="E8" s="94"/>
    </row>
    <row r="9" spans="1:5" ht="14.25" customHeight="1">
      <c r="A9" s="111" t="s">
        <v>75</v>
      </c>
      <c r="B9" s="102" t="s">
        <v>76</v>
      </c>
      <c r="C9" s="112">
        <v>3</v>
      </c>
      <c r="D9" s="127">
        <v>1</v>
      </c>
      <c r="E9" s="124">
        <v>3</v>
      </c>
    </row>
    <row r="10" spans="1:5" ht="14.25" customHeight="1">
      <c r="A10" s="111" t="s">
        <v>89</v>
      </c>
      <c r="B10" s="102" t="s">
        <v>90</v>
      </c>
      <c r="C10" s="112">
        <v>3</v>
      </c>
      <c r="D10" s="127">
        <v>1</v>
      </c>
      <c r="E10" s="124">
        <v>3</v>
      </c>
    </row>
    <row r="11" spans="1:5" ht="14.25" customHeight="1">
      <c r="A11" s="111" t="s">
        <v>100</v>
      </c>
      <c r="B11" s="102" t="s">
        <v>101</v>
      </c>
      <c r="C11" s="112">
        <v>6</v>
      </c>
      <c r="D11" s="127">
        <v>1</v>
      </c>
      <c r="E11" s="124">
        <v>6</v>
      </c>
    </row>
    <row r="12" spans="1:5" ht="14.25" customHeight="1">
      <c r="A12" s="111" t="s">
        <v>504</v>
      </c>
      <c r="B12" s="102" t="s">
        <v>134</v>
      </c>
      <c r="C12" s="112">
        <v>7</v>
      </c>
      <c r="D12" s="127">
        <v>1</v>
      </c>
      <c r="E12" s="124">
        <v>7</v>
      </c>
    </row>
    <row r="13" spans="1:5" ht="14.25" customHeight="1">
      <c r="A13" s="111" t="s">
        <v>178</v>
      </c>
      <c r="B13" s="102" t="s">
        <v>179</v>
      </c>
      <c r="C13" s="112">
        <v>7</v>
      </c>
      <c r="D13" s="127">
        <v>1</v>
      </c>
      <c r="E13" s="124">
        <v>7</v>
      </c>
    </row>
    <row r="14" spans="1:5" ht="14.25" customHeight="1">
      <c r="A14" s="111" t="s">
        <v>182</v>
      </c>
      <c r="B14" s="102" t="s">
        <v>309</v>
      </c>
      <c r="C14" s="112">
        <v>8</v>
      </c>
      <c r="D14" s="127">
        <v>1</v>
      </c>
      <c r="E14" s="124">
        <v>8</v>
      </c>
    </row>
    <row r="15" spans="1:5" ht="14.25" customHeight="1" thickBot="1">
      <c r="A15" s="115" t="s">
        <v>189</v>
      </c>
      <c r="B15" s="116" t="s">
        <v>190</v>
      </c>
      <c r="C15" s="117">
        <v>6</v>
      </c>
      <c r="D15" s="128">
        <v>1</v>
      </c>
      <c r="E15" s="124">
        <v>6</v>
      </c>
    </row>
    <row r="16" spans="1:5" ht="14.25">
      <c r="A16" s="96"/>
      <c r="B16" s="96"/>
      <c r="C16" s="97"/>
      <c r="D16" s="125"/>
      <c r="E16" s="98"/>
    </row>
    <row r="17" spans="1:5" ht="15">
      <c r="A17" s="133" t="s">
        <v>259</v>
      </c>
      <c r="B17" s="96"/>
      <c r="C17" s="91"/>
      <c r="D17" s="99">
        <v>7</v>
      </c>
      <c r="E17" s="100"/>
    </row>
    <row r="18" spans="1:5" ht="15.75" thickBot="1">
      <c r="A18" s="133" t="s">
        <v>260</v>
      </c>
      <c r="B18" s="96"/>
      <c r="C18" s="101"/>
      <c r="D18" s="91"/>
      <c r="E18" s="169">
        <v>5.714285714285714</v>
      </c>
    </row>
    <row r="19" spans="1:5" ht="15.75" thickBot="1">
      <c r="A19" s="134" t="s">
        <v>273</v>
      </c>
      <c r="B19" s="130"/>
      <c r="C19" s="131"/>
      <c r="D19" s="132"/>
      <c r="E19" s="170">
        <v>15.11857892036909</v>
      </c>
    </row>
    <row r="21" spans="1:3" ht="12.75">
      <c r="A21" s="89"/>
      <c r="B21" s="89"/>
      <c r="C21" s="87"/>
    </row>
    <row r="22" spans="1:5" ht="51" customHeight="1">
      <c r="A22" s="189" t="s">
        <v>272</v>
      </c>
      <c r="B22" s="189"/>
      <c r="C22" s="189"/>
      <c r="D22" s="189"/>
      <c r="E22" s="189"/>
    </row>
    <row r="23" spans="1:3" ht="12.75">
      <c r="A23" s="89"/>
      <c r="B23" s="89"/>
      <c r="C23" s="87"/>
    </row>
    <row r="24" spans="1:5" ht="51" customHeight="1">
      <c r="A24" s="189" t="s">
        <v>313</v>
      </c>
      <c r="B24" s="189"/>
      <c r="C24" s="189"/>
      <c r="D24" s="189"/>
      <c r="E24" s="189"/>
    </row>
  </sheetData>
  <sheetProtection/>
  <protectedRanges>
    <protectedRange sqref="D8:D15" name="number of species"/>
  </protectedRanges>
  <mergeCells count="2">
    <mergeCell ref="A22:E22"/>
    <mergeCell ref="A24:E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1">
      <pane xSplit="1" ySplit="1" topLeftCell="B118" activePane="bottomRight" state="frozen"/>
      <selection pane="topLeft" activeCell="A1" sqref="A1"/>
      <selection pane="topRight" activeCell="K1" sqref="K1"/>
      <selection pane="bottomLeft" activeCell="A2" sqref="A2"/>
      <selection pane="bottomRight" activeCell="S1" sqref="S1"/>
    </sheetView>
  </sheetViews>
  <sheetFormatPr defaultColWidth="5.7109375" defaultRowHeight="12.75"/>
  <cols>
    <col min="1" max="1" width="5.00390625" style="25" bestFit="1" customWidth="1"/>
    <col min="2" max="2" width="11.00390625" style="4" customWidth="1"/>
    <col min="3" max="3" width="13.28125" style="4" customWidth="1"/>
    <col min="4" max="5" width="5.7109375" style="4" customWidth="1"/>
    <col min="6" max="6" width="4.421875" style="155" customWidth="1"/>
    <col min="7" max="7" width="5.00390625" style="25" bestFit="1" customWidth="1"/>
    <col min="8" max="8" width="7.00390625" style="155" customWidth="1"/>
    <col min="9" max="9" width="5.7109375" style="4" customWidth="1"/>
    <col min="10" max="11" width="6.7109375" style="4" customWidth="1"/>
    <col min="12" max="18" width="5.7109375" style="4" customWidth="1"/>
    <col min="19" max="19" width="5.7109375" style="21" customWidth="1"/>
    <col min="20" max="16384" width="5.7109375" style="4" customWidth="1"/>
  </cols>
  <sheetData>
    <row r="1" spans="1:19" s="3" customFormat="1" ht="189.75" customHeight="1">
      <c r="A1" s="178" t="s">
        <v>493</v>
      </c>
      <c r="B1" s="179" t="s">
        <v>494</v>
      </c>
      <c r="C1" s="172" t="s">
        <v>495</v>
      </c>
      <c r="D1" s="180" t="s">
        <v>496</v>
      </c>
      <c r="E1" s="172" t="s">
        <v>497</v>
      </c>
      <c r="F1" s="181" t="s">
        <v>510</v>
      </c>
      <c r="G1" s="178" t="s">
        <v>511</v>
      </c>
      <c r="H1" s="83" t="s">
        <v>512</v>
      </c>
      <c r="I1" s="7" t="s">
        <v>484</v>
      </c>
      <c r="J1" s="18" t="s">
        <v>334</v>
      </c>
      <c r="K1" s="18" t="s">
        <v>335</v>
      </c>
      <c r="L1" s="6" t="s">
        <v>498</v>
      </c>
      <c r="M1" s="6" t="s">
        <v>499</v>
      </c>
      <c r="N1" s="6" t="s">
        <v>500</v>
      </c>
      <c r="O1" s="6" t="s">
        <v>513</v>
      </c>
      <c r="P1" s="6" t="s">
        <v>501</v>
      </c>
      <c r="Q1" s="6" t="s">
        <v>502</v>
      </c>
      <c r="R1" s="6" t="s">
        <v>514</v>
      </c>
      <c r="S1" s="151" t="s">
        <v>515</v>
      </c>
    </row>
    <row r="2" spans="1:19" ht="12.75">
      <c r="A2" s="23">
        <v>1</v>
      </c>
      <c r="B2" s="182">
        <v>46.15253</v>
      </c>
      <c r="C2" s="182">
        <v>-91.92553</v>
      </c>
      <c r="D2" s="4">
        <v>4</v>
      </c>
      <c r="E2" s="183" t="s">
        <v>487</v>
      </c>
      <c r="F2" s="157">
        <v>1</v>
      </c>
      <c r="G2" s="23">
        <v>1</v>
      </c>
      <c r="H2" s="85">
        <v>1</v>
      </c>
      <c r="I2" s="4">
        <v>1</v>
      </c>
      <c r="J2" s="8">
        <v>0</v>
      </c>
      <c r="K2" s="8">
        <v>0</v>
      </c>
      <c r="L2" s="25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154">
        <v>0</v>
      </c>
    </row>
    <row r="3" spans="1:19" ht="12.75">
      <c r="A3" s="23">
        <v>2</v>
      </c>
      <c r="B3" s="182">
        <v>46.15253</v>
      </c>
      <c r="C3" s="182">
        <v>-91.92516</v>
      </c>
      <c r="D3" s="4">
        <v>5</v>
      </c>
      <c r="E3" s="183" t="s">
        <v>488</v>
      </c>
      <c r="F3" s="157">
        <v>1</v>
      </c>
      <c r="G3" s="23">
        <v>0</v>
      </c>
      <c r="H3" s="85">
        <v>0</v>
      </c>
      <c r="I3" s="4">
        <v>0</v>
      </c>
      <c r="J3" s="8">
        <v>0</v>
      </c>
      <c r="K3" s="8">
        <v>0</v>
      </c>
      <c r="L3" s="25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154">
        <v>0</v>
      </c>
    </row>
    <row r="4" spans="1:19" ht="12.75">
      <c r="A4" s="23">
        <v>3</v>
      </c>
      <c r="B4" s="182">
        <v>46.15254</v>
      </c>
      <c r="C4" s="182">
        <v>-91.9248</v>
      </c>
      <c r="D4" s="4">
        <v>5</v>
      </c>
      <c r="E4" s="183" t="s">
        <v>488</v>
      </c>
      <c r="F4" s="157">
        <v>1</v>
      </c>
      <c r="G4" s="23">
        <v>1</v>
      </c>
      <c r="H4" s="85">
        <v>1</v>
      </c>
      <c r="I4" s="4">
        <v>1</v>
      </c>
      <c r="J4" s="8">
        <v>0</v>
      </c>
      <c r="K4" s="8">
        <v>0</v>
      </c>
      <c r="L4" s="25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154">
        <v>0</v>
      </c>
    </row>
    <row r="5" spans="1:19" ht="12.75">
      <c r="A5" s="23">
        <v>4</v>
      </c>
      <c r="B5" s="182">
        <v>46.15254</v>
      </c>
      <c r="C5" s="182">
        <v>-91.92444</v>
      </c>
      <c r="D5" s="4">
        <v>5</v>
      </c>
      <c r="E5" s="183" t="s">
        <v>488</v>
      </c>
      <c r="F5" s="157">
        <v>1</v>
      </c>
      <c r="G5" s="23">
        <v>1</v>
      </c>
      <c r="H5" s="85">
        <v>2</v>
      </c>
      <c r="I5" s="4">
        <v>2</v>
      </c>
      <c r="J5" s="8">
        <v>0</v>
      </c>
      <c r="K5" s="8">
        <v>0</v>
      </c>
      <c r="L5" s="25">
        <v>0</v>
      </c>
      <c r="M5" s="4">
        <v>2</v>
      </c>
      <c r="N5" s="4">
        <v>0</v>
      </c>
      <c r="O5" s="4">
        <v>0</v>
      </c>
      <c r="P5" s="4">
        <v>1</v>
      </c>
      <c r="Q5" s="4">
        <v>0</v>
      </c>
      <c r="R5" s="4">
        <v>0</v>
      </c>
      <c r="S5" s="154">
        <v>0</v>
      </c>
    </row>
    <row r="6" spans="1:19" ht="12.75">
      <c r="A6" s="23">
        <v>5</v>
      </c>
      <c r="B6" s="182">
        <v>46.15255</v>
      </c>
      <c r="C6" s="182">
        <v>-91.92408</v>
      </c>
      <c r="D6" s="4">
        <v>5</v>
      </c>
      <c r="E6" s="183" t="s">
        <v>488</v>
      </c>
      <c r="F6" s="157">
        <v>1</v>
      </c>
      <c r="G6" s="23">
        <v>0</v>
      </c>
      <c r="H6" s="85">
        <v>0</v>
      </c>
      <c r="I6" s="4">
        <v>0</v>
      </c>
      <c r="J6" s="8">
        <v>0</v>
      </c>
      <c r="K6" s="8">
        <v>0</v>
      </c>
      <c r="L6" s="25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154">
        <v>0</v>
      </c>
    </row>
    <row r="7" spans="1:19" ht="12.75">
      <c r="A7" s="23">
        <v>6</v>
      </c>
      <c r="B7" s="182">
        <v>46.15256</v>
      </c>
      <c r="C7" s="182">
        <v>-91.92371</v>
      </c>
      <c r="D7" s="4">
        <v>4.5</v>
      </c>
      <c r="E7" s="183" t="s">
        <v>487</v>
      </c>
      <c r="F7" s="157">
        <v>1</v>
      </c>
      <c r="G7" s="23">
        <v>1</v>
      </c>
      <c r="H7" s="85">
        <v>1</v>
      </c>
      <c r="I7" s="4">
        <v>1</v>
      </c>
      <c r="J7" s="8">
        <v>1</v>
      </c>
      <c r="K7" s="8">
        <v>0</v>
      </c>
      <c r="L7" s="25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154">
        <v>0</v>
      </c>
    </row>
    <row r="8" spans="1:19" ht="12.75">
      <c r="A8" s="23">
        <v>7</v>
      </c>
      <c r="B8" s="182">
        <v>46.15256</v>
      </c>
      <c r="C8" s="182">
        <v>-91.92335</v>
      </c>
      <c r="D8" s="4">
        <v>4.5</v>
      </c>
      <c r="E8" s="183" t="s">
        <v>487</v>
      </c>
      <c r="F8" s="157">
        <v>1</v>
      </c>
      <c r="G8" s="23">
        <v>1</v>
      </c>
      <c r="H8" s="85">
        <v>1</v>
      </c>
      <c r="I8" s="4">
        <v>2</v>
      </c>
      <c r="J8" s="184">
        <v>4</v>
      </c>
      <c r="K8" s="8">
        <v>0</v>
      </c>
      <c r="L8" s="25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154">
        <v>0</v>
      </c>
    </row>
    <row r="9" spans="1:19" ht="12.75">
      <c r="A9" s="23">
        <v>8</v>
      </c>
      <c r="B9" s="182">
        <v>46.15257</v>
      </c>
      <c r="C9" s="182">
        <v>-91.92299</v>
      </c>
      <c r="D9" s="4">
        <v>4.5</v>
      </c>
      <c r="E9" s="183" t="s">
        <v>487</v>
      </c>
      <c r="F9" s="157">
        <v>1</v>
      </c>
      <c r="G9" s="23">
        <v>1</v>
      </c>
      <c r="H9" s="85">
        <v>1</v>
      </c>
      <c r="I9" s="4">
        <v>2</v>
      </c>
      <c r="J9" s="8">
        <v>1</v>
      </c>
      <c r="K9" s="8">
        <v>0</v>
      </c>
      <c r="L9" s="25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154">
        <v>0</v>
      </c>
    </row>
    <row r="10" spans="1:19" ht="12.75">
      <c r="A10" s="23">
        <v>9</v>
      </c>
      <c r="B10" s="182">
        <v>46.15257</v>
      </c>
      <c r="C10" s="182">
        <v>-91.92263</v>
      </c>
      <c r="D10" s="4">
        <v>2</v>
      </c>
      <c r="E10" s="183" t="s">
        <v>487</v>
      </c>
      <c r="F10" s="157">
        <v>1</v>
      </c>
      <c r="G10" s="23">
        <v>1</v>
      </c>
      <c r="H10" s="85">
        <v>1</v>
      </c>
      <c r="I10" s="4">
        <v>1</v>
      </c>
      <c r="J10" s="8">
        <v>1</v>
      </c>
      <c r="K10" s="8">
        <v>0</v>
      </c>
      <c r="L10" s="25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154">
        <v>0</v>
      </c>
    </row>
    <row r="11" spans="1:19" ht="12.75">
      <c r="A11" s="23">
        <v>10</v>
      </c>
      <c r="B11" s="182">
        <v>46.15277</v>
      </c>
      <c r="C11" s="182">
        <v>-91.92608</v>
      </c>
      <c r="D11" s="4">
        <v>5</v>
      </c>
      <c r="E11" s="183" t="s">
        <v>488</v>
      </c>
      <c r="F11" s="157">
        <v>1</v>
      </c>
      <c r="G11" s="23">
        <v>1</v>
      </c>
      <c r="H11" s="85">
        <v>1</v>
      </c>
      <c r="I11" s="4">
        <v>1</v>
      </c>
      <c r="J11" s="8">
        <v>0</v>
      </c>
      <c r="K11" s="8">
        <v>0</v>
      </c>
      <c r="L11" s="25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154">
        <v>0</v>
      </c>
    </row>
    <row r="12" spans="1:19" ht="12.75">
      <c r="A12" s="23">
        <v>11</v>
      </c>
      <c r="B12" s="182">
        <v>46.15277</v>
      </c>
      <c r="C12" s="182">
        <v>-91.92572</v>
      </c>
      <c r="D12" s="4">
        <v>5</v>
      </c>
      <c r="E12" s="183" t="s">
        <v>488</v>
      </c>
      <c r="F12" s="157">
        <v>1</v>
      </c>
      <c r="G12" s="23">
        <v>1</v>
      </c>
      <c r="H12" s="85">
        <v>2</v>
      </c>
      <c r="I12" s="4">
        <v>1</v>
      </c>
      <c r="J12" s="8">
        <v>0</v>
      </c>
      <c r="K12" s="8">
        <v>0</v>
      </c>
      <c r="L12" s="25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154">
        <v>0</v>
      </c>
    </row>
    <row r="13" spans="1:19" ht="12.75">
      <c r="A13" s="23">
        <v>12</v>
      </c>
      <c r="B13" s="182">
        <v>46.15278</v>
      </c>
      <c r="C13" s="182">
        <v>-91.92535</v>
      </c>
      <c r="D13" s="4">
        <v>4</v>
      </c>
      <c r="E13" s="183" t="s">
        <v>488</v>
      </c>
      <c r="F13" s="157">
        <v>1</v>
      </c>
      <c r="G13" s="23">
        <v>1</v>
      </c>
      <c r="H13" s="85">
        <v>1</v>
      </c>
      <c r="I13" s="4">
        <v>1</v>
      </c>
      <c r="J13" s="8">
        <v>0</v>
      </c>
      <c r="K13" s="8">
        <v>1</v>
      </c>
      <c r="L13" s="25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154">
        <v>0</v>
      </c>
    </row>
    <row r="14" spans="1:19" ht="12.75">
      <c r="A14" s="23">
        <v>13</v>
      </c>
      <c r="B14" s="182">
        <v>46.15279</v>
      </c>
      <c r="C14" s="182">
        <v>-91.92499</v>
      </c>
      <c r="D14" s="4">
        <v>4</v>
      </c>
      <c r="E14" s="183" t="s">
        <v>488</v>
      </c>
      <c r="F14" s="157">
        <v>1</v>
      </c>
      <c r="G14" s="23">
        <v>1</v>
      </c>
      <c r="H14" s="85">
        <v>1</v>
      </c>
      <c r="I14" s="4">
        <v>1</v>
      </c>
      <c r="J14" s="8">
        <v>0</v>
      </c>
      <c r="K14" s="8">
        <v>0</v>
      </c>
      <c r="L14" s="25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154">
        <v>0</v>
      </c>
    </row>
    <row r="15" spans="1:19" ht="12.75">
      <c r="A15" s="23">
        <v>14</v>
      </c>
      <c r="B15" s="182">
        <v>46.15279</v>
      </c>
      <c r="C15" s="182">
        <v>-91.92463</v>
      </c>
      <c r="D15" s="4">
        <v>4.5</v>
      </c>
      <c r="E15" s="183" t="s">
        <v>488</v>
      </c>
      <c r="F15" s="157">
        <v>1</v>
      </c>
      <c r="G15" s="23">
        <v>1</v>
      </c>
      <c r="H15" s="85">
        <v>1</v>
      </c>
      <c r="I15" s="4">
        <v>1</v>
      </c>
      <c r="J15" s="8">
        <v>0</v>
      </c>
      <c r="K15" s="8">
        <v>0</v>
      </c>
      <c r="L15" s="25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154">
        <v>0</v>
      </c>
    </row>
    <row r="16" spans="1:19" ht="12.75">
      <c r="A16" s="23">
        <v>15</v>
      </c>
      <c r="B16" s="182">
        <v>46.1528</v>
      </c>
      <c r="C16" s="182">
        <v>-91.92427</v>
      </c>
      <c r="D16" s="4">
        <v>4.5</v>
      </c>
      <c r="E16" s="183" t="s">
        <v>488</v>
      </c>
      <c r="F16" s="157">
        <v>1</v>
      </c>
      <c r="G16" s="23">
        <v>1</v>
      </c>
      <c r="H16" s="85">
        <v>1</v>
      </c>
      <c r="I16" s="4">
        <v>2</v>
      </c>
      <c r="J16" s="8">
        <v>2</v>
      </c>
      <c r="K16" s="8">
        <v>0</v>
      </c>
      <c r="L16" s="25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154">
        <v>0</v>
      </c>
    </row>
    <row r="17" spans="1:19" ht="12.75">
      <c r="A17" s="23">
        <v>16</v>
      </c>
      <c r="B17" s="182">
        <v>46.1528</v>
      </c>
      <c r="C17" s="182">
        <v>-91.9239</v>
      </c>
      <c r="D17" s="4">
        <v>4</v>
      </c>
      <c r="E17" s="183" t="s">
        <v>488</v>
      </c>
      <c r="F17" s="157">
        <v>1</v>
      </c>
      <c r="G17" s="23">
        <v>1</v>
      </c>
      <c r="H17" s="85">
        <v>1</v>
      </c>
      <c r="I17" s="4">
        <v>2</v>
      </c>
      <c r="J17" s="8">
        <v>1</v>
      </c>
      <c r="K17" s="8">
        <v>2</v>
      </c>
      <c r="L17" s="25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154">
        <v>0</v>
      </c>
    </row>
    <row r="18" spans="1:19" ht="12.75">
      <c r="A18" s="23">
        <v>17</v>
      </c>
      <c r="B18" s="182">
        <v>46.15281</v>
      </c>
      <c r="C18" s="182">
        <v>-91.92354</v>
      </c>
      <c r="D18" s="4">
        <v>4</v>
      </c>
      <c r="E18" s="183" t="s">
        <v>488</v>
      </c>
      <c r="F18" s="157">
        <v>1</v>
      </c>
      <c r="G18" s="23">
        <v>1</v>
      </c>
      <c r="H18" s="85">
        <v>1</v>
      </c>
      <c r="I18" s="4">
        <v>2</v>
      </c>
      <c r="J18" s="8">
        <v>0</v>
      </c>
      <c r="K18" s="8">
        <v>2</v>
      </c>
      <c r="L18" s="25">
        <v>0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154">
        <v>0</v>
      </c>
    </row>
    <row r="19" spans="1:19" ht="12.75">
      <c r="A19" s="23">
        <v>18</v>
      </c>
      <c r="B19" s="182">
        <v>46.15282</v>
      </c>
      <c r="C19" s="182">
        <v>-91.92318</v>
      </c>
      <c r="D19" s="4">
        <v>4.5</v>
      </c>
      <c r="E19" s="183" t="s">
        <v>488</v>
      </c>
      <c r="F19" s="157">
        <v>1</v>
      </c>
      <c r="G19" s="23">
        <v>1</v>
      </c>
      <c r="H19" s="85">
        <v>1</v>
      </c>
      <c r="I19" s="4">
        <v>1</v>
      </c>
      <c r="J19" s="8">
        <v>0</v>
      </c>
      <c r="K19" s="8">
        <v>1</v>
      </c>
      <c r="L19" s="25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154">
        <v>0</v>
      </c>
    </row>
    <row r="20" spans="1:19" ht="12.75">
      <c r="A20" s="23">
        <v>19</v>
      </c>
      <c r="B20" s="182">
        <v>46.15282</v>
      </c>
      <c r="C20" s="182">
        <v>-91.92282</v>
      </c>
      <c r="D20" s="4">
        <v>4</v>
      </c>
      <c r="E20" s="183" t="s">
        <v>488</v>
      </c>
      <c r="F20" s="157">
        <v>1</v>
      </c>
      <c r="G20" s="23">
        <v>1</v>
      </c>
      <c r="H20" s="85">
        <v>1</v>
      </c>
      <c r="I20" s="4">
        <v>3</v>
      </c>
      <c r="J20" s="8">
        <v>2</v>
      </c>
      <c r="K20" s="8">
        <v>0</v>
      </c>
      <c r="L20" s="25">
        <v>0</v>
      </c>
      <c r="M20" s="4">
        <v>3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154">
        <v>0</v>
      </c>
    </row>
    <row r="21" spans="1:19" ht="12.75">
      <c r="A21" s="23">
        <v>20</v>
      </c>
      <c r="B21" s="182">
        <v>46.15283</v>
      </c>
      <c r="C21" s="182">
        <v>-91.92245</v>
      </c>
      <c r="D21" s="4">
        <v>4</v>
      </c>
      <c r="E21" s="183" t="s">
        <v>487</v>
      </c>
      <c r="F21" s="157">
        <v>1</v>
      </c>
      <c r="G21" s="23">
        <v>1</v>
      </c>
      <c r="H21" s="85">
        <v>4</v>
      </c>
      <c r="I21" s="4">
        <v>2</v>
      </c>
      <c r="J21" s="8">
        <v>2</v>
      </c>
      <c r="K21" s="8">
        <v>0</v>
      </c>
      <c r="L21" s="25">
        <v>1</v>
      </c>
      <c r="M21" s="4">
        <v>1</v>
      </c>
      <c r="N21" s="4">
        <v>0</v>
      </c>
      <c r="O21" s="4">
        <v>0</v>
      </c>
      <c r="P21" s="4">
        <v>1</v>
      </c>
      <c r="Q21" s="4">
        <v>0</v>
      </c>
      <c r="R21" s="4">
        <v>1</v>
      </c>
      <c r="S21" s="154">
        <v>0</v>
      </c>
    </row>
    <row r="22" spans="1:19" ht="12.75">
      <c r="A22" s="23">
        <v>21</v>
      </c>
      <c r="B22" s="182">
        <v>46.15302</v>
      </c>
      <c r="C22" s="182">
        <v>-91.92627</v>
      </c>
      <c r="D22" s="4">
        <v>5</v>
      </c>
      <c r="E22" s="183" t="s">
        <v>488</v>
      </c>
      <c r="F22" s="157">
        <v>1</v>
      </c>
      <c r="G22" s="23">
        <v>1</v>
      </c>
      <c r="H22" s="85">
        <v>1</v>
      </c>
      <c r="I22" s="4">
        <v>1</v>
      </c>
      <c r="J22" s="8">
        <v>1</v>
      </c>
      <c r="K22" s="8">
        <v>0</v>
      </c>
      <c r="L22" s="25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154">
        <v>0</v>
      </c>
    </row>
    <row r="23" spans="1:19" ht="12.75">
      <c r="A23" s="23">
        <v>22</v>
      </c>
      <c r="B23" s="182">
        <v>46.15302</v>
      </c>
      <c r="C23" s="182">
        <v>-91.92591</v>
      </c>
      <c r="D23" s="4">
        <v>4</v>
      </c>
      <c r="E23" s="183" t="s">
        <v>488</v>
      </c>
      <c r="F23" s="157">
        <v>1</v>
      </c>
      <c r="G23" s="23">
        <v>1</v>
      </c>
      <c r="H23" s="85">
        <v>1</v>
      </c>
      <c r="I23" s="4">
        <v>1</v>
      </c>
      <c r="J23" s="8">
        <v>1</v>
      </c>
      <c r="K23" s="8">
        <v>0</v>
      </c>
      <c r="L23" s="25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54">
        <v>0</v>
      </c>
    </row>
    <row r="24" spans="1:19" ht="12.75">
      <c r="A24" s="23">
        <v>23</v>
      </c>
      <c r="B24" s="182">
        <v>46.15305</v>
      </c>
      <c r="C24" s="182">
        <v>-91.92446</v>
      </c>
      <c r="D24" s="4">
        <v>4</v>
      </c>
      <c r="E24" s="183" t="s">
        <v>488</v>
      </c>
      <c r="F24" s="157">
        <v>1</v>
      </c>
      <c r="G24" s="23">
        <v>1</v>
      </c>
      <c r="H24" s="85">
        <v>1</v>
      </c>
      <c r="I24" s="4">
        <v>2</v>
      </c>
      <c r="J24" s="8">
        <v>2</v>
      </c>
      <c r="K24" s="8">
        <v>0</v>
      </c>
      <c r="L24" s="25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154">
        <v>0</v>
      </c>
    </row>
    <row r="25" spans="1:19" ht="12.75">
      <c r="A25" s="23">
        <v>24</v>
      </c>
      <c r="B25" s="182">
        <v>46.15305</v>
      </c>
      <c r="C25" s="182">
        <v>-91.92409</v>
      </c>
      <c r="D25" s="4">
        <v>4</v>
      </c>
      <c r="E25" s="183" t="s">
        <v>488</v>
      </c>
      <c r="F25" s="157">
        <v>1</v>
      </c>
      <c r="G25" s="23">
        <v>0</v>
      </c>
      <c r="H25" s="85">
        <v>0</v>
      </c>
      <c r="I25" s="4">
        <v>0</v>
      </c>
      <c r="J25" s="8">
        <v>0</v>
      </c>
      <c r="K25" s="8">
        <v>0</v>
      </c>
      <c r="L25" s="25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154">
        <v>0</v>
      </c>
    </row>
    <row r="26" spans="1:19" ht="12.75">
      <c r="A26" s="23">
        <v>25</v>
      </c>
      <c r="B26" s="182">
        <v>46.15306</v>
      </c>
      <c r="C26" s="182">
        <v>-91.92373</v>
      </c>
      <c r="D26" s="4">
        <v>3.5</v>
      </c>
      <c r="E26" s="183" t="s">
        <v>488</v>
      </c>
      <c r="F26" s="157">
        <v>1</v>
      </c>
      <c r="G26" s="23">
        <v>0</v>
      </c>
      <c r="H26" s="85">
        <v>0</v>
      </c>
      <c r="I26" s="4">
        <v>0</v>
      </c>
      <c r="J26" s="8">
        <v>0</v>
      </c>
      <c r="K26" s="8">
        <v>0</v>
      </c>
      <c r="L26" s="25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154">
        <v>0</v>
      </c>
    </row>
    <row r="27" spans="1:19" ht="12.75">
      <c r="A27" s="23">
        <v>26</v>
      </c>
      <c r="B27" s="182">
        <v>46.15307</v>
      </c>
      <c r="C27" s="182">
        <v>-91.92337</v>
      </c>
      <c r="D27" s="4">
        <v>4</v>
      </c>
      <c r="E27" s="183" t="s">
        <v>487</v>
      </c>
      <c r="F27" s="157">
        <v>1</v>
      </c>
      <c r="G27" s="23">
        <v>1</v>
      </c>
      <c r="H27" s="85">
        <v>2</v>
      </c>
      <c r="I27" s="4">
        <v>2</v>
      </c>
      <c r="J27" s="8">
        <v>0</v>
      </c>
      <c r="K27" s="8">
        <v>0</v>
      </c>
      <c r="L27" s="25">
        <v>2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154">
        <v>0</v>
      </c>
    </row>
    <row r="28" spans="1:19" ht="12.75">
      <c r="A28" s="23">
        <v>27</v>
      </c>
      <c r="B28" s="182">
        <v>46.15307</v>
      </c>
      <c r="C28" s="182">
        <v>-91.92301</v>
      </c>
      <c r="D28" s="4">
        <v>4.5</v>
      </c>
      <c r="E28" s="183" t="s">
        <v>487</v>
      </c>
      <c r="F28" s="157">
        <v>1</v>
      </c>
      <c r="G28" s="23">
        <v>1</v>
      </c>
      <c r="H28" s="85">
        <v>1</v>
      </c>
      <c r="I28" s="4">
        <v>1</v>
      </c>
      <c r="J28" s="8">
        <v>1</v>
      </c>
      <c r="K28" s="8">
        <v>0</v>
      </c>
      <c r="L28" s="25">
        <v>0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154">
        <v>0</v>
      </c>
    </row>
    <row r="29" spans="1:19" ht="12.75">
      <c r="A29" s="23">
        <v>28</v>
      </c>
      <c r="B29" s="182">
        <v>46.15308</v>
      </c>
      <c r="C29" s="182">
        <v>-91.92264</v>
      </c>
      <c r="D29" s="4">
        <v>4.5</v>
      </c>
      <c r="E29" s="183" t="s">
        <v>487</v>
      </c>
      <c r="F29" s="157">
        <v>1</v>
      </c>
      <c r="G29" s="23">
        <v>1</v>
      </c>
      <c r="H29" s="85">
        <v>1</v>
      </c>
      <c r="I29" s="4">
        <v>2</v>
      </c>
      <c r="J29" s="8">
        <v>2</v>
      </c>
      <c r="K29" s="8">
        <v>0</v>
      </c>
      <c r="L29" s="25">
        <v>0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154">
        <v>0</v>
      </c>
    </row>
    <row r="30" spans="1:19" ht="12.75">
      <c r="A30" s="23">
        <v>29</v>
      </c>
      <c r="B30" s="182">
        <v>46.15308</v>
      </c>
      <c r="C30" s="182">
        <v>-91.92228</v>
      </c>
      <c r="D30" s="4">
        <v>4.5</v>
      </c>
      <c r="E30" s="183" t="s">
        <v>488</v>
      </c>
      <c r="F30" s="157">
        <v>1</v>
      </c>
      <c r="G30" s="23">
        <v>1</v>
      </c>
      <c r="H30" s="85">
        <v>2</v>
      </c>
      <c r="I30" s="4">
        <v>2</v>
      </c>
      <c r="J30" s="8">
        <v>2</v>
      </c>
      <c r="K30" s="8">
        <v>0</v>
      </c>
      <c r="L30" s="25">
        <v>0</v>
      </c>
      <c r="M30" s="4">
        <v>1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154">
        <v>0</v>
      </c>
    </row>
    <row r="31" spans="1:19" ht="12.75">
      <c r="A31" s="23">
        <v>30</v>
      </c>
      <c r="B31" s="182">
        <v>46.15327</v>
      </c>
      <c r="C31" s="182">
        <v>-91.92646</v>
      </c>
      <c r="D31" s="4">
        <v>5</v>
      </c>
      <c r="E31" s="183" t="s">
        <v>488</v>
      </c>
      <c r="F31" s="157">
        <v>1</v>
      </c>
      <c r="G31" s="23">
        <v>0</v>
      </c>
      <c r="H31" s="85">
        <v>0</v>
      </c>
      <c r="I31" s="4">
        <v>0</v>
      </c>
      <c r="J31" s="8">
        <v>0</v>
      </c>
      <c r="K31" s="8">
        <v>0</v>
      </c>
      <c r="L31" s="25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154">
        <v>0</v>
      </c>
    </row>
    <row r="32" spans="1:19" ht="12.75">
      <c r="A32" s="23">
        <v>31</v>
      </c>
      <c r="B32" s="182">
        <v>46.15327</v>
      </c>
      <c r="C32" s="182">
        <v>-91.9261</v>
      </c>
      <c r="D32" s="4">
        <v>5</v>
      </c>
      <c r="E32" s="183" t="s">
        <v>488</v>
      </c>
      <c r="F32" s="157">
        <v>1</v>
      </c>
      <c r="G32" s="23">
        <v>0</v>
      </c>
      <c r="H32" s="85">
        <v>0</v>
      </c>
      <c r="I32" s="4">
        <v>0</v>
      </c>
      <c r="J32" s="8">
        <v>0</v>
      </c>
      <c r="K32" s="8">
        <v>0</v>
      </c>
      <c r="L32" s="25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154">
        <v>0</v>
      </c>
    </row>
    <row r="33" spans="1:19" ht="12.75">
      <c r="A33" s="23">
        <v>32</v>
      </c>
      <c r="B33" s="182">
        <v>46.15328</v>
      </c>
      <c r="C33" s="182">
        <v>-91.92573</v>
      </c>
      <c r="D33" s="4">
        <v>4.5</v>
      </c>
      <c r="E33" s="183" t="s">
        <v>488</v>
      </c>
      <c r="F33" s="157">
        <v>1</v>
      </c>
      <c r="G33" s="23">
        <v>1</v>
      </c>
      <c r="H33" s="85">
        <v>1</v>
      </c>
      <c r="I33" s="4">
        <v>2</v>
      </c>
      <c r="J33" s="8">
        <v>0</v>
      </c>
      <c r="K33" s="8">
        <v>2</v>
      </c>
      <c r="L33" s="25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154">
        <v>0</v>
      </c>
    </row>
    <row r="34" spans="1:19" ht="12.75">
      <c r="A34" s="23">
        <v>33</v>
      </c>
      <c r="B34" s="182">
        <v>46.15328</v>
      </c>
      <c r="C34" s="182">
        <v>-91.92537</v>
      </c>
      <c r="D34" s="4">
        <v>4</v>
      </c>
      <c r="E34" s="183" t="s">
        <v>488</v>
      </c>
      <c r="F34" s="157">
        <v>1</v>
      </c>
      <c r="G34" s="23">
        <v>1</v>
      </c>
      <c r="H34" s="85">
        <v>1</v>
      </c>
      <c r="I34" s="4">
        <v>2</v>
      </c>
      <c r="J34" s="8">
        <v>1</v>
      </c>
      <c r="K34" s="8">
        <v>0</v>
      </c>
      <c r="L34" s="25">
        <v>0</v>
      </c>
      <c r="M34" s="4">
        <v>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154">
        <v>0</v>
      </c>
    </row>
    <row r="35" spans="1:19" ht="12.75">
      <c r="A35" s="23">
        <v>34</v>
      </c>
      <c r="B35" s="182">
        <v>46.1533</v>
      </c>
      <c r="C35" s="182">
        <v>-91.92465</v>
      </c>
      <c r="D35" s="4">
        <v>4</v>
      </c>
      <c r="E35" s="183" t="s">
        <v>488</v>
      </c>
      <c r="F35" s="157">
        <v>1</v>
      </c>
      <c r="G35" s="23">
        <v>1</v>
      </c>
      <c r="H35" s="85">
        <v>1</v>
      </c>
      <c r="I35" s="4">
        <v>2</v>
      </c>
      <c r="J35" s="8">
        <v>1</v>
      </c>
      <c r="K35" s="8">
        <v>0</v>
      </c>
      <c r="L35" s="25">
        <v>0</v>
      </c>
      <c r="M35" s="4">
        <v>2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154">
        <v>0</v>
      </c>
    </row>
    <row r="36" spans="1:19" ht="12.75">
      <c r="A36" s="23">
        <v>35</v>
      </c>
      <c r="B36" s="182">
        <v>46.15332</v>
      </c>
      <c r="C36" s="182">
        <v>-91.9232</v>
      </c>
      <c r="D36" s="4">
        <v>4</v>
      </c>
      <c r="E36" s="183" t="s">
        <v>487</v>
      </c>
      <c r="F36" s="157">
        <v>1</v>
      </c>
      <c r="G36" s="23">
        <v>1</v>
      </c>
      <c r="H36" s="85">
        <v>1</v>
      </c>
      <c r="I36" s="4">
        <v>1</v>
      </c>
      <c r="J36" s="8">
        <v>1</v>
      </c>
      <c r="K36" s="8">
        <v>0</v>
      </c>
      <c r="L36" s="25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154">
        <v>0</v>
      </c>
    </row>
    <row r="37" spans="1:19" ht="12.75">
      <c r="A37" s="23">
        <v>36</v>
      </c>
      <c r="B37" s="182">
        <v>46.15333</v>
      </c>
      <c r="C37" s="182">
        <v>-91.92283</v>
      </c>
      <c r="D37" s="4">
        <v>4.5</v>
      </c>
      <c r="E37" s="183" t="s">
        <v>488</v>
      </c>
      <c r="F37" s="157">
        <v>1</v>
      </c>
      <c r="G37" s="23">
        <v>0</v>
      </c>
      <c r="H37" s="85">
        <v>0</v>
      </c>
      <c r="I37" s="4">
        <v>0</v>
      </c>
      <c r="J37" s="8">
        <v>0</v>
      </c>
      <c r="K37" s="8">
        <v>0</v>
      </c>
      <c r="L37" s="25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154">
        <v>0</v>
      </c>
    </row>
    <row r="38" spans="1:19" ht="12.75">
      <c r="A38" s="23">
        <v>37</v>
      </c>
      <c r="B38" s="182">
        <v>46.15333</v>
      </c>
      <c r="C38" s="182">
        <v>-91.92247</v>
      </c>
      <c r="D38" s="4">
        <v>4.5</v>
      </c>
      <c r="E38" s="183" t="s">
        <v>488</v>
      </c>
      <c r="F38" s="157">
        <v>1</v>
      </c>
      <c r="G38" s="23">
        <v>1</v>
      </c>
      <c r="H38" s="85">
        <v>1</v>
      </c>
      <c r="I38" s="4">
        <v>1</v>
      </c>
      <c r="J38" s="184">
        <v>4</v>
      </c>
      <c r="K38" s="8">
        <v>0</v>
      </c>
      <c r="L38" s="25">
        <v>0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154">
        <v>0</v>
      </c>
    </row>
    <row r="39" spans="1:19" ht="12.75">
      <c r="A39" s="23">
        <v>38</v>
      </c>
      <c r="B39" s="182">
        <v>46.15351</v>
      </c>
      <c r="C39" s="182">
        <v>-91.92665</v>
      </c>
      <c r="D39" s="4">
        <v>4.5</v>
      </c>
      <c r="E39" s="183" t="s">
        <v>487</v>
      </c>
      <c r="F39" s="157">
        <v>1</v>
      </c>
      <c r="G39" s="23">
        <v>1</v>
      </c>
      <c r="H39" s="85">
        <v>1</v>
      </c>
      <c r="I39" s="4">
        <v>1</v>
      </c>
      <c r="J39" s="8">
        <v>1</v>
      </c>
      <c r="K39" s="8">
        <v>0</v>
      </c>
      <c r="L39" s="25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154">
        <v>0</v>
      </c>
    </row>
    <row r="40" spans="1:19" ht="12.75">
      <c r="A40" s="23">
        <v>39</v>
      </c>
      <c r="B40" s="182">
        <v>46.15352</v>
      </c>
      <c r="C40" s="182">
        <v>-91.92629</v>
      </c>
      <c r="D40" s="4">
        <v>5</v>
      </c>
      <c r="E40" s="183" t="s">
        <v>488</v>
      </c>
      <c r="F40" s="157">
        <v>1</v>
      </c>
      <c r="G40" s="23">
        <v>0</v>
      </c>
      <c r="H40" s="85">
        <v>0</v>
      </c>
      <c r="I40" s="4">
        <v>0</v>
      </c>
      <c r="J40" s="8">
        <v>0</v>
      </c>
      <c r="K40" s="8">
        <v>0</v>
      </c>
      <c r="L40" s="25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154">
        <v>0</v>
      </c>
    </row>
    <row r="41" spans="1:19" ht="12.75">
      <c r="A41" s="23">
        <v>40</v>
      </c>
      <c r="B41" s="182">
        <v>46.15353</v>
      </c>
      <c r="C41" s="182">
        <v>-91.92592</v>
      </c>
      <c r="D41" s="4">
        <v>5</v>
      </c>
      <c r="E41" s="183" t="s">
        <v>488</v>
      </c>
      <c r="F41" s="157">
        <v>1</v>
      </c>
      <c r="G41" s="23">
        <v>1</v>
      </c>
      <c r="H41" s="85">
        <v>2</v>
      </c>
      <c r="I41" s="4">
        <v>1</v>
      </c>
      <c r="J41" s="8">
        <v>0</v>
      </c>
      <c r="K41" s="8">
        <v>1</v>
      </c>
      <c r="L41" s="25">
        <v>0</v>
      </c>
      <c r="M41" s="4">
        <v>1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154">
        <v>0</v>
      </c>
    </row>
    <row r="42" spans="1:19" ht="12.75">
      <c r="A42" s="23">
        <v>41</v>
      </c>
      <c r="B42" s="182">
        <v>46.15353</v>
      </c>
      <c r="C42" s="182">
        <v>-91.92556</v>
      </c>
      <c r="D42" s="4">
        <v>4.5</v>
      </c>
      <c r="E42" s="183" t="s">
        <v>488</v>
      </c>
      <c r="F42" s="157">
        <v>1</v>
      </c>
      <c r="G42" s="23">
        <v>1</v>
      </c>
      <c r="H42" s="85">
        <v>2</v>
      </c>
      <c r="I42" s="4">
        <v>2</v>
      </c>
      <c r="J42" s="8">
        <v>0</v>
      </c>
      <c r="K42" s="8">
        <v>2</v>
      </c>
      <c r="L42" s="25">
        <v>0</v>
      </c>
      <c r="M42" s="4">
        <v>1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154">
        <v>0</v>
      </c>
    </row>
    <row r="43" spans="1:19" ht="12.75">
      <c r="A43" s="23">
        <v>42</v>
      </c>
      <c r="B43" s="182">
        <v>46.15354</v>
      </c>
      <c r="C43" s="182">
        <v>-91.9252</v>
      </c>
      <c r="D43" s="4">
        <v>4</v>
      </c>
      <c r="E43" s="183" t="s">
        <v>488</v>
      </c>
      <c r="F43" s="157">
        <v>1</v>
      </c>
      <c r="G43" s="23">
        <v>1</v>
      </c>
      <c r="H43" s="85">
        <v>1</v>
      </c>
      <c r="I43" s="4">
        <v>1</v>
      </c>
      <c r="J43" s="8">
        <v>1</v>
      </c>
      <c r="K43" s="8">
        <v>0</v>
      </c>
      <c r="L43" s="25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154">
        <v>0</v>
      </c>
    </row>
    <row r="44" spans="1:19" ht="12.75">
      <c r="A44" s="23">
        <v>43</v>
      </c>
      <c r="B44" s="182">
        <v>46.15358</v>
      </c>
      <c r="C44" s="182">
        <v>-91.92302</v>
      </c>
      <c r="D44" s="4">
        <v>4</v>
      </c>
      <c r="E44" s="183" t="s">
        <v>488</v>
      </c>
      <c r="F44" s="157">
        <v>1</v>
      </c>
      <c r="G44" s="23">
        <v>1</v>
      </c>
      <c r="H44" s="85">
        <v>2</v>
      </c>
      <c r="I44" s="4">
        <v>1</v>
      </c>
      <c r="J44" s="8">
        <v>0</v>
      </c>
      <c r="K44" s="8">
        <v>0</v>
      </c>
      <c r="L44" s="25">
        <v>1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154">
        <v>0</v>
      </c>
    </row>
    <row r="45" spans="1:19" ht="12.75">
      <c r="A45" s="23">
        <v>44</v>
      </c>
      <c r="B45" s="182">
        <v>46.15358</v>
      </c>
      <c r="C45" s="182">
        <v>-91.92266</v>
      </c>
      <c r="D45" s="4">
        <v>4.5</v>
      </c>
      <c r="E45" s="183" t="s">
        <v>487</v>
      </c>
      <c r="F45" s="157">
        <v>1</v>
      </c>
      <c r="G45" s="23">
        <v>1</v>
      </c>
      <c r="H45" s="85">
        <v>2</v>
      </c>
      <c r="I45" s="4">
        <v>1</v>
      </c>
      <c r="J45" s="8">
        <v>0</v>
      </c>
      <c r="K45" s="8">
        <v>0</v>
      </c>
      <c r="L45" s="25">
        <v>0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154">
        <v>0</v>
      </c>
    </row>
    <row r="46" spans="1:19" ht="12.75">
      <c r="A46" s="23">
        <v>45</v>
      </c>
      <c r="B46" s="182">
        <v>46.15359</v>
      </c>
      <c r="C46" s="182">
        <v>-91.9223</v>
      </c>
      <c r="D46" s="4">
        <v>4.5</v>
      </c>
      <c r="E46" s="183" t="s">
        <v>488</v>
      </c>
      <c r="F46" s="157">
        <v>1</v>
      </c>
      <c r="G46" s="23">
        <v>1</v>
      </c>
      <c r="H46" s="85">
        <v>1</v>
      </c>
      <c r="I46" s="4">
        <v>1</v>
      </c>
      <c r="J46" s="8">
        <v>0</v>
      </c>
      <c r="K46" s="8">
        <v>0</v>
      </c>
      <c r="L46" s="25">
        <v>0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154">
        <v>1</v>
      </c>
    </row>
    <row r="47" spans="1:19" ht="12.75">
      <c r="A47" s="23">
        <v>46</v>
      </c>
      <c r="B47" s="182">
        <v>46.15377</v>
      </c>
      <c r="C47" s="182">
        <v>-91.92647</v>
      </c>
      <c r="D47" s="4">
        <v>5</v>
      </c>
      <c r="E47" s="183" t="s">
        <v>488</v>
      </c>
      <c r="F47" s="157">
        <v>1</v>
      </c>
      <c r="G47" s="23">
        <v>1</v>
      </c>
      <c r="H47" s="85">
        <v>1</v>
      </c>
      <c r="I47" s="4">
        <v>1</v>
      </c>
      <c r="J47" s="8">
        <v>0</v>
      </c>
      <c r="K47" s="8">
        <v>0</v>
      </c>
      <c r="L47" s="25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154">
        <v>0</v>
      </c>
    </row>
    <row r="48" spans="1:19" ht="12.75">
      <c r="A48" s="23">
        <v>47</v>
      </c>
      <c r="B48" s="182">
        <v>46.15378</v>
      </c>
      <c r="C48" s="182">
        <v>-91.92611</v>
      </c>
      <c r="D48" s="4">
        <v>5</v>
      </c>
      <c r="E48" s="183" t="s">
        <v>488</v>
      </c>
      <c r="F48" s="157">
        <v>1</v>
      </c>
      <c r="G48" s="23">
        <v>0</v>
      </c>
      <c r="H48" s="85">
        <v>0</v>
      </c>
      <c r="I48" s="4">
        <v>0</v>
      </c>
      <c r="J48" s="8">
        <v>0</v>
      </c>
      <c r="K48" s="8">
        <v>0</v>
      </c>
      <c r="L48" s="25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154">
        <v>0</v>
      </c>
    </row>
    <row r="49" spans="1:19" ht="12.75">
      <c r="A49" s="23">
        <v>48</v>
      </c>
      <c r="B49" s="182">
        <v>46.15378</v>
      </c>
      <c r="C49" s="182">
        <v>-91.92575</v>
      </c>
      <c r="D49" s="4">
        <v>5</v>
      </c>
      <c r="E49" s="183" t="s">
        <v>488</v>
      </c>
      <c r="F49" s="157">
        <v>1</v>
      </c>
      <c r="G49" s="23">
        <v>1</v>
      </c>
      <c r="H49" s="85">
        <v>1</v>
      </c>
      <c r="I49" s="4">
        <v>1</v>
      </c>
      <c r="J49" s="8">
        <v>0</v>
      </c>
      <c r="K49" s="8">
        <v>1</v>
      </c>
      <c r="L49" s="25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154">
        <v>0</v>
      </c>
    </row>
    <row r="50" spans="1:19" ht="12.75">
      <c r="A50" s="23">
        <v>49</v>
      </c>
      <c r="B50" s="182">
        <v>46.15379</v>
      </c>
      <c r="C50" s="182">
        <v>-91.92539</v>
      </c>
      <c r="D50" s="4">
        <v>4.5</v>
      </c>
      <c r="E50" s="183" t="s">
        <v>488</v>
      </c>
      <c r="F50" s="157">
        <v>1</v>
      </c>
      <c r="G50" s="23">
        <v>1</v>
      </c>
      <c r="H50" s="85">
        <v>2</v>
      </c>
      <c r="I50" s="4">
        <v>2</v>
      </c>
      <c r="J50" s="8">
        <v>0</v>
      </c>
      <c r="K50" s="8">
        <v>1</v>
      </c>
      <c r="L50" s="25">
        <v>0</v>
      </c>
      <c r="M50" s="4">
        <v>2</v>
      </c>
      <c r="N50" s="4">
        <v>0</v>
      </c>
      <c r="O50" s="4">
        <v>0</v>
      </c>
      <c r="P50" s="4">
        <v>2</v>
      </c>
      <c r="Q50" s="4">
        <v>0</v>
      </c>
      <c r="R50" s="4">
        <v>0</v>
      </c>
      <c r="S50" s="154">
        <v>0</v>
      </c>
    </row>
    <row r="51" spans="1:19" ht="12.75">
      <c r="A51" s="23">
        <v>50</v>
      </c>
      <c r="B51" s="182">
        <v>46.15383</v>
      </c>
      <c r="C51" s="182">
        <v>-91.92285</v>
      </c>
      <c r="D51" s="4">
        <v>4</v>
      </c>
      <c r="E51" s="183" t="s">
        <v>488</v>
      </c>
      <c r="F51" s="157">
        <v>1</v>
      </c>
      <c r="G51" s="23">
        <v>1</v>
      </c>
      <c r="H51" s="85">
        <v>1</v>
      </c>
      <c r="I51" s="4">
        <v>2</v>
      </c>
      <c r="J51" s="8">
        <v>0</v>
      </c>
      <c r="K51" s="8">
        <v>0</v>
      </c>
      <c r="L51" s="25">
        <v>0</v>
      </c>
      <c r="M51" s="4">
        <v>2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154">
        <v>0</v>
      </c>
    </row>
    <row r="52" spans="1:19" ht="12.75">
      <c r="A52" s="23">
        <v>51</v>
      </c>
      <c r="B52" s="182">
        <v>46.15384</v>
      </c>
      <c r="C52" s="182">
        <v>-91.92249</v>
      </c>
      <c r="D52" s="4">
        <v>5</v>
      </c>
      <c r="E52" s="183" t="s">
        <v>487</v>
      </c>
      <c r="F52" s="157">
        <v>1</v>
      </c>
      <c r="G52" s="23">
        <v>0</v>
      </c>
      <c r="H52" s="85">
        <v>0</v>
      </c>
      <c r="I52" s="4">
        <v>0</v>
      </c>
      <c r="J52" s="8">
        <v>0</v>
      </c>
      <c r="K52" s="8">
        <v>0</v>
      </c>
      <c r="L52" s="25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154">
        <v>0</v>
      </c>
    </row>
    <row r="53" spans="1:19" ht="12.75">
      <c r="A53" s="23">
        <v>52</v>
      </c>
      <c r="B53" s="182">
        <v>46.15384</v>
      </c>
      <c r="C53" s="182">
        <v>-91.92213</v>
      </c>
      <c r="D53" s="4">
        <v>4</v>
      </c>
      <c r="E53" s="183" t="s">
        <v>487</v>
      </c>
      <c r="F53" s="157">
        <v>1</v>
      </c>
      <c r="G53" s="23">
        <v>1</v>
      </c>
      <c r="H53" s="85">
        <v>2</v>
      </c>
      <c r="I53" s="4">
        <v>1</v>
      </c>
      <c r="J53" s="8">
        <v>1</v>
      </c>
      <c r="K53" s="8">
        <v>0</v>
      </c>
      <c r="L53" s="25">
        <v>1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154">
        <v>1</v>
      </c>
    </row>
    <row r="54" spans="1:19" ht="12.75">
      <c r="A54" s="23">
        <v>53</v>
      </c>
      <c r="B54" s="182">
        <v>46.15402</v>
      </c>
      <c r="C54" s="182">
        <v>-91.92667</v>
      </c>
      <c r="D54" s="4">
        <v>3</v>
      </c>
      <c r="E54" s="183" t="s">
        <v>487</v>
      </c>
      <c r="F54" s="157">
        <v>1</v>
      </c>
      <c r="G54" s="23">
        <v>1</v>
      </c>
      <c r="H54" s="85">
        <v>2</v>
      </c>
      <c r="I54" s="4">
        <v>2</v>
      </c>
      <c r="J54" s="8">
        <v>0</v>
      </c>
      <c r="K54" s="8">
        <v>1</v>
      </c>
      <c r="L54" s="25">
        <v>2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154">
        <v>0</v>
      </c>
    </row>
    <row r="55" spans="1:19" ht="12.75">
      <c r="A55" s="23">
        <v>54</v>
      </c>
      <c r="B55" s="182">
        <v>46.15402</v>
      </c>
      <c r="C55" s="182">
        <v>-91.9263</v>
      </c>
      <c r="D55" s="4">
        <v>5.5</v>
      </c>
      <c r="E55" s="183" t="s">
        <v>488</v>
      </c>
      <c r="F55" s="157">
        <v>1</v>
      </c>
      <c r="G55" s="23">
        <v>1</v>
      </c>
      <c r="H55" s="85">
        <v>0</v>
      </c>
      <c r="I55" s="4">
        <v>1</v>
      </c>
      <c r="J55" s="8">
        <v>0</v>
      </c>
      <c r="K55" s="8">
        <v>1</v>
      </c>
      <c r="L55" s="25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154">
        <v>0</v>
      </c>
    </row>
    <row r="56" spans="1:19" ht="12.75">
      <c r="A56" s="23">
        <v>55</v>
      </c>
      <c r="B56" s="182">
        <v>46.15403</v>
      </c>
      <c r="C56" s="182">
        <v>-91.92594</v>
      </c>
      <c r="D56" s="4">
        <v>5</v>
      </c>
      <c r="E56" s="183" t="s">
        <v>488</v>
      </c>
      <c r="F56" s="157">
        <v>1</v>
      </c>
      <c r="G56" s="23">
        <v>0</v>
      </c>
      <c r="H56" s="85">
        <v>0</v>
      </c>
      <c r="I56" s="4">
        <v>0</v>
      </c>
      <c r="J56" s="8">
        <v>0</v>
      </c>
      <c r="K56" s="8">
        <v>0</v>
      </c>
      <c r="L56" s="25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154">
        <v>0</v>
      </c>
    </row>
    <row r="57" spans="1:19" ht="12.75">
      <c r="A57" s="23">
        <v>56</v>
      </c>
      <c r="B57" s="182">
        <v>46.15404</v>
      </c>
      <c r="C57" s="182">
        <v>-91.92558</v>
      </c>
      <c r="D57" s="4">
        <v>5</v>
      </c>
      <c r="E57" s="183" t="s">
        <v>488</v>
      </c>
      <c r="F57" s="157">
        <v>1</v>
      </c>
      <c r="G57" s="23">
        <v>1</v>
      </c>
      <c r="H57" s="85">
        <v>2</v>
      </c>
      <c r="I57" s="4">
        <v>1</v>
      </c>
      <c r="J57" s="8">
        <v>0</v>
      </c>
      <c r="K57" s="8">
        <v>0</v>
      </c>
      <c r="L57" s="25">
        <v>1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154">
        <v>0</v>
      </c>
    </row>
    <row r="58" spans="1:19" ht="12.75">
      <c r="A58" s="23">
        <v>57</v>
      </c>
      <c r="B58" s="182">
        <v>46.15409</v>
      </c>
      <c r="C58" s="182">
        <v>-91.92268</v>
      </c>
      <c r="D58" s="4">
        <v>4</v>
      </c>
      <c r="E58" s="183" t="s">
        <v>488</v>
      </c>
      <c r="F58" s="157">
        <v>1</v>
      </c>
      <c r="G58" s="23">
        <v>1</v>
      </c>
      <c r="H58" s="85">
        <v>2</v>
      </c>
      <c r="I58" s="4">
        <v>2</v>
      </c>
      <c r="J58" s="8">
        <v>0</v>
      </c>
      <c r="K58" s="8">
        <v>0</v>
      </c>
      <c r="L58" s="25">
        <v>0</v>
      </c>
      <c r="M58" s="4">
        <v>2</v>
      </c>
      <c r="N58" s="4">
        <v>0</v>
      </c>
      <c r="O58" s="4">
        <v>0</v>
      </c>
      <c r="P58" s="4">
        <v>1</v>
      </c>
      <c r="Q58" s="4">
        <v>0</v>
      </c>
      <c r="R58" s="4">
        <v>0</v>
      </c>
      <c r="S58" s="154">
        <v>0</v>
      </c>
    </row>
    <row r="59" spans="1:19" ht="12.75">
      <c r="A59" s="23">
        <v>58</v>
      </c>
      <c r="B59" s="182">
        <v>46.15409</v>
      </c>
      <c r="C59" s="182">
        <v>-91.92232</v>
      </c>
      <c r="D59" s="4">
        <v>5</v>
      </c>
      <c r="E59" s="183" t="s">
        <v>487</v>
      </c>
      <c r="F59" s="157">
        <v>1</v>
      </c>
      <c r="G59" s="23">
        <v>0</v>
      </c>
      <c r="H59" s="85">
        <v>0</v>
      </c>
      <c r="I59" s="4">
        <v>0</v>
      </c>
      <c r="J59" s="8">
        <v>0</v>
      </c>
      <c r="K59" s="8">
        <v>0</v>
      </c>
      <c r="L59" s="25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154">
        <v>0</v>
      </c>
    </row>
    <row r="60" spans="1:19" ht="12.75">
      <c r="A60" s="23">
        <v>59</v>
      </c>
      <c r="B60" s="182">
        <v>46.1541</v>
      </c>
      <c r="C60" s="182">
        <v>-91.92195</v>
      </c>
      <c r="D60" s="4">
        <v>4</v>
      </c>
      <c r="E60" s="183" t="s">
        <v>488</v>
      </c>
      <c r="F60" s="157">
        <v>1</v>
      </c>
      <c r="G60" s="23">
        <v>1</v>
      </c>
      <c r="H60" s="85">
        <v>2</v>
      </c>
      <c r="I60" s="4">
        <v>1</v>
      </c>
      <c r="J60" s="184">
        <v>4</v>
      </c>
      <c r="K60" s="8">
        <v>0</v>
      </c>
      <c r="L60" s="25">
        <v>0</v>
      </c>
      <c r="M60" s="4">
        <v>1</v>
      </c>
      <c r="N60" s="4">
        <v>0</v>
      </c>
      <c r="O60" s="4">
        <v>0</v>
      </c>
      <c r="P60" s="4">
        <v>1</v>
      </c>
      <c r="Q60" s="4">
        <v>0</v>
      </c>
      <c r="R60" s="4">
        <v>0</v>
      </c>
      <c r="S60" s="154">
        <v>0</v>
      </c>
    </row>
    <row r="61" spans="1:19" ht="12.75">
      <c r="A61" s="23">
        <v>60</v>
      </c>
      <c r="B61" s="182">
        <v>46.15427</v>
      </c>
      <c r="C61" s="182">
        <v>-91.92649</v>
      </c>
      <c r="D61" s="4">
        <v>5</v>
      </c>
      <c r="E61" s="183" t="s">
        <v>488</v>
      </c>
      <c r="F61" s="157">
        <v>1</v>
      </c>
      <c r="G61" s="23">
        <v>1</v>
      </c>
      <c r="H61" s="85">
        <v>0</v>
      </c>
      <c r="I61" s="4">
        <v>1</v>
      </c>
      <c r="J61" s="8">
        <v>0</v>
      </c>
      <c r="K61" s="8">
        <v>1</v>
      </c>
      <c r="L61" s="25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154">
        <v>0</v>
      </c>
    </row>
    <row r="62" spans="1:19" ht="12.75">
      <c r="A62" s="23">
        <v>61</v>
      </c>
      <c r="B62" s="182">
        <v>46.15428</v>
      </c>
      <c r="C62" s="182">
        <v>-91.92613</v>
      </c>
      <c r="D62" s="4">
        <v>5</v>
      </c>
      <c r="E62" s="183" t="s">
        <v>488</v>
      </c>
      <c r="F62" s="157">
        <v>1</v>
      </c>
      <c r="G62" s="23">
        <v>0</v>
      </c>
      <c r="H62" s="85">
        <v>0</v>
      </c>
      <c r="I62" s="4">
        <v>0</v>
      </c>
      <c r="J62" s="8">
        <v>0</v>
      </c>
      <c r="K62" s="8">
        <v>0</v>
      </c>
      <c r="L62" s="25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154">
        <v>0</v>
      </c>
    </row>
    <row r="63" spans="1:19" ht="12.75">
      <c r="A63" s="23">
        <v>62</v>
      </c>
      <c r="B63" s="182">
        <v>46.15429</v>
      </c>
      <c r="C63" s="182">
        <v>-91.92577</v>
      </c>
      <c r="D63" s="4">
        <v>4.5</v>
      </c>
      <c r="E63" s="183" t="s">
        <v>488</v>
      </c>
      <c r="F63" s="157">
        <v>1</v>
      </c>
      <c r="G63" s="23">
        <v>0</v>
      </c>
      <c r="H63" s="85">
        <v>0</v>
      </c>
      <c r="I63" s="4">
        <v>0</v>
      </c>
      <c r="J63" s="8">
        <v>0</v>
      </c>
      <c r="K63" s="8">
        <v>0</v>
      </c>
      <c r="L63" s="25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154">
        <v>0</v>
      </c>
    </row>
    <row r="64" spans="1:19" ht="12.75">
      <c r="A64" s="23">
        <v>63</v>
      </c>
      <c r="B64" s="182">
        <v>46.15433</v>
      </c>
      <c r="C64" s="182">
        <v>-91.92287</v>
      </c>
      <c r="D64" s="4">
        <v>4.5</v>
      </c>
      <c r="E64" s="183" t="s">
        <v>488</v>
      </c>
      <c r="F64" s="157">
        <v>1</v>
      </c>
      <c r="G64" s="23">
        <v>1</v>
      </c>
      <c r="H64" s="85">
        <v>1</v>
      </c>
      <c r="I64" s="4">
        <v>1</v>
      </c>
      <c r="J64" s="8">
        <v>1</v>
      </c>
      <c r="K64" s="8">
        <v>0</v>
      </c>
      <c r="L64" s="25">
        <v>0</v>
      </c>
      <c r="M64" s="4">
        <v>1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154">
        <v>0</v>
      </c>
    </row>
    <row r="65" spans="1:19" ht="12.75">
      <c r="A65" s="23">
        <v>64</v>
      </c>
      <c r="B65" s="182">
        <v>46.15434</v>
      </c>
      <c r="C65" s="182">
        <v>-91.92251</v>
      </c>
      <c r="D65" s="4">
        <v>4.5</v>
      </c>
      <c r="E65" s="183" t="s">
        <v>488</v>
      </c>
      <c r="F65" s="157">
        <v>1</v>
      </c>
      <c r="G65" s="23">
        <v>1</v>
      </c>
      <c r="H65" s="85">
        <v>1</v>
      </c>
      <c r="I65" s="4">
        <v>2</v>
      </c>
      <c r="J65" s="8">
        <v>1</v>
      </c>
      <c r="K65" s="8">
        <v>1</v>
      </c>
      <c r="L65" s="25">
        <v>0</v>
      </c>
      <c r="M65" s="4">
        <v>2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154">
        <v>0</v>
      </c>
    </row>
    <row r="66" spans="1:19" ht="12.75">
      <c r="A66" s="23">
        <v>65</v>
      </c>
      <c r="B66" s="182">
        <v>46.15435</v>
      </c>
      <c r="C66" s="182">
        <v>-91.92214</v>
      </c>
      <c r="D66" s="4">
        <v>5</v>
      </c>
      <c r="E66" s="183" t="s">
        <v>488</v>
      </c>
      <c r="F66" s="157">
        <v>1</v>
      </c>
      <c r="G66" s="23">
        <v>1</v>
      </c>
      <c r="H66" s="85">
        <v>0</v>
      </c>
      <c r="I66" s="4">
        <v>1</v>
      </c>
      <c r="J66" s="8">
        <v>1</v>
      </c>
      <c r="K66" s="8">
        <v>0</v>
      </c>
      <c r="L66" s="25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154">
        <v>0</v>
      </c>
    </row>
    <row r="67" spans="1:19" ht="12.75">
      <c r="A67" s="23">
        <v>66</v>
      </c>
      <c r="B67" s="182">
        <v>46.15435</v>
      </c>
      <c r="C67" s="182">
        <v>-91.92178</v>
      </c>
      <c r="D67" s="4">
        <v>4.5</v>
      </c>
      <c r="E67" s="183" t="s">
        <v>487</v>
      </c>
      <c r="F67" s="157">
        <v>1</v>
      </c>
      <c r="G67" s="23">
        <v>1</v>
      </c>
      <c r="H67" s="85">
        <v>2</v>
      </c>
      <c r="I67" s="4">
        <v>2</v>
      </c>
      <c r="J67" s="8">
        <v>2</v>
      </c>
      <c r="K67" s="8">
        <v>0</v>
      </c>
      <c r="L67" s="25">
        <v>1</v>
      </c>
      <c r="M67" s="4">
        <v>2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154">
        <v>0</v>
      </c>
    </row>
    <row r="68" spans="1:19" ht="12.75">
      <c r="A68" s="23">
        <v>67</v>
      </c>
      <c r="B68" s="182">
        <v>46.15453</v>
      </c>
      <c r="C68" s="182">
        <v>-91.92632</v>
      </c>
      <c r="D68" s="4">
        <v>5</v>
      </c>
      <c r="E68" s="183" t="s">
        <v>488</v>
      </c>
      <c r="F68" s="157">
        <v>1</v>
      </c>
      <c r="G68" s="23">
        <v>0</v>
      </c>
      <c r="H68" s="85">
        <v>0</v>
      </c>
      <c r="I68" s="4">
        <v>0</v>
      </c>
      <c r="J68" s="8">
        <v>0</v>
      </c>
      <c r="K68" s="8">
        <v>0</v>
      </c>
      <c r="L68" s="25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154">
        <v>0</v>
      </c>
    </row>
    <row r="69" spans="1:19" ht="12.75">
      <c r="A69" s="23">
        <v>68</v>
      </c>
      <c r="B69" s="182">
        <v>46.15453</v>
      </c>
      <c r="C69" s="182">
        <v>-91.92596</v>
      </c>
      <c r="D69" s="4">
        <v>5.5</v>
      </c>
      <c r="E69" s="183" t="s">
        <v>488</v>
      </c>
      <c r="F69" s="157">
        <v>1</v>
      </c>
      <c r="G69" s="23">
        <v>0</v>
      </c>
      <c r="H69" s="85">
        <v>0</v>
      </c>
      <c r="I69" s="4">
        <v>0</v>
      </c>
      <c r="J69" s="8">
        <v>0</v>
      </c>
      <c r="K69" s="8">
        <v>0</v>
      </c>
      <c r="L69" s="25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154">
        <v>0</v>
      </c>
    </row>
    <row r="70" spans="1:19" ht="12.75">
      <c r="A70" s="23">
        <v>69</v>
      </c>
      <c r="B70" s="182">
        <v>46.15454</v>
      </c>
      <c r="C70" s="182">
        <v>-91.9256</v>
      </c>
      <c r="D70" s="4">
        <v>4.5</v>
      </c>
      <c r="E70" s="183" t="s">
        <v>488</v>
      </c>
      <c r="F70" s="157">
        <v>1</v>
      </c>
      <c r="G70" s="23">
        <v>1</v>
      </c>
      <c r="H70" s="85">
        <v>2</v>
      </c>
      <c r="I70" s="4">
        <v>2</v>
      </c>
      <c r="J70" s="8">
        <v>1</v>
      </c>
      <c r="K70" s="8">
        <v>0</v>
      </c>
      <c r="L70" s="25">
        <v>0</v>
      </c>
      <c r="M70" s="4">
        <v>0</v>
      </c>
      <c r="N70" s="4">
        <v>0</v>
      </c>
      <c r="O70" s="4">
        <v>1</v>
      </c>
      <c r="P70" s="4">
        <v>2</v>
      </c>
      <c r="Q70" s="4">
        <v>0</v>
      </c>
      <c r="R70" s="4">
        <v>0</v>
      </c>
      <c r="S70" s="154">
        <v>0</v>
      </c>
    </row>
    <row r="71" spans="1:19" ht="12.75">
      <c r="A71" s="23">
        <v>70</v>
      </c>
      <c r="B71" s="182">
        <v>46.15458</v>
      </c>
      <c r="C71" s="182">
        <v>-91.92306</v>
      </c>
      <c r="D71" s="4">
        <v>4.5</v>
      </c>
      <c r="E71" s="183" t="s">
        <v>487</v>
      </c>
      <c r="F71" s="157">
        <v>1</v>
      </c>
      <c r="G71" s="23">
        <v>1</v>
      </c>
      <c r="H71" s="85">
        <v>0</v>
      </c>
      <c r="I71" s="4">
        <v>2</v>
      </c>
      <c r="J71" s="8">
        <v>2</v>
      </c>
      <c r="K71" s="8">
        <v>0</v>
      </c>
      <c r="L71" s="25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154">
        <v>0</v>
      </c>
    </row>
    <row r="72" spans="1:19" ht="12.75">
      <c r="A72" s="23">
        <v>71</v>
      </c>
      <c r="B72" s="182">
        <v>46.15459</v>
      </c>
      <c r="C72" s="182">
        <v>-91.9227</v>
      </c>
      <c r="D72" s="4">
        <v>4.5</v>
      </c>
      <c r="E72" s="183" t="s">
        <v>487</v>
      </c>
      <c r="F72" s="157">
        <v>1</v>
      </c>
      <c r="G72" s="23">
        <v>1</v>
      </c>
      <c r="H72" s="85">
        <v>0</v>
      </c>
      <c r="I72" s="4">
        <v>2</v>
      </c>
      <c r="J72" s="8">
        <v>2</v>
      </c>
      <c r="K72" s="8">
        <v>0</v>
      </c>
      <c r="L72" s="25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154">
        <v>0</v>
      </c>
    </row>
    <row r="73" spans="1:19" ht="12.75">
      <c r="A73" s="23">
        <v>72</v>
      </c>
      <c r="B73" s="182">
        <v>46.1546</v>
      </c>
      <c r="C73" s="182">
        <v>-91.92233</v>
      </c>
      <c r="D73" s="4">
        <v>4.5</v>
      </c>
      <c r="E73" s="183" t="s">
        <v>487</v>
      </c>
      <c r="F73" s="157">
        <v>1</v>
      </c>
      <c r="G73" s="23">
        <v>1</v>
      </c>
      <c r="H73" s="85">
        <v>0</v>
      </c>
      <c r="I73" s="4">
        <v>2</v>
      </c>
      <c r="J73" s="8">
        <v>2</v>
      </c>
      <c r="K73" s="8">
        <v>0</v>
      </c>
      <c r="L73" s="25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154">
        <v>0</v>
      </c>
    </row>
    <row r="74" spans="1:19" ht="12.75">
      <c r="A74" s="23">
        <v>73</v>
      </c>
      <c r="B74" s="182">
        <v>46.1546</v>
      </c>
      <c r="C74" s="182">
        <v>-91.92197</v>
      </c>
      <c r="D74" s="4">
        <v>5</v>
      </c>
      <c r="E74" s="183" t="s">
        <v>488</v>
      </c>
      <c r="F74" s="157">
        <v>1</v>
      </c>
      <c r="G74" s="23">
        <v>1</v>
      </c>
      <c r="H74" s="85">
        <v>1</v>
      </c>
      <c r="I74" s="4">
        <v>1</v>
      </c>
      <c r="J74" s="8">
        <v>0</v>
      </c>
      <c r="K74" s="8">
        <v>0</v>
      </c>
      <c r="L74" s="25">
        <v>0</v>
      </c>
      <c r="M74" s="4">
        <v>0</v>
      </c>
      <c r="N74" s="4">
        <v>0</v>
      </c>
      <c r="O74" s="4">
        <v>0</v>
      </c>
      <c r="P74" s="4">
        <v>1</v>
      </c>
      <c r="Q74" s="4">
        <v>0</v>
      </c>
      <c r="R74" s="4">
        <v>0</v>
      </c>
      <c r="S74" s="154">
        <v>0</v>
      </c>
    </row>
    <row r="75" spans="1:19" ht="12.75">
      <c r="A75" s="23">
        <v>74</v>
      </c>
      <c r="B75" s="182">
        <v>46.15461</v>
      </c>
      <c r="C75" s="182">
        <v>-91.92161</v>
      </c>
      <c r="D75" s="4">
        <v>2</v>
      </c>
      <c r="E75" s="183" t="s">
        <v>487</v>
      </c>
      <c r="F75" s="157">
        <v>1</v>
      </c>
      <c r="G75" s="23">
        <v>1</v>
      </c>
      <c r="H75" s="85">
        <v>1</v>
      </c>
      <c r="I75" s="4">
        <v>2</v>
      </c>
      <c r="J75" s="8">
        <v>2</v>
      </c>
      <c r="K75" s="8">
        <v>0</v>
      </c>
      <c r="L75" s="25">
        <v>0</v>
      </c>
      <c r="M75" s="4">
        <v>1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154">
        <v>0</v>
      </c>
    </row>
    <row r="76" spans="1:19" ht="12.75">
      <c r="A76" s="23">
        <v>75</v>
      </c>
      <c r="B76" s="182">
        <v>46.15478</v>
      </c>
      <c r="C76" s="182">
        <v>-91.92615</v>
      </c>
      <c r="D76" s="4">
        <v>2</v>
      </c>
      <c r="E76" s="183" t="s">
        <v>487</v>
      </c>
      <c r="F76" s="157">
        <v>1</v>
      </c>
      <c r="G76" s="23">
        <v>1</v>
      </c>
      <c r="H76" s="85">
        <v>1</v>
      </c>
      <c r="I76" s="4">
        <v>2</v>
      </c>
      <c r="J76" s="8">
        <v>2</v>
      </c>
      <c r="K76" s="8">
        <v>0</v>
      </c>
      <c r="L76" s="25">
        <v>0</v>
      </c>
      <c r="M76" s="4">
        <v>1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154">
        <v>0</v>
      </c>
    </row>
    <row r="77" spans="1:19" ht="12.75">
      <c r="A77" s="23">
        <v>76</v>
      </c>
      <c r="B77" s="182">
        <v>46.15479</v>
      </c>
      <c r="C77" s="182">
        <v>-91.92579</v>
      </c>
      <c r="D77" s="4">
        <v>5</v>
      </c>
      <c r="E77" s="183" t="s">
        <v>488</v>
      </c>
      <c r="F77" s="157">
        <v>1</v>
      </c>
      <c r="G77" s="23">
        <v>0</v>
      </c>
      <c r="H77" s="85">
        <v>0</v>
      </c>
      <c r="I77" s="4">
        <v>0</v>
      </c>
      <c r="J77" s="8">
        <v>0</v>
      </c>
      <c r="K77" s="8">
        <v>0</v>
      </c>
      <c r="L77" s="25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154">
        <v>0</v>
      </c>
    </row>
    <row r="78" spans="1:19" ht="12.75">
      <c r="A78" s="23">
        <v>77</v>
      </c>
      <c r="B78" s="182">
        <v>46.1548</v>
      </c>
      <c r="C78" s="182">
        <v>-91.92542</v>
      </c>
      <c r="D78" s="4">
        <v>5</v>
      </c>
      <c r="E78" s="183" t="s">
        <v>488</v>
      </c>
      <c r="F78" s="157">
        <v>1</v>
      </c>
      <c r="G78" s="23">
        <v>1</v>
      </c>
      <c r="H78" s="85">
        <v>1</v>
      </c>
      <c r="I78" s="4">
        <v>1</v>
      </c>
      <c r="J78" s="8">
        <v>0</v>
      </c>
      <c r="K78" s="8">
        <v>0</v>
      </c>
      <c r="L78" s="25">
        <v>0</v>
      </c>
      <c r="M78" s="4">
        <v>1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154">
        <v>0</v>
      </c>
    </row>
    <row r="79" spans="1:19" ht="12.75">
      <c r="A79" s="23">
        <v>78</v>
      </c>
      <c r="B79" s="182">
        <v>46.15482</v>
      </c>
      <c r="C79" s="182">
        <v>-91.92397</v>
      </c>
      <c r="D79" s="4">
        <v>4</v>
      </c>
      <c r="E79" s="183" t="s">
        <v>487</v>
      </c>
      <c r="F79" s="157">
        <v>1</v>
      </c>
      <c r="G79" s="23">
        <v>1</v>
      </c>
      <c r="H79" s="85">
        <v>2</v>
      </c>
      <c r="I79" s="4">
        <v>2</v>
      </c>
      <c r="J79" s="8">
        <v>0</v>
      </c>
      <c r="K79" s="8">
        <v>0</v>
      </c>
      <c r="L79" s="25">
        <v>0</v>
      </c>
      <c r="M79" s="4">
        <v>2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154">
        <v>0</v>
      </c>
    </row>
    <row r="80" spans="1:19" ht="12.75">
      <c r="A80" s="23">
        <v>79</v>
      </c>
      <c r="B80" s="182">
        <v>46.15483</v>
      </c>
      <c r="C80" s="182">
        <v>-91.92361</v>
      </c>
      <c r="D80" s="4">
        <v>5</v>
      </c>
      <c r="E80" s="183" t="s">
        <v>488</v>
      </c>
      <c r="F80" s="157">
        <v>1</v>
      </c>
      <c r="G80" s="23">
        <v>1</v>
      </c>
      <c r="H80" s="85">
        <v>1</v>
      </c>
      <c r="I80" s="4">
        <v>3</v>
      </c>
      <c r="J80" s="8">
        <v>2</v>
      </c>
      <c r="K80" s="8">
        <v>1</v>
      </c>
      <c r="L80" s="25">
        <v>0</v>
      </c>
      <c r="M80" s="4">
        <v>2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154">
        <v>0</v>
      </c>
    </row>
    <row r="81" spans="1:19" ht="12.75">
      <c r="A81" s="23">
        <v>80</v>
      </c>
      <c r="B81" s="182">
        <v>46.15483</v>
      </c>
      <c r="C81" s="182">
        <v>-91.92325</v>
      </c>
      <c r="D81" s="4">
        <v>5</v>
      </c>
      <c r="E81" s="183" t="s">
        <v>488</v>
      </c>
      <c r="F81" s="157">
        <v>1</v>
      </c>
      <c r="G81" s="23">
        <v>1</v>
      </c>
      <c r="H81" s="85">
        <v>1</v>
      </c>
      <c r="I81" s="4">
        <v>2</v>
      </c>
      <c r="J81" s="184">
        <v>4</v>
      </c>
      <c r="K81" s="8">
        <v>2</v>
      </c>
      <c r="L81" s="25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154">
        <v>0</v>
      </c>
    </row>
    <row r="82" spans="1:19" ht="12.75">
      <c r="A82" s="23">
        <v>81</v>
      </c>
      <c r="B82" s="182">
        <v>46.15484</v>
      </c>
      <c r="C82" s="182">
        <v>-91.92289</v>
      </c>
      <c r="D82" s="4">
        <v>4.5</v>
      </c>
      <c r="E82" s="183" t="s">
        <v>488</v>
      </c>
      <c r="F82" s="157">
        <v>1</v>
      </c>
      <c r="G82" s="23">
        <v>1</v>
      </c>
      <c r="H82" s="85">
        <v>0</v>
      </c>
      <c r="I82" s="4">
        <v>2</v>
      </c>
      <c r="J82" s="8">
        <v>2</v>
      </c>
      <c r="K82" s="8">
        <v>0</v>
      </c>
      <c r="L82" s="25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154">
        <v>0</v>
      </c>
    </row>
    <row r="83" spans="1:19" ht="12.75">
      <c r="A83" s="23">
        <v>82</v>
      </c>
      <c r="B83" s="182">
        <v>46.15484</v>
      </c>
      <c r="C83" s="182">
        <v>-91.92252</v>
      </c>
      <c r="D83" s="4">
        <v>5</v>
      </c>
      <c r="E83" s="183" t="s">
        <v>487</v>
      </c>
      <c r="F83" s="157">
        <v>1</v>
      </c>
      <c r="G83" s="23">
        <v>0</v>
      </c>
      <c r="H83" s="85">
        <v>0</v>
      </c>
      <c r="I83" s="4">
        <v>0</v>
      </c>
      <c r="J83" s="8">
        <v>0</v>
      </c>
      <c r="K83" s="8">
        <v>0</v>
      </c>
      <c r="L83" s="25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154">
        <v>0</v>
      </c>
    </row>
    <row r="84" spans="1:19" ht="12.75">
      <c r="A84" s="23">
        <v>83</v>
      </c>
      <c r="B84" s="182">
        <v>46.15485</v>
      </c>
      <c r="C84" s="182">
        <v>-91.92216</v>
      </c>
      <c r="D84" s="4">
        <v>4.5</v>
      </c>
      <c r="E84" s="183" t="s">
        <v>488</v>
      </c>
      <c r="F84" s="157">
        <v>1</v>
      </c>
      <c r="G84" s="23">
        <v>1</v>
      </c>
      <c r="H84" s="85">
        <v>1</v>
      </c>
      <c r="I84" s="4">
        <v>1</v>
      </c>
      <c r="J84" s="8">
        <v>1</v>
      </c>
      <c r="K84" s="8">
        <v>0</v>
      </c>
      <c r="L84" s="25">
        <v>0</v>
      </c>
      <c r="M84" s="4">
        <v>1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154">
        <v>0</v>
      </c>
    </row>
    <row r="85" spans="1:19" ht="12.75">
      <c r="A85" s="23">
        <v>84</v>
      </c>
      <c r="B85" s="182">
        <v>46.15486</v>
      </c>
      <c r="C85" s="182">
        <v>-91.9218</v>
      </c>
      <c r="D85" s="4">
        <v>4</v>
      </c>
      <c r="E85" s="183" t="s">
        <v>487</v>
      </c>
      <c r="F85" s="157">
        <v>1</v>
      </c>
      <c r="G85" s="23">
        <v>1</v>
      </c>
      <c r="H85" s="85">
        <v>1</v>
      </c>
      <c r="I85" s="4">
        <v>3</v>
      </c>
      <c r="J85" s="8">
        <v>3</v>
      </c>
      <c r="K85" s="8">
        <v>1</v>
      </c>
      <c r="L85" s="25">
        <v>0</v>
      </c>
      <c r="M85" s="4">
        <v>1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154">
        <v>0</v>
      </c>
    </row>
    <row r="86" spans="1:19" ht="12.75">
      <c r="A86" s="23">
        <v>85</v>
      </c>
      <c r="B86" s="182">
        <v>46.15486</v>
      </c>
      <c r="C86" s="182">
        <v>-91.92144</v>
      </c>
      <c r="D86" s="4">
        <v>1.5</v>
      </c>
      <c r="E86" s="183" t="s">
        <v>487</v>
      </c>
      <c r="F86" s="157">
        <v>1</v>
      </c>
      <c r="G86" s="23">
        <v>1</v>
      </c>
      <c r="H86" s="85">
        <v>0</v>
      </c>
      <c r="I86" s="4">
        <v>1</v>
      </c>
      <c r="J86" s="8">
        <v>1</v>
      </c>
      <c r="K86" s="8">
        <v>0</v>
      </c>
      <c r="L86" s="25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154">
        <v>0</v>
      </c>
    </row>
    <row r="87" spans="1:19" ht="12.75">
      <c r="A87" s="23">
        <v>86</v>
      </c>
      <c r="B87" s="182">
        <v>46.15504</v>
      </c>
      <c r="C87" s="182">
        <v>-91.92561</v>
      </c>
      <c r="D87" s="4">
        <v>5</v>
      </c>
      <c r="E87" s="183" t="s">
        <v>488</v>
      </c>
      <c r="F87" s="157">
        <v>1</v>
      </c>
      <c r="G87" s="23">
        <v>0</v>
      </c>
      <c r="H87" s="85">
        <v>0</v>
      </c>
      <c r="I87" s="4">
        <v>0</v>
      </c>
      <c r="J87" s="8">
        <v>0</v>
      </c>
      <c r="K87" s="8">
        <v>0</v>
      </c>
      <c r="L87" s="25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154">
        <v>0</v>
      </c>
    </row>
    <row r="88" spans="1:19" ht="12.75">
      <c r="A88" s="23">
        <v>87</v>
      </c>
      <c r="B88" s="182">
        <v>46.15507</v>
      </c>
      <c r="C88" s="182">
        <v>-91.9238</v>
      </c>
      <c r="D88" s="4">
        <v>4.5</v>
      </c>
      <c r="E88" s="183" t="s">
        <v>488</v>
      </c>
      <c r="F88" s="157">
        <v>1</v>
      </c>
      <c r="G88" s="23">
        <v>1</v>
      </c>
      <c r="H88" s="85">
        <v>1</v>
      </c>
      <c r="I88" s="4">
        <v>2</v>
      </c>
      <c r="J88" s="8">
        <v>2</v>
      </c>
      <c r="K88" s="8">
        <v>0</v>
      </c>
      <c r="L88" s="25">
        <v>0</v>
      </c>
      <c r="M88" s="4">
        <v>1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154">
        <v>0</v>
      </c>
    </row>
    <row r="89" spans="1:19" ht="12.75">
      <c r="A89" s="23">
        <v>88</v>
      </c>
      <c r="B89" s="182">
        <v>46.15508</v>
      </c>
      <c r="C89" s="182">
        <v>-91.92344</v>
      </c>
      <c r="D89" s="4">
        <v>5</v>
      </c>
      <c r="E89" s="183" t="s">
        <v>487</v>
      </c>
      <c r="F89" s="157">
        <v>1</v>
      </c>
      <c r="G89" s="23">
        <v>1</v>
      </c>
      <c r="H89" s="85">
        <v>0</v>
      </c>
      <c r="I89" s="4">
        <v>2</v>
      </c>
      <c r="J89" s="8">
        <v>2</v>
      </c>
      <c r="K89" s="8">
        <v>0</v>
      </c>
      <c r="L89" s="25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154">
        <v>0</v>
      </c>
    </row>
    <row r="90" spans="1:19" ht="12.75">
      <c r="A90" s="23">
        <v>89</v>
      </c>
      <c r="B90" s="182">
        <v>46.15509</v>
      </c>
      <c r="C90" s="182">
        <v>-91.92308</v>
      </c>
      <c r="D90" s="4">
        <v>5</v>
      </c>
      <c r="E90" s="183" t="s">
        <v>487</v>
      </c>
      <c r="F90" s="157">
        <v>1</v>
      </c>
      <c r="G90" s="23">
        <v>1</v>
      </c>
      <c r="H90" s="85">
        <v>0</v>
      </c>
      <c r="I90" s="4">
        <v>1</v>
      </c>
      <c r="J90" s="8">
        <v>1</v>
      </c>
      <c r="K90" s="8">
        <v>1</v>
      </c>
      <c r="L90" s="25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154">
        <v>0</v>
      </c>
    </row>
    <row r="91" spans="1:19" ht="12.75">
      <c r="A91" s="23">
        <v>90</v>
      </c>
      <c r="B91" s="182">
        <v>46.15509</v>
      </c>
      <c r="C91" s="182">
        <v>-91.92271</v>
      </c>
      <c r="D91" s="4">
        <v>5</v>
      </c>
      <c r="E91" s="183" t="s">
        <v>487</v>
      </c>
      <c r="F91" s="157">
        <v>1</v>
      </c>
      <c r="G91" s="23">
        <v>0</v>
      </c>
      <c r="H91" s="85">
        <v>0</v>
      </c>
      <c r="I91" s="4">
        <v>0</v>
      </c>
      <c r="J91" s="8">
        <v>0</v>
      </c>
      <c r="K91" s="8">
        <v>0</v>
      </c>
      <c r="L91" s="25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154">
        <v>0</v>
      </c>
    </row>
    <row r="92" spans="1:19" ht="12.75">
      <c r="A92" s="23">
        <v>91</v>
      </c>
      <c r="B92" s="182">
        <v>46.1551</v>
      </c>
      <c r="C92" s="182">
        <v>-91.92235</v>
      </c>
      <c r="D92" s="4">
        <v>5</v>
      </c>
      <c r="E92" s="183" t="s">
        <v>487</v>
      </c>
      <c r="F92" s="157">
        <v>1</v>
      </c>
      <c r="G92" s="23">
        <v>1</v>
      </c>
      <c r="H92" s="85">
        <v>0</v>
      </c>
      <c r="I92" s="4">
        <v>2</v>
      </c>
      <c r="J92" s="8">
        <v>2</v>
      </c>
      <c r="K92" s="8">
        <v>0</v>
      </c>
      <c r="L92" s="25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154">
        <v>0</v>
      </c>
    </row>
    <row r="93" spans="1:19" ht="12.75">
      <c r="A93" s="23">
        <v>92</v>
      </c>
      <c r="B93" s="182">
        <v>46.15511</v>
      </c>
      <c r="C93" s="182">
        <v>-91.92199</v>
      </c>
      <c r="D93" s="4">
        <v>4.5</v>
      </c>
      <c r="E93" s="183" t="s">
        <v>488</v>
      </c>
      <c r="F93" s="157">
        <v>1</v>
      </c>
      <c r="G93" s="23">
        <v>1</v>
      </c>
      <c r="H93" s="85">
        <v>1</v>
      </c>
      <c r="I93" s="4">
        <v>1</v>
      </c>
      <c r="J93" s="8">
        <v>1</v>
      </c>
      <c r="K93" s="8">
        <v>0</v>
      </c>
      <c r="L93" s="25">
        <v>0</v>
      </c>
      <c r="M93" s="4">
        <v>1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154">
        <v>0</v>
      </c>
    </row>
    <row r="94" spans="1:19" ht="12.75">
      <c r="A94" s="23">
        <v>93</v>
      </c>
      <c r="B94" s="182">
        <v>46.15511</v>
      </c>
      <c r="C94" s="182">
        <v>-91.92163</v>
      </c>
      <c r="D94" s="4">
        <v>3.5</v>
      </c>
      <c r="E94" s="183" t="s">
        <v>487</v>
      </c>
      <c r="F94" s="157">
        <v>1</v>
      </c>
      <c r="G94" s="23">
        <v>1</v>
      </c>
      <c r="H94" s="85">
        <v>1</v>
      </c>
      <c r="I94" s="4">
        <v>2</v>
      </c>
      <c r="J94" s="8">
        <v>2</v>
      </c>
      <c r="K94" s="8">
        <v>0</v>
      </c>
      <c r="L94" s="25">
        <v>0</v>
      </c>
      <c r="M94" s="4">
        <v>2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154">
        <v>0</v>
      </c>
    </row>
    <row r="95" spans="1:19" ht="12.75">
      <c r="A95" s="23">
        <v>94</v>
      </c>
      <c r="B95" s="182">
        <v>46.1553</v>
      </c>
      <c r="C95" s="182">
        <v>-91.92544</v>
      </c>
      <c r="D95" s="4">
        <v>5.5</v>
      </c>
      <c r="E95" s="183" t="s">
        <v>487</v>
      </c>
      <c r="F95" s="157">
        <v>1</v>
      </c>
      <c r="G95" s="23">
        <v>0</v>
      </c>
      <c r="H95" s="85">
        <v>0</v>
      </c>
      <c r="I95" s="4">
        <v>0</v>
      </c>
      <c r="J95" s="8">
        <v>0</v>
      </c>
      <c r="K95" s="8">
        <v>0</v>
      </c>
      <c r="L95" s="25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154">
        <v>0</v>
      </c>
    </row>
    <row r="96" spans="1:19" ht="12.75">
      <c r="A96" s="23">
        <v>95</v>
      </c>
      <c r="B96" s="182">
        <v>46.15531</v>
      </c>
      <c r="C96" s="182">
        <v>-91.92508</v>
      </c>
      <c r="D96" s="4">
        <v>6</v>
      </c>
      <c r="E96" s="183" t="s">
        <v>488</v>
      </c>
      <c r="F96" s="157">
        <v>1</v>
      </c>
      <c r="G96" s="23">
        <v>0</v>
      </c>
      <c r="H96" s="85">
        <v>0</v>
      </c>
      <c r="I96" s="4">
        <v>0</v>
      </c>
      <c r="J96" s="8">
        <v>0</v>
      </c>
      <c r="K96" s="8">
        <v>0</v>
      </c>
      <c r="L96" s="25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154">
        <v>0</v>
      </c>
    </row>
    <row r="97" spans="1:19" ht="12.75">
      <c r="A97" s="23">
        <v>96</v>
      </c>
      <c r="B97" s="182">
        <v>46.15532</v>
      </c>
      <c r="C97" s="182">
        <v>-91.92399</v>
      </c>
      <c r="D97" s="4">
        <v>5</v>
      </c>
      <c r="E97" s="183" t="s">
        <v>487</v>
      </c>
      <c r="F97" s="157">
        <v>1</v>
      </c>
      <c r="G97" s="23">
        <v>1</v>
      </c>
      <c r="H97" s="85">
        <v>1</v>
      </c>
      <c r="I97" s="4">
        <v>1</v>
      </c>
      <c r="J97" s="8">
        <v>1</v>
      </c>
      <c r="K97" s="8">
        <v>0</v>
      </c>
      <c r="L97" s="25">
        <v>1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154">
        <v>0</v>
      </c>
    </row>
    <row r="98" spans="1:19" ht="12.75">
      <c r="A98" s="23">
        <v>97</v>
      </c>
      <c r="B98" s="182">
        <v>46.15533</v>
      </c>
      <c r="C98" s="182">
        <v>-91.92363</v>
      </c>
      <c r="D98" s="4">
        <v>5</v>
      </c>
      <c r="E98" s="183" t="s">
        <v>487</v>
      </c>
      <c r="F98" s="157">
        <v>1</v>
      </c>
      <c r="G98" s="23">
        <v>1</v>
      </c>
      <c r="H98" s="85">
        <v>0</v>
      </c>
      <c r="I98" s="4">
        <v>1</v>
      </c>
      <c r="J98" s="8">
        <v>1</v>
      </c>
      <c r="K98" s="8">
        <v>0</v>
      </c>
      <c r="L98" s="25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154">
        <v>0</v>
      </c>
    </row>
    <row r="99" spans="1:19" ht="12.75">
      <c r="A99" s="23">
        <v>98</v>
      </c>
      <c r="B99" s="182">
        <v>46.15534</v>
      </c>
      <c r="C99" s="182">
        <v>-91.92327</v>
      </c>
      <c r="D99" s="4">
        <v>5</v>
      </c>
      <c r="E99" s="183" t="s">
        <v>488</v>
      </c>
      <c r="F99" s="157">
        <v>1</v>
      </c>
      <c r="G99" s="23">
        <v>1</v>
      </c>
      <c r="H99" s="85">
        <v>1</v>
      </c>
      <c r="I99" s="4">
        <v>1</v>
      </c>
      <c r="J99" s="184">
        <v>4</v>
      </c>
      <c r="K99" s="8">
        <v>0</v>
      </c>
      <c r="L99" s="25">
        <v>0</v>
      </c>
      <c r="M99" s="4">
        <v>1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154">
        <v>0</v>
      </c>
    </row>
    <row r="100" spans="1:19" ht="12.75">
      <c r="A100" s="23">
        <v>99</v>
      </c>
      <c r="B100" s="182">
        <v>46.15534</v>
      </c>
      <c r="C100" s="182">
        <v>-91.9229</v>
      </c>
      <c r="D100" s="4">
        <v>5</v>
      </c>
      <c r="E100" s="183" t="s">
        <v>487</v>
      </c>
      <c r="F100" s="157">
        <v>1</v>
      </c>
      <c r="G100" s="23">
        <v>0</v>
      </c>
      <c r="H100" s="85">
        <v>0</v>
      </c>
      <c r="I100" s="4">
        <v>0</v>
      </c>
      <c r="J100" s="184">
        <v>4</v>
      </c>
      <c r="K100" s="8">
        <v>0</v>
      </c>
      <c r="L100" s="25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154">
        <v>0</v>
      </c>
    </row>
    <row r="101" spans="1:19" ht="12.75">
      <c r="A101" s="23">
        <v>100</v>
      </c>
      <c r="B101" s="182">
        <v>46.15535</v>
      </c>
      <c r="C101" s="182">
        <v>-91.92254</v>
      </c>
      <c r="D101" s="4">
        <v>5</v>
      </c>
      <c r="E101" s="183" t="s">
        <v>488</v>
      </c>
      <c r="F101" s="157">
        <v>1</v>
      </c>
      <c r="G101" s="23">
        <v>1</v>
      </c>
      <c r="H101" s="85">
        <v>2</v>
      </c>
      <c r="I101" s="4">
        <v>2</v>
      </c>
      <c r="J101" s="8">
        <v>1</v>
      </c>
      <c r="K101" s="8">
        <v>0</v>
      </c>
      <c r="L101" s="25">
        <v>1</v>
      </c>
      <c r="M101" s="4">
        <v>2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154">
        <v>0</v>
      </c>
    </row>
    <row r="102" spans="1:19" ht="12.75">
      <c r="A102" s="23">
        <v>101</v>
      </c>
      <c r="B102" s="182">
        <v>46.15535</v>
      </c>
      <c r="C102" s="182">
        <v>-91.92218</v>
      </c>
      <c r="D102" s="4">
        <v>5</v>
      </c>
      <c r="E102" s="183" t="s">
        <v>488</v>
      </c>
      <c r="F102" s="157">
        <v>1</v>
      </c>
      <c r="G102" s="23">
        <v>1</v>
      </c>
      <c r="H102" s="85">
        <v>0</v>
      </c>
      <c r="I102" s="4">
        <v>3</v>
      </c>
      <c r="J102" s="8">
        <v>3</v>
      </c>
      <c r="K102" s="8">
        <v>0</v>
      </c>
      <c r="L102" s="25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154">
        <v>0</v>
      </c>
    </row>
    <row r="103" spans="1:19" ht="12.75">
      <c r="A103" s="23">
        <v>102</v>
      </c>
      <c r="B103" s="182">
        <v>46.15536</v>
      </c>
      <c r="C103" s="182">
        <v>-91.92182</v>
      </c>
      <c r="D103" s="4">
        <v>4</v>
      </c>
      <c r="E103" s="183" t="s">
        <v>487</v>
      </c>
      <c r="F103" s="157">
        <v>1</v>
      </c>
      <c r="G103" s="23">
        <v>1</v>
      </c>
      <c r="H103" s="85">
        <v>2</v>
      </c>
      <c r="I103" s="4">
        <v>3</v>
      </c>
      <c r="J103" s="8">
        <v>1</v>
      </c>
      <c r="K103" s="8">
        <v>0</v>
      </c>
      <c r="L103" s="25">
        <v>0</v>
      </c>
      <c r="M103" s="4">
        <v>3</v>
      </c>
      <c r="N103" s="4">
        <v>0</v>
      </c>
      <c r="O103" s="4">
        <v>0</v>
      </c>
      <c r="P103" s="4">
        <v>1</v>
      </c>
      <c r="Q103" s="4">
        <v>0</v>
      </c>
      <c r="R103" s="4">
        <v>0</v>
      </c>
      <c r="S103" s="154">
        <v>0</v>
      </c>
    </row>
    <row r="104" spans="1:19" ht="12.75">
      <c r="A104" s="23">
        <v>103</v>
      </c>
      <c r="B104" s="182">
        <v>46.15537</v>
      </c>
      <c r="C104" s="182">
        <v>-91.92145</v>
      </c>
      <c r="D104" s="4">
        <v>4</v>
      </c>
      <c r="E104" s="183" t="s">
        <v>488</v>
      </c>
      <c r="F104" s="157">
        <v>1</v>
      </c>
      <c r="G104" s="23">
        <v>1</v>
      </c>
      <c r="H104" s="85">
        <v>1</v>
      </c>
      <c r="I104" s="4">
        <v>3</v>
      </c>
      <c r="J104" s="8">
        <v>2</v>
      </c>
      <c r="K104" s="8">
        <v>1</v>
      </c>
      <c r="L104" s="25">
        <v>3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154">
        <v>0</v>
      </c>
    </row>
    <row r="105" spans="1:19" ht="12.75">
      <c r="A105" s="23">
        <v>104</v>
      </c>
      <c r="B105" s="182">
        <v>46.15554</v>
      </c>
      <c r="C105" s="182">
        <v>-91.92599</v>
      </c>
      <c r="D105" s="4">
        <v>1</v>
      </c>
      <c r="E105" s="183" t="s">
        <v>487</v>
      </c>
      <c r="F105" s="157">
        <v>1</v>
      </c>
      <c r="G105" s="23">
        <v>0</v>
      </c>
      <c r="H105" s="85">
        <v>0</v>
      </c>
      <c r="I105" s="4">
        <v>0</v>
      </c>
      <c r="J105" s="8">
        <v>0</v>
      </c>
      <c r="K105" s="8">
        <v>0</v>
      </c>
      <c r="L105" s="25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154">
        <v>0</v>
      </c>
    </row>
    <row r="106" spans="1:19" ht="12.75">
      <c r="A106" s="23">
        <v>105</v>
      </c>
      <c r="B106" s="182">
        <v>46.15555</v>
      </c>
      <c r="C106" s="182">
        <v>-91.92563</v>
      </c>
      <c r="D106" s="4">
        <v>2</v>
      </c>
      <c r="E106" s="183" t="s">
        <v>487</v>
      </c>
      <c r="F106" s="157">
        <v>1</v>
      </c>
      <c r="G106" s="23">
        <v>1</v>
      </c>
      <c r="H106" s="85">
        <v>2</v>
      </c>
      <c r="I106" s="4">
        <v>1</v>
      </c>
      <c r="J106" s="8">
        <v>0</v>
      </c>
      <c r="K106" s="8">
        <v>0</v>
      </c>
      <c r="L106" s="25">
        <v>0</v>
      </c>
      <c r="M106" s="4">
        <v>1</v>
      </c>
      <c r="N106" s="4">
        <v>0</v>
      </c>
      <c r="O106" s="4">
        <v>0</v>
      </c>
      <c r="P106" s="4">
        <v>1</v>
      </c>
      <c r="Q106" s="4">
        <v>0</v>
      </c>
      <c r="R106" s="4">
        <v>0</v>
      </c>
      <c r="S106" s="154">
        <v>0</v>
      </c>
    </row>
    <row r="107" spans="1:19" ht="12.75">
      <c r="A107" s="23">
        <v>106</v>
      </c>
      <c r="B107" s="182">
        <v>46.15555</v>
      </c>
      <c r="C107" s="182">
        <v>-91.92527</v>
      </c>
      <c r="D107" s="4">
        <v>6</v>
      </c>
      <c r="E107" s="183" t="s">
        <v>487</v>
      </c>
      <c r="F107" s="157">
        <v>1</v>
      </c>
      <c r="G107" s="23">
        <v>1</v>
      </c>
      <c r="H107" s="85">
        <v>1</v>
      </c>
      <c r="I107" s="4">
        <v>1</v>
      </c>
      <c r="J107" s="8">
        <v>0</v>
      </c>
      <c r="K107" s="8">
        <v>0</v>
      </c>
      <c r="L107" s="25">
        <v>0</v>
      </c>
      <c r="M107" s="4">
        <v>1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154">
        <v>0</v>
      </c>
    </row>
    <row r="108" spans="1:19" ht="12.75">
      <c r="A108" s="23">
        <v>107</v>
      </c>
      <c r="B108" s="182">
        <v>46.15556</v>
      </c>
      <c r="C108" s="182">
        <v>-91.92491</v>
      </c>
      <c r="D108" s="4">
        <v>6</v>
      </c>
      <c r="E108" s="183" t="s">
        <v>487</v>
      </c>
      <c r="F108" s="157">
        <v>1</v>
      </c>
      <c r="G108" s="23">
        <v>0</v>
      </c>
      <c r="H108" s="85">
        <v>0</v>
      </c>
      <c r="I108" s="4">
        <v>0</v>
      </c>
      <c r="J108" s="8">
        <v>0</v>
      </c>
      <c r="K108" s="8">
        <v>0</v>
      </c>
      <c r="L108" s="25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154">
        <v>0</v>
      </c>
    </row>
    <row r="109" spans="1:19" ht="12.75">
      <c r="A109" s="23">
        <v>108</v>
      </c>
      <c r="B109" s="182">
        <v>46.15558</v>
      </c>
      <c r="C109" s="182">
        <v>-91.92382</v>
      </c>
      <c r="D109" s="4">
        <v>5</v>
      </c>
      <c r="E109" s="183" t="s">
        <v>488</v>
      </c>
      <c r="F109" s="157">
        <v>1</v>
      </c>
      <c r="G109" s="23">
        <v>1</v>
      </c>
      <c r="H109" s="85">
        <v>1</v>
      </c>
      <c r="I109" s="4">
        <v>1</v>
      </c>
      <c r="J109" s="8">
        <v>0</v>
      </c>
      <c r="K109" s="8">
        <v>1</v>
      </c>
      <c r="L109" s="25">
        <v>0</v>
      </c>
      <c r="M109" s="4">
        <v>1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154">
        <v>0</v>
      </c>
    </row>
    <row r="110" spans="1:19" ht="12.75">
      <c r="A110" s="23">
        <v>109</v>
      </c>
      <c r="B110" s="182">
        <v>46.15558</v>
      </c>
      <c r="C110" s="182">
        <v>-91.92346</v>
      </c>
      <c r="D110" s="4">
        <v>5</v>
      </c>
      <c r="E110" s="183" t="s">
        <v>488</v>
      </c>
      <c r="F110" s="157">
        <v>1</v>
      </c>
      <c r="G110" s="23">
        <v>1</v>
      </c>
      <c r="H110" s="85">
        <v>0</v>
      </c>
      <c r="I110" s="4">
        <v>1</v>
      </c>
      <c r="J110" s="8">
        <v>1</v>
      </c>
      <c r="K110" s="8">
        <v>0</v>
      </c>
      <c r="L110" s="25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154">
        <v>0</v>
      </c>
    </row>
    <row r="111" spans="1:19" ht="12.75">
      <c r="A111" s="23">
        <v>110</v>
      </c>
      <c r="B111" s="182">
        <v>46.15559</v>
      </c>
      <c r="C111" s="182">
        <v>-91.92309</v>
      </c>
      <c r="D111" s="4">
        <v>5</v>
      </c>
      <c r="E111" s="183" t="s">
        <v>488</v>
      </c>
      <c r="F111" s="157">
        <v>1</v>
      </c>
      <c r="G111" s="23">
        <v>1</v>
      </c>
      <c r="H111" s="85">
        <v>0</v>
      </c>
      <c r="I111" s="4">
        <v>2</v>
      </c>
      <c r="J111" s="8">
        <v>2</v>
      </c>
      <c r="K111" s="8">
        <v>0</v>
      </c>
      <c r="L111" s="25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154">
        <v>0</v>
      </c>
    </row>
    <row r="112" spans="1:19" ht="12.75">
      <c r="A112" s="23">
        <v>111</v>
      </c>
      <c r="B112" s="182">
        <v>46.1556</v>
      </c>
      <c r="C112" s="182">
        <v>-91.92273</v>
      </c>
      <c r="D112" s="4">
        <v>5</v>
      </c>
      <c r="E112" s="183" t="s">
        <v>487</v>
      </c>
      <c r="F112" s="157">
        <v>1</v>
      </c>
      <c r="G112" s="23">
        <v>1</v>
      </c>
      <c r="H112" s="85">
        <v>0</v>
      </c>
      <c r="I112" s="4">
        <v>1</v>
      </c>
      <c r="J112" s="8">
        <v>1</v>
      </c>
      <c r="K112" s="8">
        <v>0</v>
      </c>
      <c r="L112" s="25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154">
        <v>0</v>
      </c>
    </row>
    <row r="113" spans="1:19" ht="12.75">
      <c r="A113" s="23">
        <v>112</v>
      </c>
      <c r="B113" s="182">
        <v>46.1556</v>
      </c>
      <c r="C113" s="182">
        <v>-91.92237</v>
      </c>
      <c r="D113" s="4">
        <v>5</v>
      </c>
      <c r="E113" s="183" t="s">
        <v>488</v>
      </c>
      <c r="F113" s="157">
        <v>1</v>
      </c>
      <c r="G113" s="23">
        <v>1</v>
      </c>
      <c r="H113" s="85">
        <v>0</v>
      </c>
      <c r="I113" s="4">
        <v>1</v>
      </c>
      <c r="J113" s="8">
        <v>1</v>
      </c>
      <c r="K113" s="8">
        <v>0</v>
      </c>
      <c r="L113" s="25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154">
        <v>0</v>
      </c>
    </row>
    <row r="114" spans="1:19" ht="12.75">
      <c r="A114" s="23">
        <v>113</v>
      </c>
      <c r="B114" s="182">
        <v>46.15561</v>
      </c>
      <c r="C114" s="182">
        <v>-91.92201</v>
      </c>
      <c r="D114" s="4">
        <v>5</v>
      </c>
      <c r="E114" s="183" t="s">
        <v>487</v>
      </c>
      <c r="F114" s="157">
        <v>1</v>
      </c>
      <c r="G114" s="23">
        <v>0</v>
      </c>
      <c r="H114" s="85">
        <v>0</v>
      </c>
      <c r="I114" s="4">
        <v>0</v>
      </c>
      <c r="J114" s="8">
        <v>0</v>
      </c>
      <c r="K114" s="8">
        <v>0</v>
      </c>
      <c r="L114" s="25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154">
        <v>0</v>
      </c>
    </row>
    <row r="115" spans="1:19" ht="12.75">
      <c r="A115" s="23">
        <v>114</v>
      </c>
      <c r="B115" s="182">
        <v>46.15561</v>
      </c>
      <c r="C115" s="182">
        <v>-91.92164</v>
      </c>
      <c r="D115" s="4">
        <v>3</v>
      </c>
      <c r="E115" s="183" t="s">
        <v>487</v>
      </c>
      <c r="F115" s="157">
        <v>1</v>
      </c>
      <c r="G115" s="23">
        <v>1</v>
      </c>
      <c r="H115" s="85">
        <v>1</v>
      </c>
      <c r="I115" s="4">
        <v>3</v>
      </c>
      <c r="J115" s="8">
        <v>3</v>
      </c>
      <c r="K115" s="8">
        <v>0</v>
      </c>
      <c r="L115" s="25">
        <v>0</v>
      </c>
      <c r="M115" s="4">
        <v>2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154">
        <v>0</v>
      </c>
    </row>
    <row r="116" spans="1:19" ht="12.75">
      <c r="A116" s="23">
        <v>115</v>
      </c>
      <c r="B116" s="182">
        <v>46.15562</v>
      </c>
      <c r="C116" s="182">
        <v>-91.92128</v>
      </c>
      <c r="D116" s="4">
        <v>3.5</v>
      </c>
      <c r="E116" s="183" t="s">
        <v>488</v>
      </c>
      <c r="F116" s="157">
        <v>1</v>
      </c>
      <c r="G116" s="23">
        <v>1</v>
      </c>
      <c r="H116" s="85">
        <v>1</v>
      </c>
      <c r="I116" s="4">
        <v>3</v>
      </c>
      <c r="J116" s="8">
        <v>3</v>
      </c>
      <c r="K116" s="8">
        <v>0</v>
      </c>
      <c r="L116" s="25">
        <v>0</v>
      </c>
      <c r="M116" s="4">
        <v>2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154">
        <v>0</v>
      </c>
    </row>
    <row r="117" spans="1:19" ht="12.75">
      <c r="A117" s="23">
        <v>116</v>
      </c>
      <c r="B117" s="182">
        <v>46.1558</v>
      </c>
      <c r="C117" s="182">
        <v>-91.92582</v>
      </c>
      <c r="D117" s="4">
        <v>2</v>
      </c>
      <c r="E117" s="183" t="s">
        <v>487</v>
      </c>
      <c r="F117" s="157">
        <v>1</v>
      </c>
      <c r="G117" s="23">
        <v>1</v>
      </c>
      <c r="H117" s="85">
        <v>2</v>
      </c>
      <c r="I117" s="4">
        <v>1</v>
      </c>
      <c r="J117" s="8">
        <v>0</v>
      </c>
      <c r="K117" s="8">
        <v>0</v>
      </c>
      <c r="L117" s="25">
        <v>0</v>
      </c>
      <c r="M117" s="4">
        <v>1</v>
      </c>
      <c r="N117" s="4">
        <v>0</v>
      </c>
      <c r="O117" s="4">
        <v>0</v>
      </c>
      <c r="P117" s="4">
        <v>1</v>
      </c>
      <c r="Q117" s="4">
        <v>0</v>
      </c>
      <c r="R117" s="4">
        <v>0</v>
      </c>
      <c r="S117" s="154">
        <v>0</v>
      </c>
    </row>
    <row r="118" spans="1:19" ht="12.75">
      <c r="A118" s="23">
        <v>117</v>
      </c>
      <c r="B118" s="182">
        <v>46.1558</v>
      </c>
      <c r="C118" s="182">
        <v>-91.92546</v>
      </c>
      <c r="D118" s="4">
        <v>5.5</v>
      </c>
      <c r="E118" s="183" t="s">
        <v>487</v>
      </c>
      <c r="F118" s="157">
        <v>1</v>
      </c>
      <c r="G118" s="23">
        <v>1</v>
      </c>
      <c r="H118" s="85">
        <v>2</v>
      </c>
      <c r="I118" s="4">
        <v>1</v>
      </c>
      <c r="J118" s="8">
        <v>0</v>
      </c>
      <c r="K118" s="8">
        <v>0</v>
      </c>
      <c r="L118" s="25">
        <v>0</v>
      </c>
      <c r="M118" s="4">
        <v>1</v>
      </c>
      <c r="N118" s="4">
        <v>1</v>
      </c>
      <c r="O118" s="4">
        <v>0</v>
      </c>
      <c r="P118" s="4">
        <v>0</v>
      </c>
      <c r="Q118" s="4">
        <v>0</v>
      </c>
      <c r="R118" s="4">
        <v>0</v>
      </c>
      <c r="S118" s="154">
        <v>0</v>
      </c>
    </row>
    <row r="119" spans="1:19" ht="12.75">
      <c r="A119" s="23">
        <v>118</v>
      </c>
      <c r="B119" s="182">
        <v>46.15581</v>
      </c>
      <c r="C119" s="182">
        <v>-91.9251</v>
      </c>
      <c r="D119" s="4">
        <v>6</v>
      </c>
      <c r="E119" s="183" t="s">
        <v>487</v>
      </c>
      <c r="F119" s="157">
        <v>1</v>
      </c>
      <c r="G119" s="23">
        <v>0</v>
      </c>
      <c r="H119" s="85">
        <v>0</v>
      </c>
      <c r="I119" s="4">
        <v>0</v>
      </c>
      <c r="J119" s="8">
        <v>0</v>
      </c>
      <c r="K119" s="8">
        <v>0</v>
      </c>
      <c r="L119" s="25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154">
        <v>0</v>
      </c>
    </row>
    <row r="120" spans="1:19" ht="12.75">
      <c r="A120" s="23">
        <v>119</v>
      </c>
      <c r="B120" s="182">
        <v>46.15581</v>
      </c>
      <c r="C120" s="182">
        <v>-91.92473</v>
      </c>
      <c r="D120" s="4">
        <v>6</v>
      </c>
      <c r="E120" s="183" t="s">
        <v>488</v>
      </c>
      <c r="F120" s="157">
        <v>1</v>
      </c>
      <c r="G120" s="23">
        <v>0</v>
      </c>
      <c r="H120" s="85">
        <v>0</v>
      </c>
      <c r="I120" s="4">
        <v>0</v>
      </c>
      <c r="J120" s="8">
        <v>0</v>
      </c>
      <c r="K120" s="8">
        <v>0</v>
      </c>
      <c r="L120" s="25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154">
        <v>0</v>
      </c>
    </row>
    <row r="121" spans="1:19" ht="12.75">
      <c r="A121" s="23">
        <v>120</v>
      </c>
      <c r="B121" s="182">
        <v>46.15583</v>
      </c>
      <c r="C121" s="182">
        <v>-91.92401</v>
      </c>
      <c r="D121" s="4">
        <v>4</v>
      </c>
      <c r="E121" s="183" t="s">
        <v>487</v>
      </c>
      <c r="F121" s="157">
        <v>1</v>
      </c>
      <c r="G121" s="23">
        <v>1</v>
      </c>
      <c r="H121" s="85">
        <v>1</v>
      </c>
      <c r="I121" s="4">
        <v>1</v>
      </c>
      <c r="J121" s="8">
        <v>0</v>
      </c>
      <c r="K121" s="8">
        <v>0</v>
      </c>
      <c r="L121" s="25">
        <v>0</v>
      </c>
      <c r="M121" s="4">
        <v>0</v>
      </c>
      <c r="N121" s="4">
        <v>0</v>
      </c>
      <c r="O121" s="4">
        <v>0</v>
      </c>
      <c r="P121" s="4">
        <v>1</v>
      </c>
      <c r="Q121" s="4">
        <v>0</v>
      </c>
      <c r="R121" s="4">
        <v>0</v>
      </c>
      <c r="S121" s="154">
        <v>0</v>
      </c>
    </row>
    <row r="122" spans="1:19" ht="12.75">
      <c r="A122" s="23">
        <v>121</v>
      </c>
      <c r="B122" s="182">
        <v>46.15583</v>
      </c>
      <c r="C122" s="182">
        <v>-91.92365</v>
      </c>
      <c r="D122" s="4">
        <v>5</v>
      </c>
      <c r="E122" s="183" t="s">
        <v>487</v>
      </c>
      <c r="F122" s="157">
        <v>1</v>
      </c>
      <c r="G122" s="23">
        <v>1</v>
      </c>
      <c r="H122" s="85">
        <v>1</v>
      </c>
      <c r="I122" s="4">
        <v>1</v>
      </c>
      <c r="J122" s="184">
        <v>4</v>
      </c>
      <c r="K122" s="8">
        <v>0</v>
      </c>
      <c r="L122" s="25">
        <v>0</v>
      </c>
      <c r="M122" s="4">
        <v>0</v>
      </c>
      <c r="N122" s="4">
        <v>0</v>
      </c>
      <c r="O122" s="4">
        <v>0</v>
      </c>
      <c r="P122" s="4">
        <v>1</v>
      </c>
      <c r="Q122" s="4">
        <v>0</v>
      </c>
      <c r="R122" s="4">
        <v>0</v>
      </c>
      <c r="S122" s="154">
        <v>0</v>
      </c>
    </row>
    <row r="123" spans="1:19" ht="12.75">
      <c r="A123" s="23">
        <v>122</v>
      </c>
      <c r="B123" s="182">
        <v>46.15584</v>
      </c>
      <c r="C123" s="182">
        <v>-91.92328</v>
      </c>
      <c r="D123" s="4">
        <v>5</v>
      </c>
      <c r="E123" s="183" t="s">
        <v>487</v>
      </c>
      <c r="F123" s="157">
        <v>1</v>
      </c>
      <c r="G123" s="23">
        <v>0</v>
      </c>
      <c r="H123" s="85">
        <v>0</v>
      </c>
      <c r="I123" s="4">
        <v>0</v>
      </c>
      <c r="J123" s="8">
        <v>0</v>
      </c>
      <c r="K123" s="8">
        <v>0</v>
      </c>
      <c r="L123" s="25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154">
        <v>0</v>
      </c>
    </row>
    <row r="124" spans="1:19" ht="12.75">
      <c r="A124" s="23">
        <v>123</v>
      </c>
      <c r="B124" s="182">
        <v>46.15585</v>
      </c>
      <c r="C124" s="182">
        <v>-91.92292</v>
      </c>
      <c r="D124" s="4">
        <v>5</v>
      </c>
      <c r="E124" s="183" t="s">
        <v>487</v>
      </c>
      <c r="F124" s="157">
        <v>1</v>
      </c>
      <c r="G124" s="23">
        <v>1</v>
      </c>
      <c r="H124" s="85">
        <v>1</v>
      </c>
      <c r="I124" s="4">
        <v>1</v>
      </c>
      <c r="J124" s="8">
        <v>1</v>
      </c>
      <c r="K124" s="8">
        <v>0</v>
      </c>
      <c r="L124" s="25">
        <v>0</v>
      </c>
      <c r="M124" s="4">
        <v>1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154">
        <v>0</v>
      </c>
    </row>
    <row r="125" spans="1:19" ht="12.75">
      <c r="A125" s="23">
        <v>124</v>
      </c>
      <c r="B125" s="182">
        <v>46.15585</v>
      </c>
      <c r="C125" s="182">
        <v>-91.92256</v>
      </c>
      <c r="D125" s="4">
        <v>5</v>
      </c>
      <c r="E125" s="183" t="s">
        <v>487</v>
      </c>
      <c r="F125" s="157">
        <v>1</v>
      </c>
      <c r="G125" s="23">
        <v>0</v>
      </c>
      <c r="H125" s="85">
        <v>0</v>
      </c>
      <c r="I125" s="4">
        <v>0</v>
      </c>
      <c r="J125" s="184">
        <v>4</v>
      </c>
      <c r="K125" s="8">
        <v>0</v>
      </c>
      <c r="L125" s="25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154">
        <v>0</v>
      </c>
    </row>
    <row r="126" spans="1:19" ht="12.75">
      <c r="A126" s="23">
        <v>125</v>
      </c>
      <c r="B126" s="182">
        <v>46.15586</v>
      </c>
      <c r="C126" s="182">
        <v>-91.9222</v>
      </c>
      <c r="D126" s="4">
        <v>5</v>
      </c>
      <c r="E126" s="183" t="s">
        <v>487</v>
      </c>
      <c r="F126" s="157">
        <v>1</v>
      </c>
      <c r="G126" s="23">
        <v>1</v>
      </c>
      <c r="H126" s="85">
        <v>2</v>
      </c>
      <c r="I126" s="4">
        <v>2</v>
      </c>
      <c r="J126" s="8">
        <v>2</v>
      </c>
      <c r="K126" s="8">
        <v>0</v>
      </c>
      <c r="L126" s="25">
        <v>0</v>
      </c>
      <c r="M126" s="4">
        <v>1</v>
      </c>
      <c r="N126" s="4">
        <v>0</v>
      </c>
      <c r="O126" s="4">
        <v>0</v>
      </c>
      <c r="P126" s="4">
        <v>0</v>
      </c>
      <c r="Q126" s="4">
        <v>1</v>
      </c>
      <c r="R126" s="4">
        <v>0</v>
      </c>
      <c r="S126" s="154">
        <v>0</v>
      </c>
    </row>
    <row r="127" spans="1:19" ht="12.75">
      <c r="A127" s="23">
        <v>126</v>
      </c>
      <c r="B127" s="182">
        <v>46.15586</v>
      </c>
      <c r="C127" s="182">
        <v>-91.92183</v>
      </c>
      <c r="D127" s="4">
        <v>1</v>
      </c>
      <c r="E127" s="183" t="s">
        <v>487</v>
      </c>
      <c r="F127" s="157">
        <v>1</v>
      </c>
      <c r="G127" s="23">
        <v>1</v>
      </c>
      <c r="H127" s="85">
        <v>1</v>
      </c>
      <c r="I127" s="4">
        <v>1</v>
      </c>
      <c r="J127" s="8">
        <v>1</v>
      </c>
      <c r="K127" s="8">
        <v>0</v>
      </c>
      <c r="L127" s="25">
        <v>0</v>
      </c>
      <c r="M127" s="4">
        <v>1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154">
        <v>0</v>
      </c>
    </row>
    <row r="128" spans="1:19" ht="12.75">
      <c r="A128" s="23">
        <v>127</v>
      </c>
      <c r="B128" s="182">
        <v>46.15608</v>
      </c>
      <c r="C128" s="182">
        <v>-91.92384</v>
      </c>
      <c r="D128" s="4">
        <v>5.5</v>
      </c>
      <c r="E128" s="183" t="s">
        <v>488</v>
      </c>
      <c r="F128" s="157">
        <v>1</v>
      </c>
      <c r="G128" s="23">
        <v>0</v>
      </c>
      <c r="H128" s="85">
        <v>0</v>
      </c>
      <c r="I128" s="4">
        <v>0</v>
      </c>
      <c r="J128" s="8">
        <v>0</v>
      </c>
      <c r="K128" s="8">
        <v>0</v>
      </c>
      <c r="L128" s="25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154">
        <v>0</v>
      </c>
    </row>
    <row r="129" spans="1:19" ht="12.75">
      <c r="A129" s="23">
        <v>128</v>
      </c>
      <c r="B129" s="182">
        <v>46.15609</v>
      </c>
      <c r="C129" s="182">
        <v>-91.92347</v>
      </c>
      <c r="D129" s="4">
        <v>5.5</v>
      </c>
      <c r="E129" s="183" t="s">
        <v>487</v>
      </c>
      <c r="F129" s="157">
        <v>1</v>
      </c>
      <c r="G129" s="23">
        <v>0</v>
      </c>
      <c r="H129" s="85">
        <v>0</v>
      </c>
      <c r="I129" s="4">
        <v>0</v>
      </c>
      <c r="J129" s="8">
        <v>0</v>
      </c>
      <c r="K129" s="8">
        <v>0</v>
      </c>
      <c r="L129" s="25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154">
        <v>0</v>
      </c>
    </row>
    <row r="130" spans="1:19" ht="12.75">
      <c r="A130" s="23">
        <v>129</v>
      </c>
      <c r="B130" s="182">
        <v>46.15609</v>
      </c>
      <c r="C130" s="182">
        <v>-91.92311</v>
      </c>
      <c r="D130" s="4">
        <v>5.5</v>
      </c>
      <c r="E130" s="183" t="s">
        <v>487</v>
      </c>
      <c r="F130" s="157">
        <v>1</v>
      </c>
      <c r="G130" s="23">
        <v>0</v>
      </c>
      <c r="H130" s="85">
        <v>0</v>
      </c>
      <c r="I130" s="4">
        <v>0</v>
      </c>
      <c r="J130" s="8">
        <v>0</v>
      </c>
      <c r="K130" s="8">
        <v>0</v>
      </c>
      <c r="L130" s="25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154">
        <v>0</v>
      </c>
    </row>
    <row r="131" spans="1:19" ht="12.75">
      <c r="A131" s="23">
        <v>130</v>
      </c>
      <c r="B131" s="182">
        <v>46.1561</v>
      </c>
      <c r="C131" s="182">
        <v>-91.92275</v>
      </c>
      <c r="D131" s="4">
        <v>5.5</v>
      </c>
      <c r="E131" s="183" t="s">
        <v>487</v>
      </c>
      <c r="F131" s="157">
        <v>1</v>
      </c>
      <c r="G131" s="23">
        <v>1</v>
      </c>
      <c r="H131" s="85">
        <v>0</v>
      </c>
      <c r="I131" s="4">
        <v>1</v>
      </c>
      <c r="J131" s="8">
        <v>0</v>
      </c>
      <c r="K131" s="8">
        <v>1</v>
      </c>
      <c r="L131" s="25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154">
        <v>0</v>
      </c>
    </row>
    <row r="132" spans="1:19" ht="12.75">
      <c r="A132" s="23">
        <v>131</v>
      </c>
      <c r="B132" s="182">
        <v>46.15611</v>
      </c>
      <c r="C132" s="182">
        <v>-91.92239</v>
      </c>
      <c r="D132" s="4">
        <v>4</v>
      </c>
      <c r="E132" s="183" t="s">
        <v>487</v>
      </c>
      <c r="F132" s="157">
        <v>1</v>
      </c>
      <c r="G132" s="23">
        <v>0</v>
      </c>
      <c r="H132" s="85">
        <v>0</v>
      </c>
      <c r="I132" s="4">
        <v>0</v>
      </c>
      <c r="J132" s="8">
        <v>0</v>
      </c>
      <c r="K132" s="8">
        <v>0</v>
      </c>
      <c r="L132" s="25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154">
        <v>0</v>
      </c>
    </row>
    <row r="133" spans="1:19" ht="12.75">
      <c r="A133" s="25">
        <v>131</v>
      </c>
      <c r="B133" s="25">
        <v>131</v>
      </c>
      <c r="C133" s="25">
        <v>131</v>
      </c>
      <c r="D133" s="25">
        <v>131</v>
      </c>
      <c r="E133" s="25">
        <v>131</v>
      </c>
      <c r="F133" s="25">
        <v>131</v>
      </c>
      <c r="G133" s="25">
        <v>131</v>
      </c>
      <c r="H133" s="25">
        <v>131</v>
      </c>
      <c r="I133" s="25">
        <v>97</v>
      </c>
      <c r="J133" s="25">
        <v>63</v>
      </c>
      <c r="K133" s="25">
        <v>20</v>
      </c>
      <c r="L133" s="25">
        <v>16</v>
      </c>
      <c r="M133" s="25">
        <v>66</v>
      </c>
      <c r="N133" s="25">
        <v>1</v>
      </c>
      <c r="O133" s="25">
        <v>1</v>
      </c>
      <c r="P133" s="25">
        <v>19</v>
      </c>
      <c r="Q133" s="25">
        <v>1</v>
      </c>
      <c r="R133" s="25">
        <v>1</v>
      </c>
      <c r="S133" s="25">
        <v>2</v>
      </c>
    </row>
  </sheetData>
  <sheetProtection formatCells="0" sort="0"/>
  <protectedRanges>
    <protectedRange sqref="I2:I8 E2:E132" name="Range1_3"/>
    <protectedRange sqref="B2:C8" name="Range1_1_1"/>
  </protectedRanges>
  <dataValidations count="6">
    <dataValidation type="list" allowBlank="1" showInputMessage="1" showErrorMessage="1" sqref="S134:S65536 I134:L65536 I1 L1">
      <formula1>"V,v,1,2,3"</formula1>
    </dataValidation>
    <dataValidation type="whole" allowBlank="1" showInputMessage="1" showErrorMessage="1" errorTitle="Presence/Absence Data" error="Enter 1 if present" sqref="M134:R65536">
      <formula1>1</formula1>
      <formula2>1</formula2>
    </dataValidation>
    <dataValidation type="list" allowBlank="1" showInputMessage="1" showErrorMessage="1" error="Please enter M (muck), S (sand), or R (rock).  If sediment type unknown, leave cell blank." sqref="E2:E132">
      <formula1>"M,m,s,S,R,r"</formula1>
    </dataValidation>
    <dataValidation type="decimal" allowBlank="1" showInputMessage="1" showErrorMessage="1" error="Is your depth really more than 99 feet?" sqref="D2:D132 D134:D65536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J2:S132">
      <formula1>"V,v,1,2,3"</formula1>
    </dataValidation>
    <dataValidation type="list" allowBlank="1" showInputMessage="1" showErrorMessage="1" error="Please enter an overall rake fullness of 1, 2, 3 or leave cell blank if no plants found" sqref="I2:I132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132"/>
  <sheetViews>
    <sheetView zoomScalePageLayoutView="0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H1" sqref="H1"/>
    </sheetView>
  </sheetViews>
  <sheetFormatPr defaultColWidth="5.7109375" defaultRowHeight="12.75"/>
  <cols>
    <col min="1" max="1" width="11.57421875" style="4" bestFit="1" customWidth="1"/>
    <col min="2" max="2" width="4.421875" style="155" customWidth="1"/>
    <col min="3" max="4" width="7.8515625" style="155" customWidth="1"/>
    <col min="5" max="6" width="7.00390625" style="155" customWidth="1"/>
    <col min="7" max="8" width="4.421875" style="155" customWidth="1"/>
    <col min="9" max="9" width="15.7109375" style="159" customWidth="1"/>
    <col min="10" max="10" width="5.00390625" style="25" bestFit="1" customWidth="1"/>
    <col min="11" max="11" width="11.00390625" style="4" customWidth="1"/>
    <col min="12" max="12" width="13.28125" style="4" customWidth="1"/>
    <col min="13" max="15" width="5.7109375" style="4" customWidth="1"/>
    <col min="16" max="16" width="24.8515625" style="4" bestFit="1" customWidth="1"/>
    <col min="17" max="17" width="5.7109375" style="4" customWidth="1"/>
    <col min="18" max="19" width="6.7109375" style="4" customWidth="1"/>
    <col min="20" max="23" width="5.7109375" style="21" customWidth="1"/>
    <col min="24" max="155" width="5.7109375" style="4" customWidth="1"/>
    <col min="156" max="156" width="5.7109375" style="21" customWidth="1"/>
    <col min="157" max="16384" width="5.7109375" style="4" customWidth="1"/>
  </cols>
  <sheetData>
    <row r="1" spans="1:169" s="3" customFormat="1" ht="189.75" customHeight="1">
      <c r="A1" s="58" t="s">
        <v>15</v>
      </c>
      <c r="B1" s="82" t="s">
        <v>21</v>
      </c>
      <c r="C1" s="82" t="s">
        <v>30</v>
      </c>
      <c r="D1" s="82" t="s">
        <v>31</v>
      </c>
      <c r="E1" s="83" t="s">
        <v>29</v>
      </c>
      <c r="F1" s="83" t="s">
        <v>339</v>
      </c>
      <c r="G1" s="84" t="s">
        <v>18</v>
      </c>
      <c r="H1" s="156" t="s">
        <v>19</v>
      </c>
      <c r="I1" s="59"/>
      <c r="J1" s="158" t="s">
        <v>0</v>
      </c>
      <c r="K1" s="5" t="s">
        <v>489</v>
      </c>
      <c r="L1" s="3" t="s">
        <v>22</v>
      </c>
      <c r="M1" s="22" t="s">
        <v>42</v>
      </c>
      <c r="N1" s="3" t="s">
        <v>340</v>
      </c>
      <c r="O1" s="3" t="s">
        <v>17</v>
      </c>
      <c r="P1" s="7" t="s">
        <v>4</v>
      </c>
      <c r="Q1" s="7" t="s">
        <v>484</v>
      </c>
      <c r="R1" s="18" t="s">
        <v>341</v>
      </c>
      <c r="S1" s="18" t="s">
        <v>40</v>
      </c>
      <c r="T1" s="108" t="s">
        <v>342</v>
      </c>
      <c r="U1" s="108" t="s">
        <v>337</v>
      </c>
      <c r="V1" s="108" t="s">
        <v>481</v>
      </c>
      <c r="W1" s="108" t="s">
        <v>338</v>
      </c>
      <c r="X1" s="6" t="s">
        <v>343</v>
      </c>
      <c r="Y1" s="6" t="s">
        <v>344</v>
      </c>
      <c r="Z1" s="6" t="s">
        <v>345</v>
      </c>
      <c r="AA1" s="6" t="s">
        <v>346</v>
      </c>
      <c r="AB1" s="6" t="s">
        <v>347</v>
      </c>
      <c r="AC1" s="6" t="s">
        <v>348</v>
      </c>
      <c r="AD1" s="6" t="s">
        <v>349</v>
      </c>
      <c r="AE1" s="6" t="s">
        <v>350</v>
      </c>
      <c r="AF1" s="6" t="s">
        <v>351</v>
      </c>
      <c r="AG1" s="6" t="s">
        <v>483</v>
      </c>
      <c r="AH1" s="6" t="s">
        <v>352</v>
      </c>
      <c r="AI1" s="6" t="s">
        <v>353</v>
      </c>
      <c r="AJ1" s="6" t="s">
        <v>354</v>
      </c>
      <c r="AK1" s="6" t="s">
        <v>355</v>
      </c>
      <c r="AL1" s="6" t="s">
        <v>356</v>
      </c>
      <c r="AM1" s="6" t="s">
        <v>357</v>
      </c>
      <c r="AN1" s="6" t="s">
        <v>358</v>
      </c>
      <c r="AO1" s="6" t="s">
        <v>359</v>
      </c>
      <c r="AP1" s="6" t="s">
        <v>360</v>
      </c>
      <c r="AQ1" s="6" t="s">
        <v>361</v>
      </c>
      <c r="AR1" s="6" t="s">
        <v>362</v>
      </c>
      <c r="AS1" s="6" t="s">
        <v>363</v>
      </c>
      <c r="AT1" s="6" t="s">
        <v>364</v>
      </c>
      <c r="AU1" s="6" t="s">
        <v>365</v>
      </c>
      <c r="AV1" s="6" t="s">
        <v>366</v>
      </c>
      <c r="AW1" s="6" t="s">
        <v>367</v>
      </c>
      <c r="AX1" s="6" t="s">
        <v>368</v>
      </c>
      <c r="AY1" s="6" t="s">
        <v>369</v>
      </c>
      <c r="AZ1" s="6" t="s">
        <v>370</v>
      </c>
      <c r="BA1" s="6" t="s">
        <v>371</v>
      </c>
      <c r="BB1" s="6" t="s">
        <v>372</v>
      </c>
      <c r="BC1" s="6" t="s">
        <v>373</v>
      </c>
      <c r="BD1" s="6" t="s">
        <v>374</v>
      </c>
      <c r="BE1" s="6" t="s">
        <v>375</v>
      </c>
      <c r="BF1" s="6" t="s">
        <v>376</v>
      </c>
      <c r="BG1" s="6" t="s">
        <v>377</v>
      </c>
      <c r="BH1" s="6" t="s">
        <v>378</v>
      </c>
      <c r="BI1" s="6" t="s">
        <v>379</v>
      </c>
      <c r="BJ1" s="6" t="s">
        <v>380</v>
      </c>
      <c r="BK1" s="6" t="s">
        <v>381</v>
      </c>
      <c r="BL1" s="6" t="s">
        <v>382</v>
      </c>
      <c r="BM1" s="6" t="s">
        <v>383</v>
      </c>
      <c r="BN1" s="6" t="s">
        <v>384</v>
      </c>
      <c r="BO1" s="6" t="s">
        <v>385</v>
      </c>
      <c r="BP1" s="6" t="s">
        <v>386</v>
      </c>
      <c r="BQ1" s="6" t="s">
        <v>387</v>
      </c>
      <c r="BR1" s="6" t="s">
        <v>388</v>
      </c>
      <c r="BS1" s="6" t="s">
        <v>389</v>
      </c>
      <c r="BT1" s="6" t="s">
        <v>390</v>
      </c>
      <c r="BU1" s="6" t="s">
        <v>391</v>
      </c>
      <c r="BV1" s="6" t="s">
        <v>392</v>
      </c>
      <c r="BW1" s="6" t="s">
        <v>393</v>
      </c>
      <c r="BX1" s="6" t="s">
        <v>394</v>
      </c>
      <c r="BY1" s="6" t="s">
        <v>395</v>
      </c>
      <c r="BZ1" s="6" t="s">
        <v>396</v>
      </c>
      <c r="CA1" s="6" t="s">
        <v>397</v>
      </c>
      <c r="CB1" s="6" t="s">
        <v>398</v>
      </c>
      <c r="CC1" s="6" t="s">
        <v>399</v>
      </c>
      <c r="CD1" s="6" t="s">
        <v>400</v>
      </c>
      <c r="CE1" s="6" t="s">
        <v>401</v>
      </c>
      <c r="CF1" s="6" t="s">
        <v>402</v>
      </c>
      <c r="CG1" s="6" t="s">
        <v>403</v>
      </c>
      <c r="CH1" s="6" t="s">
        <v>404</v>
      </c>
      <c r="CI1" s="6" t="s">
        <v>405</v>
      </c>
      <c r="CJ1" s="6" t="s">
        <v>406</v>
      </c>
      <c r="CK1" s="6" t="s">
        <v>407</v>
      </c>
      <c r="CL1" s="6" t="s">
        <v>408</v>
      </c>
      <c r="CM1" s="6" t="s">
        <v>409</v>
      </c>
      <c r="CN1" s="6" t="s">
        <v>410</v>
      </c>
      <c r="CO1" s="6" t="s">
        <v>411</v>
      </c>
      <c r="CP1" s="6" t="s">
        <v>412</v>
      </c>
      <c r="CQ1" s="6" t="s">
        <v>413</v>
      </c>
      <c r="CR1" s="6" t="s">
        <v>414</v>
      </c>
      <c r="CS1" s="6" t="s">
        <v>415</v>
      </c>
      <c r="CT1" s="6" t="s">
        <v>416</v>
      </c>
      <c r="CU1" s="6" t="s">
        <v>417</v>
      </c>
      <c r="CV1" s="6" t="s">
        <v>418</v>
      </c>
      <c r="CW1" s="6" t="s">
        <v>419</v>
      </c>
      <c r="CX1" s="6" t="s">
        <v>420</v>
      </c>
      <c r="CY1" s="6" t="s">
        <v>421</v>
      </c>
      <c r="CZ1" s="6" t="s">
        <v>422</v>
      </c>
      <c r="DA1" s="6" t="s">
        <v>423</v>
      </c>
      <c r="DB1" s="6" t="s">
        <v>424</v>
      </c>
      <c r="DC1" s="6" t="s">
        <v>425</v>
      </c>
      <c r="DD1" s="6" t="s">
        <v>426</v>
      </c>
      <c r="DE1" s="6" t="s">
        <v>427</v>
      </c>
      <c r="DF1" s="6" t="s">
        <v>428</v>
      </c>
      <c r="DG1" s="6" t="s">
        <v>429</v>
      </c>
      <c r="DH1" s="6" t="s">
        <v>430</v>
      </c>
      <c r="DI1" s="6" t="s">
        <v>431</v>
      </c>
      <c r="DJ1" s="6" t="s">
        <v>432</v>
      </c>
      <c r="DK1" s="6" t="s">
        <v>433</v>
      </c>
      <c r="DL1" s="6" t="s">
        <v>434</v>
      </c>
      <c r="DM1" s="6" t="s">
        <v>435</v>
      </c>
      <c r="DN1" s="6" t="s">
        <v>436</v>
      </c>
      <c r="DO1" s="6" t="s">
        <v>437</v>
      </c>
      <c r="DP1" s="6" t="s">
        <v>438</v>
      </c>
      <c r="DQ1" s="6" t="s">
        <v>439</v>
      </c>
      <c r="DR1" s="6" t="s">
        <v>440</v>
      </c>
      <c r="DS1" s="6" t="s">
        <v>441</v>
      </c>
      <c r="DT1" s="6" t="s">
        <v>442</v>
      </c>
      <c r="DU1" s="6" t="s">
        <v>443</v>
      </c>
      <c r="DV1" s="6" t="s">
        <v>444</v>
      </c>
      <c r="DW1" s="6" t="s">
        <v>445</v>
      </c>
      <c r="DX1" s="6" t="s">
        <v>446</v>
      </c>
      <c r="DY1" s="6" t="s">
        <v>447</v>
      </c>
      <c r="DZ1" s="6" t="s">
        <v>448</v>
      </c>
      <c r="EA1" s="6" t="s">
        <v>449</v>
      </c>
      <c r="EB1" s="6" t="s">
        <v>450</v>
      </c>
      <c r="EC1" s="6" t="s">
        <v>451</v>
      </c>
      <c r="ED1" s="6" t="s">
        <v>452</v>
      </c>
      <c r="EE1" s="6" t="s">
        <v>453</v>
      </c>
      <c r="EF1" s="6" t="s">
        <v>454</v>
      </c>
      <c r="EG1" s="6" t="s">
        <v>455</v>
      </c>
      <c r="EH1" s="6" t="s">
        <v>456</v>
      </c>
      <c r="EI1" s="6" t="s">
        <v>457</v>
      </c>
      <c r="EJ1" s="6" t="s">
        <v>458</v>
      </c>
      <c r="EK1" s="6" t="s">
        <v>459</v>
      </c>
      <c r="EL1" s="6" t="s">
        <v>460</v>
      </c>
      <c r="EM1" s="6" t="s">
        <v>461</v>
      </c>
      <c r="EN1" s="6" t="s">
        <v>462</v>
      </c>
      <c r="EO1" s="6" t="s">
        <v>463</v>
      </c>
      <c r="EP1" s="6" t="s">
        <v>464</v>
      </c>
      <c r="EQ1" s="6" t="s">
        <v>465</v>
      </c>
      <c r="ER1" s="6" t="s">
        <v>466</v>
      </c>
      <c r="ES1" s="6" t="s">
        <v>467</v>
      </c>
      <c r="ET1" s="6" t="s">
        <v>468</v>
      </c>
      <c r="EU1" s="6" t="s">
        <v>469</v>
      </c>
      <c r="EV1" s="6" t="s">
        <v>470</v>
      </c>
      <c r="EW1" s="6" t="s">
        <v>471</v>
      </c>
      <c r="EX1" s="6" t="s">
        <v>472</v>
      </c>
      <c r="EY1" s="6" t="s">
        <v>473</v>
      </c>
      <c r="EZ1" s="151" t="s">
        <v>327</v>
      </c>
      <c r="FA1" s="152" t="s">
        <v>328</v>
      </c>
      <c r="FB1" s="152" t="s">
        <v>326</v>
      </c>
      <c r="FC1" s="153" t="s">
        <v>474</v>
      </c>
      <c r="FD1" s="153" t="s">
        <v>475</v>
      </c>
      <c r="FE1" s="3" t="s">
        <v>51</v>
      </c>
      <c r="FF1" s="3" t="s">
        <v>50</v>
      </c>
      <c r="FG1" s="3" t="s">
        <v>5</v>
      </c>
      <c r="FH1" s="3" t="s">
        <v>6</v>
      </c>
      <c r="FI1" s="3" t="s">
        <v>7</v>
      </c>
      <c r="FJ1" s="3" t="s">
        <v>8</v>
      </c>
      <c r="FK1" s="3" t="s">
        <v>9</v>
      </c>
      <c r="FL1" s="3" t="s">
        <v>10</v>
      </c>
      <c r="FM1" s="3" t="s">
        <v>11</v>
      </c>
    </row>
    <row r="2" spans="1:160" ht="12.75">
      <c r="A2" s="60" t="s">
        <v>44</v>
      </c>
      <c r="B2" s="85">
        <f aca="true" t="shared" si="0" ref="B2:B65">COUNT(R2:EY2,FE2:FM2)</f>
        <v>2</v>
      </c>
      <c r="C2" s="85">
        <f aca="true" t="shared" si="1" ref="C2:C65">IF(COUNT(R2:EY2,FE2:FM2)&gt;0,COUNT(R2:EY2,FE2:FM2),"")</f>
        <v>2</v>
      </c>
      <c r="D2" s="85">
        <f aca="true" t="shared" si="2" ref="D2:D65">IF(COUNT(T2:BJ2,BL2:BT2,BV2:CB2,CD2:EY2,FE2:FM2)&gt;0,COUNT(T2:BJ2,BL2:BT2,BV2:CB2,CD2:EY2,FE2:FM2),"")</f>
        <v>2</v>
      </c>
      <c r="E2" s="85">
        <f aca="true" t="shared" si="3" ref="E2:E65">IF(H2=1,COUNT(R2:EY2,FE2:FM2),"")</f>
        <v>2</v>
      </c>
      <c r="F2" s="85">
        <f aca="true" t="shared" si="4" ref="F2:F65">IF(H2=1,COUNT(T2:BJ2,BL2:BT2,BV2:CB2,CD2:EY2,FE2:FM2),"")</f>
        <v>2</v>
      </c>
      <c r="G2" s="85">
        <f aca="true" t="shared" si="5" ref="G2:G65">IF($B2&gt;=1,$M2,"")</f>
        <v>5</v>
      </c>
      <c r="H2" s="157">
        <f>IF(AND(M2&gt;0,M2&lt;=STATS!$C$22),1,"")</f>
        <v>1</v>
      </c>
      <c r="I2" s="171" t="s">
        <v>485</v>
      </c>
      <c r="J2" s="23">
        <v>1</v>
      </c>
      <c r="K2" s="182">
        <v>46.15253</v>
      </c>
      <c r="L2" s="182">
        <v>-91.92553</v>
      </c>
      <c r="M2" s="4">
        <v>5</v>
      </c>
      <c r="N2" s="183" t="s">
        <v>488</v>
      </c>
      <c r="O2" s="4" t="s">
        <v>490</v>
      </c>
      <c r="Q2" s="4">
        <v>1</v>
      </c>
      <c r="R2" s="8"/>
      <c r="S2" s="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Q2" s="4">
        <v>1</v>
      </c>
      <c r="CY2" s="4">
        <v>1</v>
      </c>
      <c r="EZ2" s="154"/>
      <c r="FA2" s="154"/>
      <c r="FB2" s="154"/>
      <c r="FC2" s="154"/>
      <c r="FD2" s="154"/>
    </row>
    <row r="3" spans="1:160" ht="12.75">
      <c r="A3" s="60" t="s">
        <v>25</v>
      </c>
      <c r="B3" s="85">
        <f t="shared" si="0"/>
        <v>3</v>
      </c>
      <c r="C3" s="85">
        <f t="shared" si="1"/>
        <v>3</v>
      </c>
      <c r="D3" s="85">
        <f t="shared" si="2"/>
        <v>3</v>
      </c>
      <c r="E3" s="85">
        <f t="shared" si="3"/>
        <v>3</v>
      </c>
      <c r="F3" s="85">
        <f t="shared" si="4"/>
        <v>3</v>
      </c>
      <c r="G3" s="85">
        <f t="shared" si="5"/>
        <v>5</v>
      </c>
      <c r="H3" s="157">
        <f>IF(AND(M3&gt;0,M3&lt;=STATS!$C$22),1,"")</f>
        <v>1</v>
      </c>
      <c r="I3" s="171" t="s">
        <v>486</v>
      </c>
      <c r="J3" s="23">
        <v>2</v>
      </c>
      <c r="K3" s="182">
        <v>46.15253</v>
      </c>
      <c r="L3" s="182">
        <v>-91.92516</v>
      </c>
      <c r="M3" s="4">
        <v>5</v>
      </c>
      <c r="N3" s="183" t="s">
        <v>488</v>
      </c>
      <c r="O3" s="4" t="s">
        <v>490</v>
      </c>
      <c r="Q3" s="4">
        <v>1</v>
      </c>
      <c r="R3" s="8"/>
      <c r="S3" s="8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>
        <v>1</v>
      </c>
      <c r="AF3" s="25"/>
      <c r="AG3" s="25"/>
      <c r="AH3" s="25"/>
      <c r="AQ3" s="4">
        <v>1</v>
      </c>
      <c r="CY3" s="4">
        <v>1</v>
      </c>
      <c r="EZ3" s="154"/>
      <c r="FA3" s="154"/>
      <c r="FB3" s="154"/>
      <c r="FC3" s="154"/>
      <c r="FD3" s="154"/>
    </row>
    <row r="4" spans="1:160" ht="12.75">
      <c r="A4" s="60" t="s">
        <v>26</v>
      </c>
      <c r="B4" s="85">
        <f t="shared" si="0"/>
        <v>2</v>
      </c>
      <c r="C4" s="85">
        <f t="shared" si="1"/>
        <v>2</v>
      </c>
      <c r="D4" s="85">
        <f t="shared" si="2"/>
        <v>2</v>
      </c>
      <c r="E4" s="85">
        <f t="shared" si="3"/>
        <v>2</v>
      </c>
      <c r="F4" s="85">
        <f t="shared" si="4"/>
        <v>2</v>
      </c>
      <c r="G4" s="85">
        <f t="shared" si="5"/>
        <v>5.5</v>
      </c>
      <c r="H4" s="157">
        <f>IF(AND(M4&gt;0,M4&lt;=STATS!$C$22),1,"")</f>
        <v>1</v>
      </c>
      <c r="I4" s="167">
        <v>2692900</v>
      </c>
      <c r="J4" s="23">
        <v>3</v>
      </c>
      <c r="K4" s="182">
        <v>46.15254</v>
      </c>
      <c r="L4" s="182">
        <v>-91.9248</v>
      </c>
      <c r="M4" s="4">
        <v>5.5</v>
      </c>
      <c r="N4" s="183" t="s">
        <v>488</v>
      </c>
      <c r="O4" s="4" t="s">
        <v>490</v>
      </c>
      <c r="Q4" s="4">
        <v>1</v>
      </c>
      <c r="R4" s="8"/>
      <c r="S4" s="8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Q4" s="4">
        <v>1</v>
      </c>
      <c r="CY4" s="4">
        <v>1</v>
      </c>
      <c r="EZ4" s="154"/>
      <c r="FA4" s="154"/>
      <c r="FB4" s="154"/>
      <c r="FC4" s="154"/>
      <c r="FD4" s="154"/>
    </row>
    <row r="5" spans="1:160" ht="12.75">
      <c r="A5" s="76" t="s">
        <v>45</v>
      </c>
      <c r="B5" s="85">
        <f t="shared" si="0"/>
        <v>2</v>
      </c>
      <c r="C5" s="85">
        <f t="shared" si="1"/>
        <v>2</v>
      </c>
      <c r="D5" s="85">
        <f t="shared" si="2"/>
        <v>2</v>
      </c>
      <c r="E5" s="85">
        <f t="shared" si="3"/>
        <v>2</v>
      </c>
      <c r="F5" s="85">
        <f t="shared" si="4"/>
        <v>2</v>
      </c>
      <c r="G5" s="85">
        <f t="shared" si="5"/>
        <v>5</v>
      </c>
      <c r="H5" s="157">
        <f>IF(AND(M5&gt;0,M5&lt;=STATS!$C$22),1,"")</f>
        <v>1</v>
      </c>
      <c r="I5" s="168" t="s">
        <v>519</v>
      </c>
      <c r="J5" s="23">
        <v>4</v>
      </c>
      <c r="K5" s="182">
        <v>46.15254</v>
      </c>
      <c r="L5" s="182">
        <v>-91.92444</v>
      </c>
      <c r="M5" s="4">
        <v>5</v>
      </c>
      <c r="N5" s="183" t="s">
        <v>488</v>
      </c>
      <c r="O5" s="4" t="s">
        <v>490</v>
      </c>
      <c r="Q5" s="4">
        <v>1</v>
      </c>
      <c r="R5" s="8"/>
      <c r="S5" s="8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Q5" s="4">
        <v>1</v>
      </c>
      <c r="CY5" s="4">
        <v>1</v>
      </c>
      <c r="EZ5" s="154"/>
      <c r="FA5" s="154"/>
      <c r="FB5" s="154"/>
      <c r="FC5" s="154"/>
      <c r="FD5" s="154"/>
    </row>
    <row r="6" spans="1:160" ht="12.75">
      <c r="A6" s="60" t="s">
        <v>46</v>
      </c>
      <c r="B6" s="85">
        <f t="shared" si="0"/>
        <v>4</v>
      </c>
      <c r="C6" s="85">
        <f t="shared" si="1"/>
        <v>4</v>
      </c>
      <c r="D6" s="85">
        <f t="shared" si="2"/>
        <v>4</v>
      </c>
      <c r="E6" s="85">
        <f t="shared" si="3"/>
        <v>4</v>
      </c>
      <c r="F6" s="85">
        <f t="shared" si="4"/>
        <v>4</v>
      </c>
      <c r="G6" s="85">
        <f t="shared" si="5"/>
        <v>5</v>
      </c>
      <c r="H6" s="157">
        <f>IF(AND(M6&gt;0,M6&lt;=STATS!$C$22),1,"")</f>
        <v>1</v>
      </c>
      <c r="I6" s="166" t="s">
        <v>336</v>
      </c>
      <c r="J6" s="23">
        <v>5</v>
      </c>
      <c r="K6" s="182">
        <v>46.15255</v>
      </c>
      <c r="L6" s="182">
        <v>-91.92408</v>
      </c>
      <c r="M6" s="4">
        <v>5</v>
      </c>
      <c r="N6" s="183" t="s">
        <v>488</v>
      </c>
      <c r="O6" s="4" t="s">
        <v>490</v>
      </c>
      <c r="Q6" s="4">
        <v>2</v>
      </c>
      <c r="R6" s="8"/>
      <c r="S6" s="8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>
        <v>1</v>
      </c>
      <c r="AF6" s="25"/>
      <c r="AG6" s="25"/>
      <c r="AH6" s="25"/>
      <c r="AQ6" s="4">
        <v>2</v>
      </c>
      <c r="CM6" s="4">
        <v>1</v>
      </c>
      <c r="CY6" s="4">
        <v>1</v>
      </c>
      <c r="EZ6" s="154"/>
      <c r="FA6" s="154"/>
      <c r="FB6" s="154"/>
      <c r="FC6" s="154"/>
      <c r="FD6" s="154"/>
    </row>
    <row r="7" spans="1:160" ht="12.75">
      <c r="A7" s="60"/>
      <c r="B7" s="85">
        <f t="shared" si="0"/>
        <v>1</v>
      </c>
      <c r="C7" s="85">
        <f t="shared" si="1"/>
        <v>1</v>
      </c>
      <c r="D7" s="85">
        <f t="shared" si="2"/>
        <v>1</v>
      </c>
      <c r="E7" s="85">
        <f t="shared" si="3"/>
        <v>1</v>
      </c>
      <c r="F7" s="85">
        <f t="shared" si="4"/>
        <v>1</v>
      </c>
      <c r="G7" s="85">
        <f t="shared" si="5"/>
        <v>5</v>
      </c>
      <c r="H7" s="157">
        <f>IF(AND(M7&gt;0,M7&lt;=STATS!$C$22),1,"")</f>
        <v>1</v>
      </c>
      <c r="I7" s="166" t="s">
        <v>503</v>
      </c>
      <c r="J7" s="23">
        <v>6</v>
      </c>
      <c r="K7" s="182">
        <v>46.15256</v>
      </c>
      <c r="L7" s="182">
        <v>-91.92371</v>
      </c>
      <c r="M7" s="4">
        <v>5</v>
      </c>
      <c r="N7" s="183" t="s">
        <v>488</v>
      </c>
      <c r="O7" s="4" t="s">
        <v>490</v>
      </c>
      <c r="Q7" s="4">
        <v>1</v>
      </c>
      <c r="R7" s="8"/>
      <c r="S7" s="8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Q7" s="4">
        <v>1</v>
      </c>
      <c r="EZ7" s="154"/>
      <c r="FA7" s="154"/>
      <c r="FB7" s="154"/>
      <c r="FC7" s="154"/>
      <c r="FD7" s="154"/>
    </row>
    <row r="8" spans="1:160" ht="12.75">
      <c r="A8" s="60"/>
      <c r="B8" s="85">
        <f t="shared" si="0"/>
        <v>2</v>
      </c>
      <c r="C8" s="85">
        <f t="shared" si="1"/>
        <v>2</v>
      </c>
      <c r="D8" s="85">
        <f t="shared" si="2"/>
        <v>2</v>
      </c>
      <c r="E8" s="85">
        <f t="shared" si="3"/>
        <v>2</v>
      </c>
      <c r="F8" s="85">
        <f t="shared" si="4"/>
        <v>2</v>
      </c>
      <c r="G8" s="85">
        <f t="shared" si="5"/>
        <v>5</v>
      </c>
      <c r="H8" s="157">
        <f>IF(AND(M8&gt;0,M8&lt;=STATS!$C$22),1,"")</f>
        <v>1</v>
      </c>
      <c r="J8" s="23">
        <v>7</v>
      </c>
      <c r="K8" s="182">
        <v>46.15256</v>
      </c>
      <c r="L8" s="182">
        <v>-91.92335</v>
      </c>
      <c r="M8" s="4">
        <v>5</v>
      </c>
      <c r="N8" s="183" t="s">
        <v>488</v>
      </c>
      <c r="O8" s="4" t="s">
        <v>490</v>
      </c>
      <c r="Q8" s="4">
        <v>2</v>
      </c>
      <c r="R8" s="184"/>
      <c r="S8" s="8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Q8" s="4">
        <v>1</v>
      </c>
      <c r="DE8" s="4">
        <v>2</v>
      </c>
      <c r="EZ8" s="154"/>
      <c r="FA8" s="154"/>
      <c r="FB8" s="154"/>
      <c r="FC8" s="154"/>
      <c r="FD8" s="154"/>
    </row>
    <row r="9" spans="1:160" ht="12.75">
      <c r="A9" s="77"/>
      <c r="B9" s="85">
        <f t="shared" si="0"/>
        <v>2</v>
      </c>
      <c r="C9" s="85">
        <f t="shared" si="1"/>
        <v>2</v>
      </c>
      <c r="D9" s="85">
        <f t="shared" si="2"/>
        <v>2</v>
      </c>
      <c r="E9" s="85">
        <f t="shared" si="3"/>
        <v>2</v>
      </c>
      <c r="F9" s="85">
        <f t="shared" si="4"/>
        <v>2</v>
      </c>
      <c r="G9" s="85">
        <f t="shared" si="5"/>
        <v>5</v>
      </c>
      <c r="H9" s="157">
        <f>IF(AND(M9&gt;0,M9&lt;=STATS!$C$22),1,"")</f>
        <v>1</v>
      </c>
      <c r="J9" s="23">
        <v>8</v>
      </c>
      <c r="K9" s="182">
        <v>46.15257</v>
      </c>
      <c r="L9" s="182">
        <v>-91.92299</v>
      </c>
      <c r="M9" s="4">
        <v>5</v>
      </c>
      <c r="N9" s="183" t="s">
        <v>487</v>
      </c>
      <c r="O9" s="4" t="s">
        <v>490</v>
      </c>
      <c r="Q9" s="4">
        <v>1</v>
      </c>
      <c r="R9" s="8"/>
      <c r="S9" s="8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Q9" s="4">
        <v>1</v>
      </c>
      <c r="CY9" s="4">
        <v>1</v>
      </c>
      <c r="EZ9" s="154"/>
      <c r="FA9" s="154"/>
      <c r="FB9" s="154"/>
      <c r="FC9" s="154"/>
      <c r="FD9" s="154"/>
    </row>
    <row r="10" spans="1:160" ht="12.75">
      <c r="A10" s="60"/>
      <c r="B10" s="85">
        <f t="shared" si="0"/>
        <v>3</v>
      </c>
      <c r="C10" s="85">
        <f t="shared" si="1"/>
        <v>3</v>
      </c>
      <c r="D10" s="85">
        <f t="shared" si="2"/>
        <v>3</v>
      </c>
      <c r="E10" s="85">
        <f t="shared" si="3"/>
        <v>3</v>
      </c>
      <c r="F10" s="85">
        <f t="shared" si="4"/>
        <v>3</v>
      </c>
      <c r="G10" s="85">
        <f t="shared" si="5"/>
        <v>3</v>
      </c>
      <c r="H10" s="157">
        <f>IF(AND(M10&gt;0,M10&lt;=STATS!$C$22),1,"")</f>
        <v>1</v>
      </c>
      <c r="J10" s="23">
        <v>9</v>
      </c>
      <c r="K10" s="182">
        <v>46.15257</v>
      </c>
      <c r="L10" s="182">
        <v>-91.92263</v>
      </c>
      <c r="M10" s="4">
        <v>3</v>
      </c>
      <c r="N10" s="183" t="s">
        <v>487</v>
      </c>
      <c r="O10" s="4" t="s">
        <v>490</v>
      </c>
      <c r="Q10" s="4">
        <v>1</v>
      </c>
      <c r="R10" s="8"/>
      <c r="S10" s="8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>
        <v>1</v>
      </c>
      <c r="AF10" s="25"/>
      <c r="AG10" s="25"/>
      <c r="AH10" s="25"/>
      <c r="AQ10" s="4">
        <v>1</v>
      </c>
      <c r="BR10" s="4">
        <v>1</v>
      </c>
      <c r="EZ10" s="154"/>
      <c r="FA10" s="154"/>
      <c r="FB10" s="154"/>
      <c r="FC10" s="154"/>
      <c r="FD10" s="154"/>
    </row>
    <row r="11" spans="1:160" ht="12.75">
      <c r="A11" s="60"/>
      <c r="B11" s="85">
        <f t="shared" si="0"/>
        <v>0</v>
      </c>
      <c r="C11" s="85">
        <f t="shared" si="1"/>
      </c>
      <c r="D11" s="85">
        <f t="shared" si="2"/>
      </c>
      <c r="E11" s="85">
        <f t="shared" si="3"/>
        <v>0</v>
      </c>
      <c r="F11" s="85">
        <f t="shared" si="4"/>
        <v>0</v>
      </c>
      <c r="G11" s="85">
        <f t="shared" si="5"/>
      </c>
      <c r="H11" s="157">
        <f>IF(AND(M11&gt;0,M11&lt;=STATS!$C$22),1,"")</f>
        <v>1</v>
      </c>
      <c r="J11" s="23">
        <v>10</v>
      </c>
      <c r="K11" s="182">
        <v>46.15277</v>
      </c>
      <c r="L11" s="182">
        <v>-91.92608</v>
      </c>
      <c r="M11" s="4">
        <v>5.5</v>
      </c>
      <c r="N11" s="183" t="s">
        <v>487</v>
      </c>
      <c r="O11" s="4" t="s">
        <v>490</v>
      </c>
      <c r="R11" s="8"/>
      <c r="S11" s="8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EZ11" s="154"/>
      <c r="FA11" s="154"/>
      <c r="FB11" s="154"/>
      <c r="FC11" s="154"/>
      <c r="FD11" s="154"/>
    </row>
    <row r="12" spans="1:160" ht="12.75">
      <c r="A12" s="60"/>
      <c r="B12" s="85">
        <f t="shared" si="0"/>
        <v>2</v>
      </c>
      <c r="C12" s="85">
        <f t="shared" si="1"/>
        <v>2</v>
      </c>
      <c r="D12" s="85">
        <f t="shared" si="2"/>
        <v>2</v>
      </c>
      <c r="E12" s="85">
        <f t="shared" si="3"/>
        <v>2</v>
      </c>
      <c r="F12" s="85">
        <f t="shared" si="4"/>
        <v>2</v>
      </c>
      <c r="G12" s="85">
        <f t="shared" si="5"/>
        <v>5.5</v>
      </c>
      <c r="H12" s="157">
        <f>IF(AND(M12&gt;0,M12&lt;=STATS!$C$22),1,"")</f>
        <v>1</v>
      </c>
      <c r="J12" s="23">
        <v>11</v>
      </c>
      <c r="K12" s="182">
        <v>46.15277</v>
      </c>
      <c r="L12" s="182">
        <v>-91.92572</v>
      </c>
      <c r="M12" s="4">
        <v>5.5</v>
      </c>
      <c r="N12" s="183" t="s">
        <v>488</v>
      </c>
      <c r="O12" s="4" t="s">
        <v>490</v>
      </c>
      <c r="Q12" s="4">
        <v>1</v>
      </c>
      <c r="R12" s="8"/>
      <c r="S12" s="8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Q12" s="4">
        <v>1</v>
      </c>
      <c r="CY12" s="4">
        <v>1</v>
      </c>
      <c r="EZ12" s="154"/>
      <c r="FA12" s="154"/>
      <c r="FB12" s="154"/>
      <c r="FC12" s="154"/>
      <c r="FD12" s="154"/>
    </row>
    <row r="13" spans="1:160" ht="12.75">
      <c r="A13" s="77"/>
      <c r="B13" s="85">
        <f t="shared" si="0"/>
        <v>4</v>
      </c>
      <c r="C13" s="85">
        <f t="shared" si="1"/>
        <v>4</v>
      </c>
      <c r="D13" s="85">
        <f t="shared" si="2"/>
        <v>3</v>
      </c>
      <c r="E13" s="85">
        <f t="shared" si="3"/>
        <v>4</v>
      </c>
      <c r="F13" s="85">
        <f t="shared" si="4"/>
        <v>3</v>
      </c>
      <c r="G13" s="85">
        <f t="shared" si="5"/>
        <v>2.5</v>
      </c>
      <c r="H13" s="157">
        <f>IF(AND(M13&gt;0,M13&lt;=STATS!$C$22),1,"")</f>
        <v>1</v>
      </c>
      <c r="J13" s="23">
        <v>12</v>
      </c>
      <c r="K13" s="182">
        <v>46.15278</v>
      </c>
      <c r="L13" s="182">
        <v>-91.92535</v>
      </c>
      <c r="M13" s="4">
        <v>2.5</v>
      </c>
      <c r="N13" s="183" t="s">
        <v>488</v>
      </c>
      <c r="O13" s="4" t="s">
        <v>490</v>
      </c>
      <c r="Q13" s="4">
        <v>2</v>
      </c>
      <c r="R13" s="8"/>
      <c r="S13" s="8">
        <v>1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>
        <v>1</v>
      </c>
      <c r="AF13" s="25"/>
      <c r="AG13" s="25"/>
      <c r="AH13" s="25"/>
      <c r="AQ13" s="4">
        <v>2</v>
      </c>
      <c r="CM13" s="4">
        <v>1</v>
      </c>
      <c r="EZ13" s="154"/>
      <c r="FA13" s="154"/>
      <c r="FB13" s="154"/>
      <c r="FC13" s="154"/>
      <c r="FD13" s="154"/>
    </row>
    <row r="14" spans="1:160" ht="12.75">
      <c r="A14" s="60"/>
      <c r="B14" s="85">
        <f t="shared" si="0"/>
        <v>5</v>
      </c>
      <c r="C14" s="85">
        <f t="shared" si="1"/>
        <v>5</v>
      </c>
      <c r="D14" s="85">
        <f t="shared" si="2"/>
        <v>4</v>
      </c>
      <c r="E14" s="85">
        <f t="shared" si="3"/>
        <v>5</v>
      </c>
      <c r="F14" s="85">
        <f t="shared" si="4"/>
        <v>4</v>
      </c>
      <c r="G14" s="85">
        <f t="shared" si="5"/>
        <v>4</v>
      </c>
      <c r="H14" s="157">
        <f>IF(AND(M14&gt;0,M14&lt;=STATS!$C$22),1,"")</f>
        <v>1</v>
      </c>
      <c r="J14" s="23">
        <v>13</v>
      </c>
      <c r="K14" s="182">
        <v>46.15279</v>
      </c>
      <c r="L14" s="182">
        <v>-91.92499</v>
      </c>
      <c r="M14" s="4">
        <v>4</v>
      </c>
      <c r="N14" s="183" t="s">
        <v>488</v>
      </c>
      <c r="O14" s="4" t="s">
        <v>490</v>
      </c>
      <c r="Q14" s="4">
        <v>2</v>
      </c>
      <c r="R14" s="8"/>
      <c r="S14" s="8">
        <v>1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>
        <v>1</v>
      </c>
      <c r="AF14" s="25"/>
      <c r="AG14" s="25"/>
      <c r="AH14" s="25"/>
      <c r="AQ14" s="4">
        <v>2</v>
      </c>
      <c r="AW14" s="4">
        <v>1</v>
      </c>
      <c r="CY14" s="4">
        <v>1</v>
      </c>
      <c r="EZ14" s="154"/>
      <c r="FA14" s="154"/>
      <c r="FB14" s="154"/>
      <c r="FC14" s="154"/>
      <c r="FD14" s="154"/>
    </row>
    <row r="15" spans="1:160" ht="12.75">
      <c r="A15" s="60"/>
      <c r="B15" s="85">
        <f t="shared" si="0"/>
        <v>3</v>
      </c>
      <c r="C15" s="85">
        <f t="shared" si="1"/>
        <v>3</v>
      </c>
      <c r="D15" s="85">
        <f t="shared" si="2"/>
        <v>2</v>
      </c>
      <c r="E15" s="85">
        <f t="shared" si="3"/>
        <v>3</v>
      </c>
      <c r="F15" s="85">
        <f t="shared" si="4"/>
        <v>2</v>
      </c>
      <c r="G15" s="85">
        <f t="shared" si="5"/>
        <v>4</v>
      </c>
      <c r="H15" s="157">
        <f>IF(AND(M15&gt;0,M15&lt;=STATS!$C$22),1,"")</f>
        <v>1</v>
      </c>
      <c r="J15" s="23">
        <v>14</v>
      </c>
      <c r="K15" s="182">
        <v>46.15279</v>
      </c>
      <c r="L15" s="182">
        <v>-91.92463</v>
      </c>
      <c r="M15" s="4">
        <v>4</v>
      </c>
      <c r="N15" s="183" t="s">
        <v>488</v>
      </c>
      <c r="O15" s="4" t="s">
        <v>490</v>
      </c>
      <c r="Q15" s="4">
        <v>2</v>
      </c>
      <c r="R15" s="8"/>
      <c r="S15" s="8">
        <v>1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>
        <v>1</v>
      </c>
      <c r="AF15" s="25"/>
      <c r="AG15" s="25"/>
      <c r="AH15" s="25"/>
      <c r="AQ15" s="4">
        <v>2</v>
      </c>
      <c r="EZ15" s="154"/>
      <c r="FA15" s="154"/>
      <c r="FB15" s="154"/>
      <c r="FC15" s="154"/>
      <c r="FD15" s="154"/>
    </row>
    <row r="16" spans="1:160" ht="12.75">
      <c r="A16" s="60"/>
      <c r="B16" s="85">
        <f t="shared" si="0"/>
        <v>2</v>
      </c>
      <c r="C16" s="85">
        <f t="shared" si="1"/>
        <v>2</v>
      </c>
      <c r="D16" s="85">
        <f t="shared" si="2"/>
        <v>1</v>
      </c>
      <c r="E16" s="85">
        <f t="shared" si="3"/>
        <v>2</v>
      </c>
      <c r="F16" s="85">
        <f t="shared" si="4"/>
        <v>1</v>
      </c>
      <c r="G16" s="85">
        <f t="shared" si="5"/>
        <v>5</v>
      </c>
      <c r="H16" s="157">
        <f>IF(AND(M16&gt;0,M16&lt;=STATS!$C$22),1,"")</f>
        <v>1</v>
      </c>
      <c r="J16" s="23">
        <v>15</v>
      </c>
      <c r="K16" s="182">
        <v>46.1528</v>
      </c>
      <c r="L16" s="182">
        <v>-91.92427</v>
      </c>
      <c r="M16" s="4">
        <v>5</v>
      </c>
      <c r="N16" s="183" t="s">
        <v>487</v>
      </c>
      <c r="O16" s="4" t="s">
        <v>490</v>
      </c>
      <c r="Q16" s="4">
        <v>2</v>
      </c>
      <c r="R16" s="8"/>
      <c r="S16" s="8">
        <v>1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Q16" s="4">
        <v>2</v>
      </c>
      <c r="EZ16" s="154"/>
      <c r="FA16" s="154"/>
      <c r="FB16" s="154"/>
      <c r="FC16" s="154"/>
      <c r="FD16" s="154"/>
    </row>
    <row r="17" spans="1:160" ht="12.75">
      <c r="A17" s="60"/>
      <c r="B17" s="85">
        <f t="shared" si="0"/>
        <v>3</v>
      </c>
      <c r="C17" s="85">
        <f t="shared" si="1"/>
        <v>3</v>
      </c>
      <c r="D17" s="85">
        <f t="shared" si="2"/>
        <v>2</v>
      </c>
      <c r="E17" s="85">
        <f t="shared" si="3"/>
        <v>3</v>
      </c>
      <c r="F17" s="85">
        <f t="shared" si="4"/>
        <v>2</v>
      </c>
      <c r="G17" s="85">
        <f t="shared" si="5"/>
        <v>4.5</v>
      </c>
      <c r="H17" s="157">
        <f>IF(AND(M17&gt;0,M17&lt;=STATS!$C$22),1,"")</f>
        <v>1</v>
      </c>
      <c r="J17" s="23">
        <v>16</v>
      </c>
      <c r="K17" s="182">
        <v>46.1528</v>
      </c>
      <c r="L17" s="182">
        <v>-91.9239</v>
      </c>
      <c r="M17" s="4">
        <v>4.5</v>
      </c>
      <c r="N17" s="183" t="s">
        <v>488</v>
      </c>
      <c r="O17" s="4" t="s">
        <v>490</v>
      </c>
      <c r="Q17" s="4">
        <v>2</v>
      </c>
      <c r="R17" s="8"/>
      <c r="S17" s="8">
        <v>1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Q17" s="4">
        <v>2</v>
      </c>
      <c r="CY17" s="4">
        <v>1</v>
      </c>
      <c r="EZ17" s="154"/>
      <c r="FA17" s="154"/>
      <c r="FB17" s="154"/>
      <c r="FC17" s="154"/>
      <c r="FD17" s="154"/>
    </row>
    <row r="18" spans="1:160" ht="12.75">
      <c r="A18" s="77"/>
      <c r="B18" s="85">
        <f t="shared" si="0"/>
        <v>3</v>
      </c>
      <c r="C18" s="85">
        <f t="shared" si="1"/>
        <v>3</v>
      </c>
      <c r="D18" s="85">
        <f t="shared" si="2"/>
        <v>3</v>
      </c>
      <c r="E18" s="85">
        <f t="shared" si="3"/>
        <v>3</v>
      </c>
      <c r="F18" s="85">
        <f t="shared" si="4"/>
        <v>3</v>
      </c>
      <c r="G18" s="85">
        <f t="shared" si="5"/>
        <v>4</v>
      </c>
      <c r="H18" s="157">
        <f>IF(AND(M18&gt;0,M18&lt;=STATS!$C$22),1,"")</f>
        <v>1</v>
      </c>
      <c r="J18" s="23">
        <v>17</v>
      </c>
      <c r="K18" s="182">
        <v>46.15281</v>
      </c>
      <c r="L18" s="182">
        <v>-91.92354</v>
      </c>
      <c r="M18" s="4">
        <v>4</v>
      </c>
      <c r="N18" s="183" t="s">
        <v>488</v>
      </c>
      <c r="O18" s="4" t="s">
        <v>490</v>
      </c>
      <c r="Q18" s="4">
        <v>2</v>
      </c>
      <c r="R18" s="8"/>
      <c r="S18" s="8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>
        <v>1</v>
      </c>
      <c r="AF18" s="25"/>
      <c r="AG18" s="25"/>
      <c r="AH18" s="25"/>
      <c r="AQ18" s="4">
        <v>2</v>
      </c>
      <c r="CY18" s="4">
        <v>1</v>
      </c>
      <c r="EZ18" s="154"/>
      <c r="FA18" s="154"/>
      <c r="FB18" s="154"/>
      <c r="FC18" s="154"/>
      <c r="FD18" s="154"/>
    </row>
    <row r="19" spans="1:160" ht="12.75">
      <c r="A19" s="60"/>
      <c r="B19" s="85">
        <f t="shared" si="0"/>
        <v>1</v>
      </c>
      <c r="C19" s="85">
        <f t="shared" si="1"/>
        <v>1</v>
      </c>
      <c r="D19" s="85">
        <f t="shared" si="2"/>
        <v>1</v>
      </c>
      <c r="E19" s="85">
        <f t="shared" si="3"/>
        <v>1</v>
      </c>
      <c r="F19" s="85">
        <f t="shared" si="4"/>
        <v>1</v>
      </c>
      <c r="G19" s="85">
        <f t="shared" si="5"/>
        <v>4.5</v>
      </c>
      <c r="H19" s="157">
        <f>IF(AND(M19&gt;0,M19&lt;=STATS!$C$22),1,"")</f>
        <v>1</v>
      </c>
      <c r="J19" s="23">
        <v>18</v>
      </c>
      <c r="K19" s="182">
        <v>46.15282</v>
      </c>
      <c r="L19" s="182">
        <v>-91.92318</v>
      </c>
      <c r="M19" s="4">
        <v>4.5</v>
      </c>
      <c r="N19" s="183" t="s">
        <v>488</v>
      </c>
      <c r="O19" s="4" t="s">
        <v>490</v>
      </c>
      <c r="Q19" s="4">
        <v>2</v>
      </c>
      <c r="R19" s="8"/>
      <c r="S19" s="8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Q19" s="4">
        <v>2</v>
      </c>
      <c r="EZ19" s="154"/>
      <c r="FA19" s="154"/>
      <c r="FB19" s="154"/>
      <c r="FC19" s="154"/>
      <c r="FD19" s="154"/>
    </row>
    <row r="20" spans="1:160" ht="12.75">
      <c r="A20" s="60"/>
      <c r="B20" s="85">
        <f t="shared" si="0"/>
        <v>1</v>
      </c>
      <c r="C20" s="85">
        <f t="shared" si="1"/>
        <v>1</v>
      </c>
      <c r="D20" s="85">
        <f t="shared" si="2"/>
        <v>1</v>
      </c>
      <c r="E20" s="85">
        <f t="shared" si="3"/>
        <v>1</v>
      </c>
      <c r="F20" s="85">
        <f t="shared" si="4"/>
        <v>1</v>
      </c>
      <c r="G20" s="85">
        <f t="shared" si="5"/>
        <v>4.5</v>
      </c>
      <c r="H20" s="157">
        <f>IF(AND(M20&gt;0,M20&lt;=STATS!$C$22),1,"")</f>
        <v>1</v>
      </c>
      <c r="J20" s="23">
        <v>19</v>
      </c>
      <c r="K20" s="182">
        <v>46.15282</v>
      </c>
      <c r="L20" s="182">
        <v>-91.92282</v>
      </c>
      <c r="M20" s="4">
        <v>4.5</v>
      </c>
      <c r="N20" s="183" t="s">
        <v>488</v>
      </c>
      <c r="O20" s="4" t="s">
        <v>490</v>
      </c>
      <c r="Q20" s="4">
        <v>1</v>
      </c>
      <c r="R20" s="8"/>
      <c r="S20" s="8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Q20" s="4">
        <v>1</v>
      </c>
      <c r="EZ20" s="154"/>
      <c r="FA20" s="154"/>
      <c r="FB20" s="154"/>
      <c r="FC20" s="154"/>
      <c r="FD20" s="154"/>
    </row>
    <row r="21" spans="1:160" ht="12.75">
      <c r="A21" s="60"/>
      <c r="B21" s="85">
        <f t="shared" si="0"/>
        <v>4</v>
      </c>
      <c r="C21" s="85">
        <f t="shared" si="1"/>
        <v>4</v>
      </c>
      <c r="D21" s="85">
        <f t="shared" si="2"/>
        <v>4</v>
      </c>
      <c r="E21" s="85">
        <f t="shared" si="3"/>
        <v>4</v>
      </c>
      <c r="F21" s="85">
        <f t="shared" si="4"/>
        <v>4</v>
      </c>
      <c r="G21" s="85">
        <f t="shared" si="5"/>
        <v>4.5</v>
      </c>
      <c r="H21" s="157">
        <f>IF(AND(M21&gt;0,M21&lt;=STATS!$C$22),1,"")</f>
        <v>1</v>
      </c>
      <c r="J21" s="23">
        <v>20</v>
      </c>
      <c r="K21" s="182">
        <v>46.15283</v>
      </c>
      <c r="L21" s="182">
        <v>-91.92245</v>
      </c>
      <c r="M21" s="4">
        <v>4.5</v>
      </c>
      <c r="N21" s="183" t="s">
        <v>488</v>
      </c>
      <c r="O21" s="4" t="s">
        <v>490</v>
      </c>
      <c r="Q21" s="4">
        <v>2</v>
      </c>
      <c r="R21" s="8"/>
      <c r="S21" s="8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>
        <v>1</v>
      </c>
      <c r="AF21" s="25"/>
      <c r="AG21" s="25"/>
      <c r="AH21" s="25"/>
      <c r="AQ21" s="4">
        <v>2</v>
      </c>
      <c r="CA21" s="4">
        <v>1</v>
      </c>
      <c r="DE21" s="4">
        <v>1</v>
      </c>
      <c r="EZ21" s="154"/>
      <c r="FA21" s="154"/>
      <c r="FB21" s="154"/>
      <c r="FC21" s="154"/>
      <c r="FD21" s="154"/>
    </row>
    <row r="22" spans="1:160" ht="12.75">
      <c r="A22" s="60"/>
      <c r="B22" s="85">
        <f t="shared" si="0"/>
        <v>0</v>
      </c>
      <c r="C22" s="85">
        <f t="shared" si="1"/>
      </c>
      <c r="D22" s="85">
        <f t="shared" si="2"/>
      </c>
      <c r="E22" s="85">
        <f t="shared" si="3"/>
        <v>0</v>
      </c>
      <c r="F22" s="85">
        <f t="shared" si="4"/>
        <v>0</v>
      </c>
      <c r="G22" s="85">
        <f t="shared" si="5"/>
      </c>
      <c r="H22" s="157">
        <f>IF(AND(M22&gt;0,M22&lt;=STATS!$C$22),1,"")</f>
        <v>1</v>
      </c>
      <c r="J22" s="23">
        <v>21</v>
      </c>
      <c r="K22" s="182">
        <v>46.15302</v>
      </c>
      <c r="L22" s="182">
        <v>-91.92627</v>
      </c>
      <c r="M22" s="4">
        <v>6</v>
      </c>
      <c r="N22" s="183" t="s">
        <v>488</v>
      </c>
      <c r="O22" s="4" t="s">
        <v>490</v>
      </c>
      <c r="R22" s="8"/>
      <c r="S22" s="8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EZ22" s="154"/>
      <c r="FA22" s="154"/>
      <c r="FB22" s="154"/>
      <c r="FC22" s="154"/>
      <c r="FD22" s="154"/>
    </row>
    <row r="23" spans="1:160" ht="12.75">
      <c r="A23" s="77"/>
      <c r="B23" s="85">
        <f t="shared" si="0"/>
        <v>2</v>
      </c>
      <c r="C23" s="85">
        <f t="shared" si="1"/>
        <v>2</v>
      </c>
      <c r="D23" s="85">
        <f t="shared" si="2"/>
        <v>2</v>
      </c>
      <c r="E23" s="85">
        <f t="shared" si="3"/>
        <v>2</v>
      </c>
      <c r="F23" s="85">
        <f t="shared" si="4"/>
        <v>2</v>
      </c>
      <c r="G23" s="85">
        <f t="shared" si="5"/>
        <v>5</v>
      </c>
      <c r="H23" s="157">
        <f>IF(AND(M23&gt;0,M23&lt;=STATS!$C$22),1,"")</f>
        <v>1</v>
      </c>
      <c r="J23" s="23">
        <v>22</v>
      </c>
      <c r="K23" s="182">
        <v>46.15302</v>
      </c>
      <c r="L23" s="182">
        <v>-91.92591</v>
      </c>
      <c r="M23" s="4">
        <v>5</v>
      </c>
      <c r="N23" s="183" t="s">
        <v>487</v>
      </c>
      <c r="O23" s="4" t="s">
        <v>490</v>
      </c>
      <c r="Q23" s="4">
        <v>2</v>
      </c>
      <c r="R23" s="8"/>
      <c r="S23" s="8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>
        <v>1</v>
      </c>
      <c r="AF23" s="25"/>
      <c r="AG23" s="25"/>
      <c r="AH23" s="25"/>
      <c r="AQ23" s="4">
        <v>2</v>
      </c>
      <c r="EZ23" s="154"/>
      <c r="FA23" s="154"/>
      <c r="FB23" s="154"/>
      <c r="FC23" s="154"/>
      <c r="FD23" s="154"/>
    </row>
    <row r="24" spans="1:160" ht="12.75">
      <c r="A24" s="78"/>
      <c r="B24" s="85">
        <f t="shared" si="0"/>
        <v>2</v>
      </c>
      <c r="C24" s="85">
        <f t="shared" si="1"/>
        <v>2</v>
      </c>
      <c r="D24" s="85">
        <f t="shared" si="2"/>
        <v>2</v>
      </c>
      <c r="E24" s="85">
        <f t="shared" si="3"/>
        <v>2</v>
      </c>
      <c r="F24" s="85">
        <f t="shared" si="4"/>
        <v>2</v>
      </c>
      <c r="G24" s="85">
        <f t="shared" si="5"/>
        <v>4.5</v>
      </c>
      <c r="H24" s="157">
        <f>IF(AND(M24&gt;0,M24&lt;=STATS!$C$22),1,"")</f>
        <v>1</v>
      </c>
      <c r="J24" s="23">
        <v>23</v>
      </c>
      <c r="K24" s="182">
        <v>46.15305</v>
      </c>
      <c r="L24" s="182">
        <v>-91.92446</v>
      </c>
      <c r="M24" s="4">
        <v>4.5</v>
      </c>
      <c r="N24" s="183" t="s">
        <v>488</v>
      </c>
      <c r="O24" s="4" t="s">
        <v>490</v>
      </c>
      <c r="Q24" s="4">
        <v>2</v>
      </c>
      <c r="R24" s="8"/>
      <c r="S24" s="8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Q24" s="4">
        <v>2</v>
      </c>
      <c r="CM24" s="4">
        <v>2</v>
      </c>
      <c r="EZ24" s="154"/>
      <c r="FA24" s="154"/>
      <c r="FB24" s="154"/>
      <c r="FC24" s="154"/>
      <c r="FD24" s="154"/>
    </row>
    <row r="25" spans="1:160" ht="12.75">
      <c r="A25" s="78"/>
      <c r="B25" s="85">
        <f t="shared" si="0"/>
        <v>3</v>
      </c>
      <c r="C25" s="85">
        <f t="shared" si="1"/>
        <v>3</v>
      </c>
      <c r="D25" s="85">
        <f t="shared" si="2"/>
        <v>3</v>
      </c>
      <c r="E25" s="85">
        <f t="shared" si="3"/>
        <v>3</v>
      </c>
      <c r="F25" s="85">
        <f t="shared" si="4"/>
        <v>3</v>
      </c>
      <c r="G25" s="85">
        <f t="shared" si="5"/>
        <v>2</v>
      </c>
      <c r="H25" s="157">
        <f>IF(AND(M25&gt;0,M25&lt;=STATS!$C$22),1,"")</f>
        <v>1</v>
      </c>
      <c r="J25" s="23">
        <v>24</v>
      </c>
      <c r="K25" s="182">
        <v>46.15305</v>
      </c>
      <c r="L25" s="182">
        <v>-91.92409</v>
      </c>
      <c r="M25" s="4">
        <v>2</v>
      </c>
      <c r="N25" s="183" t="s">
        <v>488</v>
      </c>
      <c r="O25" s="4" t="s">
        <v>490</v>
      </c>
      <c r="Q25" s="4">
        <v>2</v>
      </c>
      <c r="R25" s="8"/>
      <c r="S25" s="8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>
        <v>1</v>
      </c>
      <c r="AF25" s="25"/>
      <c r="AG25" s="25"/>
      <c r="AH25" s="25"/>
      <c r="AQ25" s="4">
        <v>2</v>
      </c>
      <c r="CY25" s="4">
        <v>1</v>
      </c>
      <c r="EZ25" s="154"/>
      <c r="FA25" s="154"/>
      <c r="FB25" s="154"/>
      <c r="FC25" s="154"/>
      <c r="FD25" s="154"/>
    </row>
    <row r="26" spans="1:160" ht="12.75">
      <c r="A26" s="78"/>
      <c r="B26" s="85">
        <f t="shared" si="0"/>
        <v>3</v>
      </c>
      <c r="C26" s="85">
        <f t="shared" si="1"/>
        <v>3</v>
      </c>
      <c r="D26" s="85">
        <f t="shared" si="2"/>
        <v>3</v>
      </c>
      <c r="E26" s="85">
        <f t="shared" si="3"/>
        <v>3</v>
      </c>
      <c r="F26" s="85">
        <f t="shared" si="4"/>
        <v>3</v>
      </c>
      <c r="G26" s="85">
        <f t="shared" si="5"/>
        <v>2</v>
      </c>
      <c r="H26" s="157">
        <f>IF(AND(M26&gt;0,M26&lt;=STATS!$C$22),1,"")</f>
        <v>1</v>
      </c>
      <c r="J26" s="23">
        <v>25</v>
      </c>
      <c r="K26" s="182">
        <v>46.15306</v>
      </c>
      <c r="L26" s="182">
        <v>-91.92373</v>
      </c>
      <c r="M26" s="4">
        <v>2</v>
      </c>
      <c r="N26" s="183" t="s">
        <v>488</v>
      </c>
      <c r="O26" s="4" t="s">
        <v>490</v>
      </c>
      <c r="Q26" s="4">
        <v>2</v>
      </c>
      <c r="R26" s="8"/>
      <c r="S26" s="8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>
        <v>1</v>
      </c>
      <c r="AF26" s="25"/>
      <c r="AG26" s="25"/>
      <c r="AH26" s="25"/>
      <c r="AQ26" s="4">
        <v>2</v>
      </c>
      <c r="CM26" s="4">
        <v>1</v>
      </c>
      <c r="EZ26" s="154"/>
      <c r="FA26" s="154"/>
      <c r="FB26" s="154"/>
      <c r="FC26" s="154"/>
      <c r="FD26" s="154"/>
    </row>
    <row r="27" spans="1:160" ht="12.75">
      <c r="A27" s="77"/>
      <c r="B27" s="85">
        <f t="shared" si="0"/>
        <v>3</v>
      </c>
      <c r="C27" s="85">
        <f t="shared" si="1"/>
        <v>3</v>
      </c>
      <c r="D27" s="85">
        <f t="shared" si="2"/>
        <v>3</v>
      </c>
      <c r="E27" s="85">
        <f t="shared" si="3"/>
        <v>3</v>
      </c>
      <c r="F27" s="85">
        <f t="shared" si="4"/>
        <v>3</v>
      </c>
      <c r="G27" s="85">
        <f t="shared" si="5"/>
        <v>4</v>
      </c>
      <c r="H27" s="157">
        <f>IF(AND(M27&gt;0,M27&lt;=STATS!$C$22),1,"")</f>
        <v>1</v>
      </c>
      <c r="J27" s="23">
        <v>26</v>
      </c>
      <c r="K27" s="182">
        <v>46.15307</v>
      </c>
      <c r="L27" s="182">
        <v>-91.92337</v>
      </c>
      <c r="M27" s="4">
        <v>4</v>
      </c>
      <c r="N27" s="183" t="s">
        <v>488</v>
      </c>
      <c r="O27" s="4" t="s">
        <v>490</v>
      </c>
      <c r="Q27" s="4">
        <v>2</v>
      </c>
      <c r="R27" s="8"/>
      <c r="S27" s="8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>
        <v>1</v>
      </c>
      <c r="AF27" s="25"/>
      <c r="AG27" s="25"/>
      <c r="AH27" s="25"/>
      <c r="AQ27" s="4">
        <v>2</v>
      </c>
      <c r="CY27" s="4">
        <v>1</v>
      </c>
      <c r="EZ27" s="154"/>
      <c r="FA27" s="154"/>
      <c r="FB27" s="154"/>
      <c r="FC27" s="154"/>
      <c r="FD27" s="154"/>
    </row>
    <row r="28" spans="1:160" ht="12.75">
      <c r="A28" s="78"/>
      <c r="B28" s="85">
        <f t="shared" si="0"/>
        <v>1</v>
      </c>
      <c r="C28" s="85">
        <f t="shared" si="1"/>
        <v>1</v>
      </c>
      <c r="D28" s="85">
        <f t="shared" si="2"/>
        <v>1</v>
      </c>
      <c r="E28" s="85">
        <f t="shared" si="3"/>
        <v>1</v>
      </c>
      <c r="F28" s="85">
        <f t="shared" si="4"/>
        <v>1</v>
      </c>
      <c r="G28" s="85">
        <f t="shared" si="5"/>
        <v>5</v>
      </c>
      <c r="H28" s="157">
        <f>IF(AND(M28&gt;0,M28&lt;=STATS!$C$22),1,"")</f>
        <v>1</v>
      </c>
      <c r="J28" s="23">
        <v>27</v>
      </c>
      <c r="K28" s="182">
        <v>46.15307</v>
      </c>
      <c r="L28" s="182">
        <v>-91.92301</v>
      </c>
      <c r="M28" s="4">
        <v>5</v>
      </c>
      <c r="N28" s="183" t="s">
        <v>488</v>
      </c>
      <c r="O28" s="4" t="s">
        <v>490</v>
      </c>
      <c r="Q28" s="4">
        <v>2</v>
      </c>
      <c r="R28" s="8"/>
      <c r="S28" s="8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Q28" s="4">
        <v>2</v>
      </c>
      <c r="EZ28" s="154"/>
      <c r="FA28" s="154"/>
      <c r="FB28" s="154"/>
      <c r="FC28" s="154"/>
      <c r="FD28" s="154"/>
    </row>
    <row r="29" spans="1:160" ht="12.75">
      <c r="A29" s="78"/>
      <c r="B29" s="85">
        <f t="shared" si="0"/>
        <v>3</v>
      </c>
      <c r="C29" s="85">
        <f t="shared" si="1"/>
        <v>3</v>
      </c>
      <c r="D29" s="85">
        <f t="shared" si="2"/>
        <v>3</v>
      </c>
      <c r="E29" s="85">
        <f t="shared" si="3"/>
        <v>3</v>
      </c>
      <c r="F29" s="85">
        <f t="shared" si="4"/>
        <v>3</v>
      </c>
      <c r="G29" s="85">
        <f t="shared" si="5"/>
        <v>5</v>
      </c>
      <c r="H29" s="157">
        <f>IF(AND(M29&gt;0,M29&lt;=STATS!$C$22),1,"")</f>
        <v>1</v>
      </c>
      <c r="J29" s="23">
        <v>28</v>
      </c>
      <c r="K29" s="182">
        <v>46.15308</v>
      </c>
      <c r="L29" s="182">
        <v>-91.92264</v>
      </c>
      <c r="M29" s="4">
        <v>5</v>
      </c>
      <c r="N29" s="183" t="s">
        <v>488</v>
      </c>
      <c r="O29" s="4" t="s">
        <v>490</v>
      </c>
      <c r="Q29" s="4">
        <v>2</v>
      </c>
      <c r="R29" s="8"/>
      <c r="S29" s="8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>
        <v>2</v>
      </c>
      <c r="AF29" s="25"/>
      <c r="AG29" s="25"/>
      <c r="AH29" s="25"/>
      <c r="AQ29" s="4">
        <v>2</v>
      </c>
      <c r="CY29" s="4">
        <v>1</v>
      </c>
      <c r="EZ29" s="154"/>
      <c r="FA29" s="154"/>
      <c r="FB29" s="154"/>
      <c r="FC29" s="154"/>
      <c r="FD29" s="154"/>
    </row>
    <row r="30" spans="1:160" ht="12.75">
      <c r="A30" s="78"/>
      <c r="B30" s="85">
        <f t="shared" si="0"/>
        <v>3</v>
      </c>
      <c r="C30" s="85">
        <f t="shared" si="1"/>
        <v>3</v>
      </c>
      <c r="D30" s="85">
        <f t="shared" si="2"/>
        <v>3</v>
      </c>
      <c r="E30" s="85">
        <f t="shared" si="3"/>
        <v>3</v>
      </c>
      <c r="F30" s="85">
        <f t="shared" si="4"/>
        <v>3</v>
      </c>
      <c r="G30" s="85">
        <f t="shared" si="5"/>
        <v>4</v>
      </c>
      <c r="H30" s="157">
        <f>IF(AND(M30&gt;0,M30&lt;=STATS!$C$22),1,"")</f>
        <v>1</v>
      </c>
      <c r="J30" s="23">
        <v>29</v>
      </c>
      <c r="K30" s="182">
        <v>46.15308</v>
      </c>
      <c r="L30" s="182">
        <v>-91.92228</v>
      </c>
      <c r="M30" s="4">
        <v>4</v>
      </c>
      <c r="N30" s="183" t="s">
        <v>488</v>
      </c>
      <c r="O30" s="4" t="s">
        <v>490</v>
      </c>
      <c r="Q30" s="4">
        <v>2</v>
      </c>
      <c r="R30" s="8"/>
      <c r="S30" s="8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>
        <v>2</v>
      </c>
      <c r="AF30" s="25"/>
      <c r="AG30" s="25"/>
      <c r="AH30" s="25"/>
      <c r="AQ30" s="4">
        <v>1</v>
      </c>
      <c r="DE30" s="4">
        <v>1</v>
      </c>
      <c r="EZ30" s="154"/>
      <c r="FA30" s="154"/>
      <c r="FB30" s="154"/>
      <c r="FC30" s="154"/>
      <c r="FD30" s="154"/>
    </row>
    <row r="31" spans="1:160" ht="12.75">
      <c r="A31" s="77"/>
      <c r="B31" s="85">
        <f t="shared" si="0"/>
        <v>1</v>
      </c>
      <c r="C31" s="85">
        <f t="shared" si="1"/>
        <v>1</v>
      </c>
      <c r="D31" s="85">
        <f t="shared" si="2"/>
        <v>1</v>
      </c>
      <c r="E31" s="85">
        <f t="shared" si="3"/>
        <v>1</v>
      </c>
      <c r="F31" s="85">
        <f t="shared" si="4"/>
        <v>1</v>
      </c>
      <c r="G31" s="85">
        <f t="shared" si="5"/>
        <v>5</v>
      </c>
      <c r="H31" s="157">
        <f>IF(AND(M31&gt;0,M31&lt;=STATS!$C$22),1,"")</f>
        <v>1</v>
      </c>
      <c r="J31" s="23">
        <v>30</v>
      </c>
      <c r="K31" s="182">
        <v>46.15327</v>
      </c>
      <c r="L31" s="182">
        <v>-91.92646</v>
      </c>
      <c r="M31" s="4">
        <v>5</v>
      </c>
      <c r="N31" s="183" t="s">
        <v>487</v>
      </c>
      <c r="O31" s="4" t="s">
        <v>490</v>
      </c>
      <c r="Q31" s="4">
        <v>1</v>
      </c>
      <c r="R31" s="8"/>
      <c r="S31" s="8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CY31" s="4">
        <v>1</v>
      </c>
      <c r="EZ31" s="154"/>
      <c r="FA31" s="154"/>
      <c r="FB31" s="154"/>
      <c r="FC31" s="154"/>
      <c r="FD31" s="154"/>
    </row>
    <row r="32" spans="1:160" ht="12.75">
      <c r="A32" s="78"/>
      <c r="B32" s="85">
        <f t="shared" si="0"/>
        <v>0</v>
      </c>
      <c r="C32" s="85">
        <f t="shared" si="1"/>
      </c>
      <c r="D32" s="85">
        <f t="shared" si="2"/>
      </c>
      <c r="E32" s="85">
        <f t="shared" si="3"/>
        <v>0</v>
      </c>
      <c r="F32" s="85">
        <f t="shared" si="4"/>
        <v>0</v>
      </c>
      <c r="G32" s="85">
        <f t="shared" si="5"/>
      </c>
      <c r="H32" s="157">
        <f>IF(AND(M32&gt;0,M32&lt;=STATS!$C$22),1,"")</f>
        <v>1</v>
      </c>
      <c r="J32" s="23">
        <v>31</v>
      </c>
      <c r="K32" s="182">
        <v>46.15327</v>
      </c>
      <c r="L32" s="182">
        <v>-91.9261</v>
      </c>
      <c r="M32" s="4">
        <v>5.5</v>
      </c>
      <c r="N32" s="183" t="s">
        <v>488</v>
      </c>
      <c r="O32" s="4" t="s">
        <v>490</v>
      </c>
      <c r="R32" s="8"/>
      <c r="S32" s="8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EZ32" s="154"/>
      <c r="FA32" s="154"/>
      <c r="FB32" s="154"/>
      <c r="FC32" s="154"/>
      <c r="FD32" s="154"/>
    </row>
    <row r="33" spans="1:160" ht="12.75">
      <c r="A33" s="78"/>
      <c r="B33" s="85">
        <f t="shared" si="0"/>
        <v>3</v>
      </c>
      <c r="C33" s="85">
        <f t="shared" si="1"/>
        <v>3</v>
      </c>
      <c r="D33" s="85">
        <f t="shared" si="2"/>
        <v>2</v>
      </c>
      <c r="E33" s="85">
        <f t="shared" si="3"/>
        <v>3</v>
      </c>
      <c r="F33" s="85">
        <f t="shared" si="4"/>
        <v>2</v>
      </c>
      <c r="G33" s="85">
        <f t="shared" si="5"/>
        <v>5</v>
      </c>
      <c r="H33" s="157">
        <f>IF(AND(M33&gt;0,M33&lt;=STATS!$C$22),1,"")</f>
        <v>1</v>
      </c>
      <c r="J33" s="23">
        <v>32</v>
      </c>
      <c r="K33" s="182">
        <v>46.15328</v>
      </c>
      <c r="L33" s="182">
        <v>-91.92573</v>
      </c>
      <c r="M33" s="4">
        <v>5</v>
      </c>
      <c r="N33" s="183" t="s">
        <v>488</v>
      </c>
      <c r="O33" s="4" t="s">
        <v>490</v>
      </c>
      <c r="Q33" s="4">
        <v>2</v>
      </c>
      <c r="R33" s="8"/>
      <c r="S33" s="8">
        <v>2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Q33" s="4">
        <v>1</v>
      </c>
      <c r="CY33" s="4">
        <v>1</v>
      </c>
      <c r="EZ33" s="154"/>
      <c r="FA33" s="154"/>
      <c r="FB33" s="154"/>
      <c r="FC33" s="154"/>
      <c r="FD33" s="154"/>
    </row>
    <row r="34" spans="1:160" ht="12.75">
      <c r="A34" s="78"/>
      <c r="B34" s="85">
        <f t="shared" si="0"/>
        <v>3</v>
      </c>
      <c r="C34" s="85">
        <f t="shared" si="1"/>
        <v>3</v>
      </c>
      <c r="D34" s="85">
        <f t="shared" si="2"/>
        <v>3</v>
      </c>
      <c r="E34" s="85">
        <f t="shared" si="3"/>
        <v>3</v>
      </c>
      <c r="F34" s="85">
        <f t="shared" si="4"/>
        <v>3</v>
      </c>
      <c r="G34" s="85">
        <f t="shared" si="5"/>
        <v>4</v>
      </c>
      <c r="H34" s="157">
        <f>IF(AND(M34&gt;0,M34&lt;=STATS!$C$22),1,"")</f>
        <v>1</v>
      </c>
      <c r="J34" s="23">
        <v>33</v>
      </c>
      <c r="K34" s="182">
        <v>46.15328</v>
      </c>
      <c r="L34" s="182">
        <v>-91.92537</v>
      </c>
      <c r="M34" s="4">
        <v>4</v>
      </c>
      <c r="N34" s="183" t="s">
        <v>488</v>
      </c>
      <c r="O34" s="4" t="s">
        <v>490</v>
      </c>
      <c r="Q34" s="4">
        <v>2</v>
      </c>
      <c r="R34" s="8"/>
      <c r="S34" s="8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>
        <v>2</v>
      </c>
      <c r="AF34" s="25"/>
      <c r="AG34" s="25"/>
      <c r="AH34" s="25"/>
      <c r="AQ34" s="4">
        <v>1</v>
      </c>
      <c r="DE34" s="4">
        <v>1</v>
      </c>
      <c r="EZ34" s="154"/>
      <c r="FA34" s="154"/>
      <c r="FB34" s="154"/>
      <c r="FC34" s="154"/>
      <c r="FD34" s="154"/>
    </row>
    <row r="35" spans="2:160" ht="12.75">
      <c r="B35" s="85">
        <f t="shared" si="0"/>
        <v>4</v>
      </c>
      <c r="C35" s="85">
        <f t="shared" si="1"/>
        <v>4</v>
      </c>
      <c r="D35" s="85">
        <f t="shared" si="2"/>
        <v>4</v>
      </c>
      <c r="E35" s="85">
        <f t="shared" si="3"/>
        <v>4</v>
      </c>
      <c r="F35" s="85">
        <f t="shared" si="4"/>
        <v>4</v>
      </c>
      <c r="G35" s="85">
        <f t="shared" si="5"/>
        <v>1.5</v>
      </c>
      <c r="H35" s="157">
        <f>IF(AND(M35&gt;0,M35&lt;=STATS!$C$22),1,"")</f>
        <v>1</v>
      </c>
      <c r="J35" s="23">
        <v>34</v>
      </c>
      <c r="K35" s="182">
        <v>46.1533</v>
      </c>
      <c r="L35" s="182">
        <v>-91.92465</v>
      </c>
      <c r="M35" s="4">
        <v>1.5</v>
      </c>
      <c r="N35" s="183" t="s">
        <v>488</v>
      </c>
      <c r="O35" s="4" t="s">
        <v>490</v>
      </c>
      <c r="Q35" s="4">
        <v>2</v>
      </c>
      <c r="R35" s="8"/>
      <c r="S35" s="8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>
        <v>1</v>
      </c>
      <c r="AF35" s="25"/>
      <c r="AG35" s="25"/>
      <c r="AH35" s="25"/>
      <c r="AQ35" s="4">
        <v>2</v>
      </c>
      <c r="CM35" s="4">
        <v>1</v>
      </c>
      <c r="CY35" s="4">
        <v>1</v>
      </c>
      <c r="EZ35" s="154"/>
      <c r="FA35" s="154"/>
      <c r="FB35" s="154"/>
      <c r="FC35" s="154"/>
      <c r="FD35" s="154"/>
    </row>
    <row r="36" spans="2:160" ht="12.75">
      <c r="B36" s="85">
        <f t="shared" si="0"/>
        <v>3</v>
      </c>
      <c r="C36" s="85">
        <f t="shared" si="1"/>
        <v>3</v>
      </c>
      <c r="D36" s="85">
        <f t="shared" si="2"/>
        <v>3</v>
      </c>
      <c r="E36" s="85">
        <f t="shared" si="3"/>
        <v>3</v>
      </c>
      <c r="F36" s="85">
        <f t="shared" si="4"/>
        <v>3</v>
      </c>
      <c r="G36" s="85">
        <f t="shared" si="5"/>
        <v>3</v>
      </c>
      <c r="H36" s="157">
        <f>IF(AND(M36&gt;0,M36&lt;=STATS!$C$22),1,"")</f>
        <v>1</v>
      </c>
      <c r="J36" s="23">
        <v>35</v>
      </c>
      <c r="K36" s="182">
        <v>46.15332</v>
      </c>
      <c r="L36" s="182">
        <v>-91.9232</v>
      </c>
      <c r="M36" s="4">
        <v>3</v>
      </c>
      <c r="N36" s="183" t="s">
        <v>487</v>
      </c>
      <c r="O36" s="4" t="s">
        <v>490</v>
      </c>
      <c r="Q36" s="4">
        <v>2</v>
      </c>
      <c r="R36" s="8"/>
      <c r="S36" s="8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>
        <v>1</v>
      </c>
      <c r="AF36" s="25"/>
      <c r="AG36" s="25"/>
      <c r="AH36" s="25"/>
      <c r="AQ36" s="4">
        <v>2</v>
      </c>
      <c r="CA36" s="4">
        <v>2</v>
      </c>
      <c r="EZ36" s="154"/>
      <c r="FA36" s="154"/>
      <c r="FB36" s="154"/>
      <c r="FC36" s="154"/>
      <c r="FD36" s="154"/>
    </row>
    <row r="37" spans="2:160" ht="12.75">
      <c r="B37" s="85">
        <f t="shared" si="0"/>
        <v>1</v>
      </c>
      <c r="C37" s="85">
        <f t="shared" si="1"/>
        <v>1</v>
      </c>
      <c r="D37" s="85">
        <f t="shared" si="2"/>
        <v>1</v>
      </c>
      <c r="E37" s="85">
        <f t="shared" si="3"/>
        <v>1</v>
      </c>
      <c r="F37" s="85">
        <f t="shared" si="4"/>
        <v>1</v>
      </c>
      <c r="G37" s="85">
        <f t="shared" si="5"/>
        <v>5</v>
      </c>
      <c r="H37" s="157">
        <f>IF(AND(M37&gt;0,M37&lt;=STATS!$C$22),1,"")</f>
        <v>1</v>
      </c>
      <c r="J37" s="23">
        <v>36</v>
      </c>
      <c r="K37" s="182">
        <v>46.15333</v>
      </c>
      <c r="L37" s="182">
        <v>-91.92283</v>
      </c>
      <c r="M37" s="4">
        <v>5</v>
      </c>
      <c r="N37" s="183" t="s">
        <v>487</v>
      </c>
      <c r="O37" s="4" t="s">
        <v>490</v>
      </c>
      <c r="Q37" s="4">
        <v>1</v>
      </c>
      <c r="R37" s="8"/>
      <c r="S37" s="8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Q37" s="4">
        <v>1</v>
      </c>
      <c r="EZ37" s="154"/>
      <c r="FA37" s="154"/>
      <c r="FB37" s="154"/>
      <c r="FC37" s="154"/>
      <c r="FD37" s="154"/>
    </row>
    <row r="38" spans="2:160" ht="12.75">
      <c r="B38" s="85">
        <f t="shared" si="0"/>
        <v>1</v>
      </c>
      <c r="C38" s="85">
        <f t="shared" si="1"/>
        <v>1</v>
      </c>
      <c r="D38" s="85">
        <f t="shared" si="2"/>
        <v>1</v>
      </c>
      <c r="E38" s="85">
        <f t="shared" si="3"/>
        <v>1</v>
      </c>
      <c r="F38" s="85">
        <f t="shared" si="4"/>
        <v>1</v>
      </c>
      <c r="G38" s="85">
        <f t="shared" si="5"/>
        <v>5</v>
      </c>
      <c r="H38" s="157">
        <f>IF(AND(M38&gt;0,M38&lt;=STATS!$C$22),1,"")</f>
        <v>1</v>
      </c>
      <c r="J38" s="23">
        <v>37</v>
      </c>
      <c r="K38" s="182">
        <v>46.15333</v>
      </c>
      <c r="L38" s="182">
        <v>-91.92247</v>
      </c>
      <c r="M38" s="4">
        <v>5</v>
      </c>
      <c r="N38" s="183" t="s">
        <v>488</v>
      </c>
      <c r="O38" s="4" t="s">
        <v>490</v>
      </c>
      <c r="Q38" s="4">
        <v>2</v>
      </c>
      <c r="R38" s="184"/>
      <c r="S38" s="8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Q38" s="4">
        <v>2</v>
      </c>
      <c r="EZ38" s="154"/>
      <c r="FA38" s="154"/>
      <c r="FB38" s="154"/>
      <c r="FC38" s="154"/>
      <c r="FD38" s="154"/>
    </row>
    <row r="39" spans="2:160" ht="12.75">
      <c r="B39" s="85">
        <f t="shared" si="0"/>
        <v>3</v>
      </c>
      <c r="C39" s="85">
        <f t="shared" si="1"/>
        <v>3</v>
      </c>
      <c r="D39" s="85">
        <f t="shared" si="2"/>
        <v>3</v>
      </c>
      <c r="E39" s="85">
        <f t="shared" si="3"/>
        <v>3</v>
      </c>
      <c r="F39" s="85">
        <f t="shared" si="4"/>
        <v>3</v>
      </c>
      <c r="G39" s="85">
        <f t="shared" si="5"/>
        <v>4</v>
      </c>
      <c r="H39" s="157">
        <f>IF(AND(M39&gt;0,M39&lt;=STATS!$C$22),1,"")</f>
        <v>1</v>
      </c>
      <c r="J39" s="23">
        <v>38</v>
      </c>
      <c r="K39" s="182">
        <v>46.15351</v>
      </c>
      <c r="L39" s="182">
        <v>-91.92665</v>
      </c>
      <c r="M39" s="4">
        <v>4</v>
      </c>
      <c r="N39" s="183" t="s">
        <v>487</v>
      </c>
      <c r="O39" s="4" t="s">
        <v>490</v>
      </c>
      <c r="Q39" s="4">
        <v>2</v>
      </c>
      <c r="R39" s="8"/>
      <c r="S39" s="8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Q39" s="4">
        <v>2</v>
      </c>
      <c r="CM39" s="4">
        <v>1</v>
      </c>
      <c r="CY39" s="4">
        <v>1</v>
      </c>
      <c r="EZ39" s="154"/>
      <c r="FA39" s="154"/>
      <c r="FB39" s="154"/>
      <c r="FC39" s="154"/>
      <c r="FD39" s="154"/>
    </row>
    <row r="40" spans="2:160" ht="12.75">
      <c r="B40" s="85">
        <f t="shared" si="0"/>
        <v>0</v>
      </c>
      <c r="C40" s="85">
        <f t="shared" si="1"/>
      </c>
      <c r="D40" s="85">
        <f t="shared" si="2"/>
      </c>
      <c r="E40" s="85">
        <f t="shared" si="3"/>
        <v>0</v>
      </c>
      <c r="F40" s="85">
        <f t="shared" si="4"/>
        <v>0</v>
      </c>
      <c r="G40" s="85">
        <f t="shared" si="5"/>
      </c>
      <c r="H40" s="157">
        <f>IF(AND(M40&gt;0,M40&lt;=STATS!$C$22),1,"")</f>
        <v>1</v>
      </c>
      <c r="J40" s="23">
        <v>39</v>
      </c>
      <c r="K40" s="182">
        <v>46.15352</v>
      </c>
      <c r="L40" s="182">
        <v>-91.92629</v>
      </c>
      <c r="M40" s="4">
        <v>5.5</v>
      </c>
      <c r="N40" s="183" t="s">
        <v>488</v>
      </c>
      <c r="O40" s="4" t="s">
        <v>490</v>
      </c>
      <c r="R40" s="8"/>
      <c r="S40" s="8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EZ40" s="154"/>
      <c r="FA40" s="154"/>
      <c r="FB40" s="154"/>
      <c r="FC40" s="154"/>
      <c r="FD40" s="154"/>
    </row>
    <row r="41" spans="2:160" ht="12.75">
      <c r="B41" s="85">
        <f t="shared" si="0"/>
        <v>3</v>
      </c>
      <c r="C41" s="85">
        <f t="shared" si="1"/>
        <v>3</v>
      </c>
      <c r="D41" s="85">
        <f t="shared" si="2"/>
        <v>2</v>
      </c>
      <c r="E41" s="85">
        <f t="shared" si="3"/>
        <v>3</v>
      </c>
      <c r="F41" s="85">
        <f t="shared" si="4"/>
        <v>2</v>
      </c>
      <c r="G41" s="85">
        <f t="shared" si="5"/>
        <v>5</v>
      </c>
      <c r="H41" s="157">
        <f>IF(AND(M41&gt;0,M41&lt;=STATS!$C$22),1,"")</f>
        <v>1</v>
      </c>
      <c r="J41" s="23">
        <v>40</v>
      </c>
      <c r="K41" s="182">
        <v>46.15353</v>
      </c>
      <c r="L41" s="182">
        <v>-91.92592</v>
      </c>
      <c r="M41" s="4">
        <v>5</v>
      </c>
      <c r="N41" s="183" t="s">
        <v>488</v>
      </c>
      <c r="O41" s="4" t="s">
        <v>490</v>
      </c>
      <c r="Q41" s="4">
        <v>2</v>
      </c>
      <c r="R41" s="8"/>
      <c r="S41" s="8">
        <v>1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>
        <v>2</v>
      </c>
      <c r="AF41" s="25"/>
      <c r="AG41" s="25"/>
      <c r="AH41" s="25"/>
      <c r="AQ41" s="4">
        <v>1</v>
      </c>
      <c r="EZ41" s="154"/>
      <c r="FA41" s="154"/>
      <c r="FB41" s="154"/>
      <c r="FC41" s="154"/>
      <c r="FD41" s="154"/>
    </row>
    <row r="42" spans="2:160" ht="12.75">
      <c r="B42" s="85">
        <f t="shared" si="0"/>
        <v>2</v>
      </c>
      <c r="C42" s="85">
        <f t="shared" si="1"/>
        <v>2</v>
      </c>
      <c r="D42" s="85">
        <f t="shared" si="2"/>
        <v>1</v>
      </c>
      <c r="E42" s="85">
        <f t="shared" si="3"/>
        <v>2</v>
      </c>
      <c r="F42" s="85">
        <f t="shared" si="4"/>
        <v>1</v>
      </c>
      <c r="G42" s="85">
        <f t="shared" si="5"/>
        <v>5</v>
      </c>
      <c r="H42" s="157">
        <f>IF(AND(M42&gt;0,M42&lt;=STATS!$C$22),1,"")</f>
        <v>1</v>
      </c>
      <c r="J42" s="23">
        <v>41</v>
      </c>
      <c r="K42" s="182">
        <v>46.15353</v>
      </c>
      <c r="L42" s="182">
        <v>-91.92556</v>
      </c>
      <c r="M42" s="4">
        <v>5</v>
      </c>
      <c r="N42" s="183" t="s">
        <v>488</v>
      </c>
      <c r="O42" s="4" t="s">
        <v>490</v>
      </c>
      <c r="Q42" s="4">
        <v>2</v>
      </c>
      <c r="R42" s="8"/>
      <c r="S42" s="8">
        <v>2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Q42" s="4">
        <v>1</v>
      </c>
      <c r="EZ42" s="154"/>
      <c r="FA42" s="154"/>
      <c r="FB42" s="154"/>
      <c r="FC42" s="154"/>
      <c r="FD42" s="154"/>
    </row>
    <row r="43" spans="2:160" ht="12.75">
      <c r="B43" s="85">
        <f t="shared" si="0"/>
        <v>3</v>
      </c>
      <c r="C43" s="85">
        <f t="shared" si="1"/>
        <v>3</v>
      </c>
      <c r="D43" s="85">
        <f t="shared" si="2"/>
        <v>3</v>
      </c>
      <c r="E43" s="85">
        <f t="shared" si="3"/>
        <v>3</v>
      </c>
      <c r="F43" s="85">
        <f t="shared" si="4"/>
        <v>3</v>
      </c>
      <c r="G43" s="85">
        <f t="shared" si="5"/>
        <v>4</v>
      </c>
      <c r="H43" s="157">
        <f>IF(AND(M43&gt;0,M43&lt;=STATS!$C$22),1,"")</f>
        <v>1</v>
      </c>
      <c r="J43" s="23">
        <v>42</v>
      </c>
      <c r="K43" s="182">
        <v>46.15354</v>
      </c>
      <c r="L43" s="182">
        <v>-91.9252</v>
      </c>
      <c r="M43" s="4">
        <v>4</v>
      </c>
      <c r="N43" s="183" t="s">
        <v>488</v>
      </c>
      <c r="O43" s="4" t="s">
        <v>490</v>
      </c>
      <c r="Q43" s="4">
        <v>2</v>
      </c>
      <c r="R43" s="8"/>
      <c r="S43" s="8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>
        <v>1</v>
      </c>
      <c r="AF43" s="25"/>
      <c r="AG43" s="25"/>
      <c r="AH43" s="25"/>
      <c r="AQ43" s="4">
        <v>2</v>
      </c>
      <c r="CM43" s="4">
        <v>1</v>
      </c>
      <c r="EZ43" s="154"/>
      <c r="FA43" s="154"/>
      <c r="FB43" s="154"/>
      <c r="FC43" s="154"/>
      <c r="FD43" s="154"/>
    </row>
    <row r="44" spans="2:160" ht="12.75">
      <c r="B44" s="85">
        <f t="shared" si="0"/>
        <v>2</v>
      </c>
      <c r="C44" s="85">
        <f t="shared" si="1"/>
        <v>2</v>
      </c>
      <c r="D44" s="85">
        <f t="shared" si="2"/>
        <v>2</v>
      </c>
      <c r="E44" s="85">
        <f t="shared" si="3"/>
        <v>2</v>
      </c>
      <c r="F44" s="85">
        <f t="shared" si="4"/>
        <v>2</v>
      </c>
      <c r="G44" s="85">
        <f t="shared" si="5"/>
        <v>4</v>
      </c>
      <c r="H44" s="157">
        <f>IF(AND(M44&gt;0,M44&lt;=STATS!$C$22),1,"")</f>
        <v>1</v>
      </c>
      <c r="J44" s="23">
        <v>43</v>
      </c>
      <c r="K44" s="182">
        <v>46.15358</v>
      </c>
      <c r="L44" s="182">
        <v>-91.92302</v>
      </c>
      <c r="M44" s="4">
        <v>4</v>
      </c>
      <c r="N44" s="183" t="s">
        <v>487</v>
      </c>
      <c r="O44" s="4" t="s">
        <v>490</v>
      </c>
      <c r="Q44" s="4">
        <v>2</v>
      </c>
      <c r="R44" s="8"/>
      <c r="S44" s="8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>
        <v>1</v>
      </c>
      <c r="AF44" s="25"/>
      <c r="AG44" s="25"/>
      <c r="AH44" s="25"/>
      <c r="AQ44" s="4">
        <v>2</v>
      </c>
      <c r="EZ44" s="154"/>
      <c r="FA44" s="154"/>
      <c r="FB44" s="154"/>
      <c r="FC44" s="154"/>
      <c r="FD44" s="154"/>
    </row>
    <row r="45" spans="2:160" ht="12.75">
      <c r="B45" s="85">
        <f t="shared" si="0"/>
        <v>1</v>
      </c>
      <c r="C45" s="85">
        <f t="shared" si="1"/>
        <v>1</v>
      </c>
      <c r="D45" s="85">
        <f t="shared" si="2"/>
        <v>1</v>
      </c>
      <c r="E45" s="85">
        <f t="shared" si="3"/>
        <v>1</v>
      </c>
      <c r="F45" s="85">
        <f t="shared" si="4"/>
        <v>1</v>
      </c>
      <c r="G45" s="85">
        <f t="shared" si="5"/>
        <v>5</v>
      </c>
      <c r="H45" s="157">
        <f>IF(AND(M45&gt;0,M45&lt;=STATS!$C$22),1,"")</f>
        <v>1</v>
      </c>
      <c r="J45" s="23">
        <v>44</v>
      </c>
      <c r="K45" s="182">
        <v>46.15358</v>
      </c>
      <c r="L45" s="182">
        <v>-91.92266</v>
      </c>
      <c r="M45" s="4">
        <v>5</v>
      </c>
      <c r="N45" s="183" t="s">
        <v>488</v>
      </c>
      <c r="O45" s="4" t="s">
        <v>490</v>
      </c>
      <c r="Q45" s="4">
        <v>1</v>
      </c>
      <c r="R45" s="8"/>
      <c r="S45" s="8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Q45" s="4">
        <v>1</v>
      </c>
      <c r="EZ45" s="154"/>
      <c r="FA45" s="154"/>
      <c r="FB45" s="154"/>
      <c r="FC45" s="154"/>
      <c r="FD45" s="154"/>
    </row>
    <row r="46" spans="2:160" ht="12.75">
      <c r="B46" s="85">
        <f t="shared" si="0"/>
        <v>1</v>
      </c>
      <c r="C46" s="85">
        <f t="shared" si="1"/>
        <v>1</v>
      </c>
      <c r="D46" s="85">
        <f t="shared" si="2"/>
        <v>1</v>
      </c>
      <c r="E46" s="85">
        <f t="shared" si="3"/>
        <v>1</v>
      </c>
      <c r="F46" s="85">
        <f t="shared" si="4"/>
        <v>1</v>
      </c>
      <c r="G46" s="85">
        <f t="shared" si="5"/>
        <v>5</v>
      </c>
      <c r="H46" s="157">
        <f>IF(AND(M46&gt;0,M46&lt;=STATS!$C$22),1,"")</f>
        <v>1</v>
      </c>
      <c r="J46" s="23">
        <v>45</v>
      </c>
      <c r="K46" s="182">
        <v>46.15359</v>
      </c>
      <c r="L46" s="182">
        <v>-91.9223</v>
      </c>
      <c r="M46" s="4">
        <v>5</v>
      </c>
      <c r="N46" s="183" t="s">
        <v>487</v>
      </c>
      <c r="O46" s="4" t="s">
        <v>490</v>
      </c>
      <c r="Q46" s="4">
        <v>1</v>
      </c>
      <c r="R46" s="8"/>
      <c r="S46" s="8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CM46" s="4">
        <v>1</v>
      </c>
      <c r="EZ46" s="154"/>
      <c r="FA46" s="154"/>
      <c r="FB46" s="154"/>
      <c r="FC46" s="154"/>
      <c r="FD46" s="154"/>
    </row>
    <row r="47" spans="2:160" ht="12.75">
      <c r="B47" s="85">
        <f t="shared" si="0"/>
        <v>1</v>
      </c>
      <c r="C47" s="85">
        <f t="shared" si="1"/>
        <v>1</v>
      </c>
      <c r="D47" s="85">
        <f t="shared" si="2"/>
        <v>1</v>
      </c>
      <c r="E47" s="85">
        <f t="shared" si="3"/>
        <v>1</v>
      </c>
      <c r="F47" s="85">
        <f t="shared" si="4"/>
        <v>1</v>
      </c>
      <c r="G47" s="85">
        <f t="shared" si="5"/>
        <v>5.5</v>
      </c>
      <c r="H47" s="157">
        <f>IF(AND(M47&gt;0,M47&lt;=STATS!$C$22),1,"")</f>
        <v>1</v>
      </c>
      <c r="J47" s="23">
        <v>46</v>
      </c>
      <c r="K47" s="182">
        <v>46.15377</v>
      </c>
      <c r="L47" s="182">
        <v>-91.92647</v>
      </c>
      <c r="M47" s="4">
        <v>5.5</v>
      </c>
      <c r="N47" s="183" t="s">
        <v>488</v>
      </c>
      <c r="O47" s="4" t="s">
        <v>490</v>
      </c>
      <c r="Q47" s="4">
        <v>1</v>
      </c>
      <c r="R47" s="8"/>
      <c r="S47" s="8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CY47" s="4">
        <v>1</v>
      </c>
      <c r="EZ47" s="154"/>
      <c r="FA47" s="154"/>
      <c r="FB47" s="154"/>
      <c r="FC47" s="154"/>
      <c r="FD47" s="154"/>
    </row>
    <row r="48" spans="2:160" ht="12.75">
      <c r="B48" s="85">
        <f t="shared" si="0"/>
        <v>2</v>
      </c>
      <c r="C48" s="85">
        <f t="shared" si="1"/>
        <v>2</v>
      </c>
      <c r="D48" s="85">
        <f t="shared" si="2"/>
        <v>2</v>
      </c>
      <c r="E48" s="85">
        <f t="shared" si="3"/>
        <v>2</v>
      </c>
      <c r="F48" s="85">
        <f t="shared" si="4"/>
        <v>2</v>
      </c>
      <c r="G48" s="85">
        <f t="shared" si="5"/>
        <v>5.5</v>
      </c>
      <c r="H48" s="157">
        <f>IF(AND(M48&gt;0,M48&lt;=STATS!$C$22),1,"")</f>
        <v>1</v>
      </c>
      <c r="J48" s="23">
        <v>47</v>
      </c>
      <c r="K48" s="182">
        <v>46.15378</v>
      </c>
      <c r="L48" s="182">
        <v>-91.92611</v>
      </c>
      <c r="M48" s="4">
        <v>5.5</v>
      </c>
      <c r="N48" s="183" t="s">
        <v>488</v>
      </c>
      <c r="O48" s="4" t="s">
        <v>490</v>
      </c>
      <c r="Q48" s="4">
        <v>1</v>
      </c>
      <c r="R48" s="8"/>
      <c r="S48" s="8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>
        <v>1</v>
      </c>
      <c r="AF48" s="25"/>
      <c r="AG48" s="25"/>
      <c r="AH48" s="25"/>
      <c r="CY48" s="4">
        <v>1</v>
      </c>
      <c r="EZ48" s="154"/>
      <c r="FA48" s="154"/>
      <c r="FB48" s="154"/>
      <c r="FC48" s="154"/>
      <c r="FD48" s="154"/>
    </row>
    <row r="49" spans="2:160" ht="12.75">
      <c r="B49" s="85">
        <f t="shared" si="0"/>
        <v>4</v>
      </c>
      <c r="C49" s="85">
        <f t="shared" si="1"/>
        <v>4</v>
      </c>
      <c r="D49" s="85">
        <f t="shared" si="2"/>
        <v>3</v>
      </c>
      <c r="E49" s="85">
        <f t="shared" si="3"/>
        <v>4</v>
      </c>
      <c r="F49" s="85">
        <f t="shared" si="4"/>
        <v>3</v>
      </c>
      <c r="G49" s="85">
        <f t="shared" si="5"/>
        <v>5.5</v>
      </c>
      <c r="H49" s="157">
        <f>IF(AND(M49&gt;0,M49&lt;=STATS!$C$22),1,"")</f>
        <v>1</v>
      </c>
      <c r="J49" s="23">
        <v>48</v>
      </c>
      <c r="K49" s="182">
        <v>46.15378</v>
      </c>
      <c r="L49" s="182">
        <v>-91.92575</v>
      </c>
      <c r="M49" s="4">
        <v>5.5</v>
      </c>
      <c r="N49" s="183" t="s">
        <v>488</v>
      </c>
      <c r="O49" s="4" t="s">
        <v>490</v>
      </c>
      <c r="Q49" s="4">
        <v>2</v>
      </c>
      <c r="R49" s="8"/>
      <c r="S49" s="8">
        <v>2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>
        <v>1</v>
      </c>
      <c r="AF49" s="25"/>
      <c r="AG49" s="25"/>
      <c r="AH49" s="25"/>
      <c r="AQ49" s="4">
        <v>1</v>
      </c>
      <c r="CY49" s="4">
        <v>1</v>
      </c>
      <c r="EZ49" s="154"/>
      <c r="FA49" s="154"/>
      <c r="FB49" s="154"/>
      <c r="FC49" s="154"/>
      <c r="FD49" s="154"/>
    </row>
    <row r="50" spans="2:160" ht="12.75">
      <c r="B50" s="85">
        <f t="shared" si="0"/>
        <v>4</v>
      </c>
      <c r="C50" s="85">
        <f t="shared" si="1"/>
        <v>4</v>
      </c>
      <c r="D50" s="85">
        <f t="shared" si="2"/>
        <v>3</v>
      </c>
      <c r="E50" s="85">
        <f t="shared" si="3"/>
        <v>4</v>
      </c>
      <c r="F50" s="85">
        <f t="shared" si="4"/>
        <v>3</v>
      </c>
      <c r="G50" s="85">
        <f t="shared" si="5"/>
        <v>4</v>
      </c>
      <c r="H50" s="157">
        <f>IF(AND(M50&gt;0,M50&lt;=STATS!$C$22),1,"")</f>
        <v>1</v>
      </c>
      <c r="J50" s="23">
        <v>49</v>
      </c>
      <c r="K50" s="182">
        <v>46.15379</v>
      </c>
      <c r="L50" s="182">
        <v>-91.92539</v>
      </c>
      <c r="M50" s="4">
        <v>4</v>
      </c>
      <c r="N50" s="183" t="s">
        <v>487</v>
      </c>
      <c r="O50" s="4" t="s">
        <v>490</v>
      </c>
      <c r="Q50" s="4">
        <v>2</v>
      </c>
      <c r="R50" s="8"/>
      <c r="S50" s="8">
        <v>1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>
        <v>1</v>
      </c>
      <c r="AF50" s="25"/>
      <c r="AG50" s="25"/>
      <c r="AH50" s="25"/>
      <c r="AQ50" s="4">
        <v>2</v>
      </c>
      <c r="CY50" s="4">
        <v>1</v>
      </c>
      <c r="EZ50" s="154"/>
      <c r="FA50" s="154"/>
      <c r="FB50" s="154"/>
      <c r="FC50" s="154"/>
      <c r="FD50" s="154"/>
    </row>
    <row r="51" spans="2:160" ht="12.75">
      <c r="B51" s="85">
        <f t="shared" si="0"/>
        <v>2</v>
      </c>
      <c r="C51" s="85">
        <f t="shared" si="1"/>
        <v>2</v>
      </c>
      <c r="D51" s="85">
        <f t="shared" si="2"/>
        <v>2</v>
      </c>
      <c r="E51" s="85">
        <f t="shared" si="3"/>
        <v>2</v>
      </c>
      <c r="F51" s="85">
        <f t="shared" si="4"/>
        <v>2</v>
      </c>
      <c r="G51" s="85">
        <f t="shared" si="5"/>
        <v>5</v>
      </c>
      <c r="H51" s="157">
        <f>IF(AND(M51&gt;0,M51&lt;=STATS!$C$22),1,"")</f>
        <v>1</v>
      </c>
      <c r="J51" s="23">
        <v>50</v>
      </c>
      <c r="K51" s="182">
        <v>46.15383</v>
      </c>
      <c r="L51" s="182">
        <v>-91.92285</v>
      </c>
      <c r="M51" s="4">
        <v>5</v>
      </c>
      <c r="N51" s="183" t="s">
        <v>488</v>
      </c>
      <c r="O51" s="4" t="s">
        <v>490</v>
      </c>
      <c r="Q51" s="4">
        <v>2</v>
      </c>
      <c r="R51" s="8"/>
      <c r="S51" s="8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Q51" s="4">
        <v>2</v>
      </c>
      <c r="CY51" s="4">
        <v>1</v>
      </c>
      <c r="EZ51" s="154"/>
      <c r="FA51" s="154"/>
      <c r="FB51" s="154"/>
      <c r="FC51" s="154"/>
      <c r="FD51" s="154"/>
    </row>
    <row r="52" spans="2:160" ht="12.75">
      <c r="B52" s="85">
        <f t="shared" si="0"/>
        <v>0</v>
      </c>
      <c r="C52" s="85">
        <f t="shared" si="1"/>
      </c>
      <c r="D52" s="85">
        <f t="shared" si="2"/>
      </c>
      <c r="E52" s="85">
        <f t="shared" si="3"/>
        <v>0</v>
      </c>
      <c r="F52" s="85">
        <f t="shared" si="4"/>
        <v>0</v>
      </c>
      <c r="G52" s="85">
        <f t="shared" si="5"/>
      </c>
      <c r="H52" s="157">
        <f>IF(AND(M52&gt;0,M52&lt;=STATS!$C$22),1,"")</f>
        <v>1</v>
      </c>
      <c r="J52" s="23">
        <v>51</v>
      </c>
      <c r="K52" s="182">
        <v>46.15384</v>
      </c>
      <c r="L52" s="182">
        <v>-91.92249</v>
      </c>
      <c r="M52" s="4">
        <v>5.5</v>
      </c>
      <c r="N52" s="183" t="s">
        <v>488</v>
      </c>
      <c r="O52" s="4" t="s">
        <v>490</v>
      </c>
      <c r="R52" s="8"/>
      <c r="S52" s="8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EZ52" s="154"/>
      <c r="FA52" s="154"/>
      <c r="FB52" s="154"/>
      <c r="FC52" s="154"/>
      <c r="FD52" s="154"/>
    </row>
    <row r="53" spans="2:160" ht="12.75">
      <c r="B53" s="85">
        <f t="shared" si="0"/>
        <v>2</v>
      </c>
      <c r="C53" s="85">
        <f t="shared" si="1"/>
        <v>2</v>
      </c>
      <c r="D53" s="85">
        <f t="shared" si="2"/>
        <v>2</v>
      </c>
      <c r="E53" s="85">
        <f t="shared" si="3"/>
        <v>2</v>
      </c>
      <c r="F53" s="85">
        <f t="shared" si="4"/>
        <v>2</v>
      </c>
      <c r="G53" s="85">
        <f t="shared" si="5"/>
        <v>4</v>
      </c>
      <c r="H53" s="157">
        <f>IF(AND(M53&gt;0,M53&lt;=STATS!$C$22),1,"")</f>
        <v>1</v>
      </c>
      <c r="J53" s="23">
        <v>52</v>
      </c>
      <c r="K53" s="182">
        <v>46.15384</v>
      </c>
      <c r="L53" s="182">
        <v>-91.92213</v>
      </c>
      <c r="M53" s="4">
        <v>4</v>
      </c>
      <c r="N53" s="183" t="s">
        <v>487</v>
      </c>
      <c r="O53" s="4" t="s">
        <v>490</v>
      </c>
      <c r="Q53" s="4">
        <v>1</v>
      </c>
      <c r="R53" s="8"/>
      <c r="S53" s="8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Q53" s="4">
        <v>1</v>
      </c>
      <c r="AW53" s="4">
        <v>1</v>
      </c>
      <c r="EZ53" s="154"/>
      <c r="FA53" s="154"/>
      <c r="FB53" s="154"/>
      <c r="FC53" s="154"/>
      <c r="FD53" s="154"/>
    </row>
    <row r="54" spans="2:160" ht="12.75">
      <c r="B54" s="85">
        <f t="shared" si="0"/>
        <v>3</v>
      </c>
      <c r="C54" s="85">
        <f t="shared" si="1"/>
        <v>3</v>
      </c>
      <c r="D54" s="85">
        <f t="shared" si="2"/>
        <v>3</v>
      </c>
      <c r="E54" s="85">
        <f t="shared" si="3"/>
        <v>3</v>
      </c>
      <c r="F54" s="85">
        <f t="shared" si="4"/>
        <v>3</v>
      </c>
      <c r="G54" s="85">
        <f t="shared" si="5"/>
        <v>4.5</v>
      </c>
      <c r="H54" s="157">
        <f>IF(AND(M54&gt;0,M54&lt;=STATS!$C$22),1,"")</f>
        <v>1</v>
      </c>
      <c r="J54" s="23">
        <v>53</v>
      </c>
      <c r="K54" s="182">
        <v>46.15402</v>
      </c>
      <c r="L54" s="182">
        <v>-91.92667</v>
      </c>
      <c r="M54" s="4">
        <v>4.5</v>
      </c>
      <c r="N54" s="183" t="s">
        <v>487</v>
      </c>
      <c r="O54" s="4" t="s">
        <v>490</v>
      </c>
      <c r="Q54" s="4">
        <v>1</v>
      </c>
      <c r="R54" s="8"/>
      <c r="S54" s="8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Q54" s="4">
        <v>1</v>
      </c>
      <c r="AW54" s="4">
        <v>1</v>
      </c>
      <c r="ES54" s="4">
        <v>1</v>
      </c>
      <c r="EZ54" s="154"/>
      <c r="FA54" s="154"/>
      <c r="FB54" s="154"/>
      <c r="FC54" s="154"/>
      <c r="FD54" s="154"/>
    </row>
    <row r="55" spans="2:160" ht="12.75">
      <c r="B55" s="85">
        <f t="shared" si="0"/>
        <v>1</v>
      </c>
      <c r="C55" s="85">
        <f t="shared" si="1"/>
        <v>1</v>
      </c>
      <c r="D55" s="85">
        <f t="shared" si="2"/>
        <v>1</v>
      </c>
      <c r="E55" s="85">
        <f t="shared" si="3"/>
        <v>1</v>
      </c>
      <c r="F55" s="85">
        <f t="shared" si="4"/>
        <v>1</v>
      </c>
      <c r="G55" s="85">
        <f t="shared" si="5"/>
        <v>6</v>
      </c>
      <c r="H55" s="157">
        <f>IF(AND(M55&gt;0,M55&lt;=STATS!$C$22),1,"")</f>
        <v>1</v>
      </c>
      <c r="J55" s="23">
        <v>54</v>
      </c>
      <c r="K55" s="182">
        <v>46.15402</v>
      </c>
      <c r="L55" s="182">
        <v>-91.9263</v>
      </c>
      <c r="M55" s="4">
        <v>6</v>
      </c>
      <c r="N55" s="183" t="s">
        <v>488</v>
      </c>
      <c r="O55" s="4" t="s">
        <v>490</v>
      </c>
      <c r="Q55" s="4">
        <v>1</v>
      </c>
      <c r="R55" s="8"/>
      <c r="S55" s="8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Q55" s="4">
        <v>1</v>
      </c>
      <c r="EZ55" s="154"/>
      <c r="FA55" s="154"/>
      <c r="FB55" s="154"/>
      <c r="FC55" s="154"/>
      <c r="FD55" s="154"/>
    </row>
    <row r="56" spans="2:160" ht="12.75">
      <c r="B56" s="85">
        <f t="shared" si="0"/>
        <v>2</v>
      </c>
      <c r="C56" s="85">
        <f t="shared" si="1"/>
        <v>2</v>
      </c>
      <c r="D56" s="85">
        <f t="shared" si="2"/>
        <v>2</v>
      </c>
      <c r="E56" s="85">
        <f t="shared" si="3"/>
        <v>2</v>
      </c>
      <c r="F56" s="85">
        <f t="shared" si="4"/>
        <v>2</v>
      </c>
      <c r="G56" s="85">
        <f t="shared" si="5"/>
        <v>5.5</v>
      </c>
      <c r="H56" s="157">
        <f>IF(AND(M56&gt;0,M56&lt;=STATS!$C$22),1,"")</f>
        <v>1</v>
      </c>
      <c r="J56" s="23">
        <v>55</v>
      </c>
      <c r="K56" s="182">
        <v>46.15403</v>
      </c>
      <c r="L56" s="182">
        <v>-91.92594</v>
      </c>
      <c r="M56" s="4">
        <v>5.5</v>
      </c>
      <c r="N56" s="183" t="s">
        <v>488</v>
      </c>
      <c r="O56" s="4" t="s">
        <v>490</v>
      </c>
      <c r="Q56" s="4">
        <v>1</v>
      </c>
      <c r="R56" s="8"/>
      <c r="S56" s="8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Q56" s="4">
        <v>1</v>
      </c>
      <c r="CY56" s="4">
        <v>1</v>
      </c>
      <c r="EZ56" s="154"/>
      <c r="FA56" s="154"/>
      <c r="FB56" s="154"/>
      <c r="FC56" s="154"/>
      <c r="FD56" s="154"/>
    </row>
    <row r="57" spans="2:160" ht="12.75">
      <c r="B57" s="85">
        <f t="shared" si="0"/>
        <v>3</v>
      </c>
      <c r="C57" s="85">
        <f t="shared" si="1"/>
        <v>3</v>
      </c>
      <c r="D57" s="85">
        <f t="shared" si="2"/>
        <v>2</v>
      </c>
      <c r="E57" s="85">
        <f t="shared" si="3"/>
        <v>3</v>
      </c>
      <c r="F57" s="85">
        <f t="shared" si="4"/>
        <v>2</v>
      </c>
      <c r="G57" s="85">
        <f t="shared" si="5"/>
        <v>5</v>
      </c>
      <c r="H57" s="157">
        <f>IF(AND(M57&gt;0,M57&lt;=STATS!$C$22),1,"")</f>
        <v>1</v>
      </c>
      <c r="J57" s="23">
        <v>56</v>
      </c>
      <c r="K57" s="182">
        <v>46.15404</v>
      </c>
      <c r="L57" s="182">
        <v>-91.92558</v>
      </c>
      <c r="M57" s="4">
        <v>5</v>
      </c>
      <c r="N57" s="183" t="s">
        <v>488</v>
      </c>
      <c r="O57" s="4" t="s">
        <v>490</v>
      </c>
      <c r="Q57" s="4">
        <v>2</v>
      </c>
      <c r="R57" s="8"/>
      <c r="S57" s="8">
        <v>1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Q57" s="4">
        <v>2</v>
      </c>
      <c r="CY57" s="4">
        <v>1</v>
      </c>
      <c r="EZ57" s="154"/>
      <c r="FA57" s="154"/>
      <c r="FB57" s="154"/>
      <c r="FC57" s="154"/>
      <c r="FD57" s="154"/>
    </row>
    <row r="58" spans="2:160" ht="12.75">
      <c r="B58" s="85">
        <f t="shared" si="0"/>
        <v>3</v>
      </c>
      <c r="C58" s="85">
        <f t="shared" si="1"/>
        <v>3</v>
      </c>
      <c r="D58" s="85">
        <f t="shared" si="2"/>
        <v>3</v>
      </c>
      <c r="E58" s="85">
        <f t="shared" si="3"/>
        <v>3</v>
      </c>
      <c r="F58" s="85">
        <f t="shared" si="4"/>
        <v>3</v>
      </c>
      <c r="G58" s="85">
        <f t="shared" si="5"/>
        <v>5</v>
      </c>
      <c r="H58" s="157">
        <f>IF(AND(M58&gt;0,M58&lt;=STATS!$C$22),1,"")</f>
        <v>1</v>
      </c>
      <c r="J58" s="23">
        <v>57</v>
      </c>
      <c r="K58" s="182">
        <v>46.15409</v>
      </c>
      <c r="L58" s="182">
        <v>-91.92268</v>
      </c>
      <c r="M58" s="4">
        <v>5</v>
      </c>
      <c r="N58" s="183" t="s">
        <v>487</v>
      </c>
      <c r="O58" s="4" t="s">
        <v>490</v>
      </c>
      <c r="Q58" s="4">
        <v>2</v>
      </c>
      <c r="R58" s="8"/>
      <c r="S58" s="8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Q58" s="4">
        <v>1</v>
      </c>
      <c r="CB58" s="4">
        <v>1</v>
      </c>
      <c r="CM58" s="4">
        <v>2</v>
      </c>
      <c r="EZ58" s="154"/>
      <c r="FA58" s="154"/>
      <c r="FB58" s="154"/>
      <c r="FC58" s="154"/>
      <c r="FD58" s="154"/>
    </row>
    <row r="59" spans="2:160" ht="12.75">
      <c r="B59" s="85">
        <f t="shared" si="0"/>
        <v>1</v>
      </c>
      <c r="C59" s="85">
        <f t="shared" si="1"/>
        <v>1</v>
      </c>
      <c r="D59" s="85">
        <f t="shared" si="2"/>
        <v>1</v>
      </c>
      <c r="E59" s="85">
        <f t="shared" si="3"/>
        <v>1</v>
      </c>
      <c r="F59" s="85">
        <f t="shared" si="4"/>
        <v>1</v>
      </c>
      <c r="G59" s="85">
        <f t="shared" si="5"/>
        <v>5</v>
      </c>
      <c r="H59" s="157">
        <f>IF(AND(M59&gt;0,M59&lt;=STATS!$C$22),1,"")</f>
        <v>1</v>
      </c>
      <c r="J59" s="23">
        <v>58</v>
      </c>
      <c r="K59" s="182">
        <v>46.15409</v>
      </c>
      <c r="L59" s="182">
        <v>-91.92232</v>
      </c>
      <c r="M59" s="4">
        <v>5</v>
      </c>
      <c r="N59" s="183" t="s">
        <v>487</v>
      </c>
      <c r="O59" s="4" t="s">
        <v>490</v>
      </c>
      <c r="Q59" s="4">
        <v>1</v>
      </c>
      <c r="R59" s="8"/>
      <c r="S59" s="8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Q59" s="4">
        <v>1</v>
      </c>
      <c r="EZ59" s="154"/>
      <c r="FA59" s="154"/>
      <c r="FB59" s="154"/>
      <c r="FC59" s="154"/>
      <c r="FD59" s="154"/>
    </row>
    <row r="60" spans="2:160" ht="12.75">
      <c r="B60" s="85">
        <f t="shared" si="0"/>
        <v>1</v>
      </c>
      <c r="C60" s="85">
        <f t="shared" si="1"/>
        <v>1</v>
      </c>
      <c r="D60" s="85">
        <f t="shared" si="2"/>
        <v>1</v>
      </c>
      <c r="E60" s="85">
        <f t="shared" si="3"/>
        <v>1</v>
      </c>
      <c r="F60" s="85">
        <f t="shared" si="4"/>
        <v>1</v>
      </c>
      <c r="G60" s="85">
        <f t="shared" si="5"/>
        <v>5</v>
      </c>
      <c r="H60" s="157">
        <f>IF(AND(M60&gt;0,M60&lt;=STATS!$C$22),1,"")</f>
        <v>1</v>
      </c>
      <c r="J60" s="23">
        <v>59</v>
      </c>
      <c r="K60" s="182">
        <v>46.1541</v>
      </c>
      <c r="L60" s="182">
        <v>-91.92195</v>
      </c>
      <c r="M60" s="4">
        <v>5</v>
      </c>
      <c r="N60" s="183" t="s">
        <v>487</v>
      </c>
      <c r="O60" s="4" t="s">
        <v>490</v>
      </c>
      <c r="Q60" s="4">
        <v>1</v>
      </c>
      <c r="R60" s="184"/>
      <c r="S60" s="8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Q60" s="4">
        <v>1</v>
      </c>
      <c r="EZ60" s="154"/>
      <c r="FA60" s="154"/>
      <c r="FB60" s="154"/>
      <c r="FC60" s="154"/>
      <c r="FD60" s="154"/>
    </row>
    <row r="61" spans="2:160" ht="12.75">
      <c r="B61" s="85">
        <f t="shared" si="0"/>
        <v>1</v>
      </c>
      <c r="C61" s="85">
        <f t="shared" si="1"/>
        <v>1</v>
      </c>
      <c r="D61" s="85">
        <f t="shared" si="2"/>
        <v>1</v>
      </c>
      <c r="E61" s="85">
        <f t="shared" si="3"/>
        <v>1</v>
      </c>
      <c r="F61" s="85">
        <f t="shared" si="4"/>
        <v>1</v>
      </c>
      <c r="G61" s="85">
        <f t="shared" si="5"/>
        <v>5</v>
      </c>
      <c r="H61" s="157">
        <f>IF(AND(M61&gt;0,M61&lt;=STATS!$C$22),1,"")</f>
        <v>1</v>
      </c>
      <c r="J61" s="23">
        <v>60</v>
      </c>
      <c r="K61" s="182">
        <v>46.15427</v>
      </c>
      <c r="L61" s="182">
        <v>-91.92649</v>
      </c>
      <c r="M61" s="4">
        <v>5</v>
      </c>
      <c r="N61" s="183" t="s">
        <v>487</v>
      </c>
      <c r="O61" s="4" t="s">
        <v>490</v>
      </c>
      <c r="Q61" s="4">
        <v>2</v>
      </c>
      <c r="R61" s="8"/>
      <c r="S61" s="8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>
        <v>2</v>
      </c>
      <c r="AF61" s="25"/>
      <c r="AG61" s="25"/>
      <c r="AH61" s="25"/>
      <c r="EZ61" s="154"/>
      <c r="FA61" s="154"/>
      <c r="FB61" s="154"/>
      <c r="FC61" s="154"/>
      <c r="FD61" s="154"/>
    </row>
    <row r="62" spans="2:160" ht="12.75">
      <c r="B62" s="85">
        <f t="shared" si="0"/>
        <v>0</v>
      </c>
      <c r="C62" s="85">
        <f t="shared" si="1"/>
      </c>
      <c r="D62" s="85">
        <f t="shared" si="2"/>
      </c>
      <c r="E62" s="85">
        <f t="shared" si="3"/>
        <v>0</v>
      </c>
      <c r="F62" s="85">
        <f t="shared" si="4"/>
        <v>0</v>
      </c>
      <c r="G62" s="85">
        <f t="shared" si="5"/>
      </c>
      <c r="H62" s="157">
        <f>IF(AND(M62&gt;0,M62&lt;=STATS!$C$22),1,"")</f>
        <v>1</v>
      </c>
      <c r="J62" s="23">
        <v>61</v>
      </c>
      <c r="K62" s="182">
        <v>46.15428</v>
      </c>
      <c r="L62" s="182">
        <v>-91.92613</v>
      </c>
      <c r="M62" s="4">
        <v>6</v>
      </c>
      <c r="N62" s="183" t="s">
        <v>488</v>
      </c>
      <c r="O62" s="4" t="s">
        <v>490</v>
      </c>
      <c r="R62" s="8"/>
      <c r="S62" s="8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EZ62" s="154"/>
      <c r="FA62" s="154"/>
      <c r="FB62" s="154"/>
      <c r="FC62" s="154"/>
      <c r="FD62" s="154"/>
    </row>
    <row r="63" spans="2:160" ht="12.75">
      <c r="B63" s="85">
        <f t="shared" si="0"/>
        <v>0</v>
      </c>
      <c r="C63" s="85">
        <f t="shared" si="1"/>
      </c>
      <c r="D63" s="85">
        <f t="shared" si="2"/>
      </c>
      <c r="E63" s="85">
        <f t="shared" si="3"/>
        <v>0</v>
      </c>
      <c r="F63" s="85">
        <f t="shared" si="4"/>
        <v>0</v>
      </c>
      <c r="G63" s="85">
        <f t="shared" si="5"/>
      </c>
      <c r="H63" s="157">
        <f>IF(AND(M63&gt;0,M63&lt;=STATS!$C$22),1,"")</f>
        <v>1</v>
      </c>
      <c r="J63" s="23">
        <v>62</v>
      </c>
      <c r="K63" s="182">
        <v>46.15429</v>
      </c>
      <c r="L63" s="182">
        <v>-91.92577</v>
      </c>
      <c r="M63" s="4">
        <v>5.5</v>
      </c>
      <c r="N63" s="183" t="s">
        <v>487</v>
      </c>
      <c r="O63" s="4" t="s">
        <v>490</v>
      </c>
      <c r="R63" s="8"/>
      <c r="S63" s="8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EZ63" s="154"/>
      <c r="FA63" s="154"/>
      <c r="FB63" s="154"/>
      <c r="FC63" s="154"/>
      <c r="FD63" s="154"/>
    </row>
    <row r="64" spans="2:160" ht="12.75">
      <c r="B64" s="85">
        <f t="shared" si="0"/>
        <v>1</v>
      </c>
      <c r="C64" s="85">
        <f t="shared" si="1"/>
        <v>1</v>
      </c>
      <c r="D64" s="85">
        <f t="shared" si="2"/>
        <v>1</v>
      </c>
      <c r="E64" s="85">
        <f t="shared" si="3"/>
        <v>1</v>
      </c>
      <c r="F64" s="85">
        <f t="shared" si="4"/>
        <v>1</v>
      </c>
      <c r="G64" s="85">
        <f t="shared" si="5"/>
        <v>4.5</v>
      </c>
      <c r="H64" s="157">
        <f>IF(AND(M64&gt;0,M64&lt;=STATS!$C$22),1,"")</f>
        <v>1</v>
      </c>
      <c r="J64" s="23">
        <v>63</v>
      </c>
      <c r="K64" s="182">
        <v>46.15433</v>
      </c>
      <c r="L64" s="182">
        <v>-91.92287</v>
      </c>
      <c r="M64" s="4">
        <v>4.5</v>
      </c>
      <c r="N64" s="183" t="s">
        <v>487</v>
      </c>
      <c r="O64" s="4" t="s">
        <v>490</v>
      </c>
      <c r="Q64" s="4">
        <v>3</v>
      </c>
      <c r="R64" s="8"/>
      <c r="S64" s="8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Q64" s="4">
        <v>3</v>
      </c>
      <c r="EZ64" s="154"/>
      <c r="FA64" s="154"/>
      <c r="FB64" s="154"/>
      <c r="FC64" s="154"/>
      <c r="FD64" s="154"/>
    </row>
    <row r="65" spans="2:160" ht="12.75">
      <c r="B65" s="85">
        <f t="shared" si="0"/>
        <v>0</v>
      </c>
      <c r="C65" s="85">
        <f t="shared" si="1"/>
      </c>
      <c r="D65" s="85">
        <f t="shared" si="2"/>
      </c>
      <c r="E65" s="85">
        <f t="shared" si="3"/>
        <v>0</v>
      </c>
      <c r="F65" s="85">
        <f t="shared" si="4"/>
        <v>0</v>
      </c>
      <c r="G65" s="85">
        <f t="shared" si="5"/>
      </c>
      <c r="H65" s="157">
        <f>IF(AND(M65&gt;0,M65&lt;=STATS!$C$22),1,"")</f>
        <v>1</v>
      </c>
      <c r="J65" s="23">
        <v>64</v>
      </c>
      <c r="K65" s="182">
        <v>46.15434</v>
      </c>
      <c r="L65" s="182">
        <v>-91.92251</v>
      </c>
      <c r="M65" s="4">
        <v>5</v>
      </c>
      <c r="N65" s="183" t="s">
        <v>487</v>
      </c>
      <c r="O65" s="4" t="s">
        <v>490</v>
      </c>
      <c r="R65" s="8"/>
      <c r="S65" s="8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EZ65" s="154"/>
      <c r="FA65" s="154"/>
      <c r="FB65" s="154"/>
      <c r="FC65" s="154"/>
      <c r="FD65" s="154"/>
    </row>
    <row r="66" spans="2:160" ht="12.75">
      <c r="B66" s="85">
        <f aca="true" t="shared" si="6" ref="B66:B129">COUNT(R66:EY66,FE66:FM66)</f>
        <v>0</v>
      </c>
      <c r="C66" s="85">
        <f aca="true" t="shared" si="7" ref="C66:C129">IF(COUNT(R66:EY66,FE66:FM66)&gt;0,COUNT(R66:EY66,FE66:FM66),"")</f>
      </c>
      <c r="D66" s="85">
        <f aca="true" t="shared" si="8" ref="D66:D129">IF(COUNT(T66:BJ66,BL66:BT66,BV66:CB66,CD66:EY66,FE66:FM66)&gt;0,COUNT(T66:BJ66,BL66:BT66,BV66:CB66,CD66:EY66,FE66:FM66),"")</f>
      </c>
      <c r="E66" s="85">
        <f aca="true" t="shared" si="9" ref="E66:E129">IF(H66=1,COUNT(R66:EY66,FE66:FM66),"")</f>
        <v>0</v>
      </c>
      <c r="F66" s="85">
        <f aca="true" t="shared" si="10" ref="F66:F129">IF(H66=1,COUNT(T66:BJ66,BL66:BT66,BV66:CB66,CD66:EY66,FE66:FM66),"")</f>
        <v>0</v>
      </c>
      <c r="G66" s="85">
        <f aca="true" t="shared" si="11" ref="G66:G129">IF($B66&gt;=1,$M66,"")</f>
      </c>
      <c r="H66" s="157">
        <f>IF(AND(M66&gt;0,M66&lt;=STATS!$C$22),1,"")</f>
        <v>1</v>
      </c>
      <c r="J66" s="23">
        <v>65</v>
      </c>
      <c r="K66" s="182">
        <v>46.15435</v>
      </c>
      <c r="L66" s="182">
        <v>-91.92214</v>
      </c>
      <c r="M66" s="4">
        <v>5</v>
      </c>
      <c r="N66" s="183" t="s">
        <v>487</v>
      </c>
      <c r="O66" s="4" t="s">
        <v>490</v>
      </c>
      <c r="R66" s="8"/>
      <c r="S66" s="8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EZ66" s="154"/>
      <c r="FA66" s="154"/>
      <c r="FB66" s="154"/>
      <c r="FC66" s="154"/>
      <c r="FD66" s="154"/>
    </row>
    <row r="67" spans="2:160" ht="12.75">
      <c r="B67" s="85">
        <f t="shared" si="6"/>
        <v>2</v>
      </c>
      <c r="C67" s="85">
        <f t="shared" si="7"/>
        <v>2</v>
      </c>
      <c r="D67" s="85">
        <f t="shared" si="8"/>
        <v>2</v>
      </c>
      <c r="E67" s="85">
        <f t="shared" si="9"/>
        <v>2</v>
      </c>
      <c r="F67" s="85">
        <f t="shared" si="10"/>
        <v>2</v>
      </c>
      <c r="G67" s="85">
        <f t="shared" si="11"/>
        <v>2.5</v>
      </c>
      <c r="H67" s="157">
        <f>IF(AND(M67&gt;0,M67&lt;=STATS!$C$22),1,"")</f>
        <v>1</v>
      </c>
      <c r="J67" s="23">
        <v>66</v>
      </c>
      <c r="K67" s="182">
        <v>46.15435</v>
      </c>
      <c r="L67" s="182">
        <v>-91.92178</v>
      </c>
      <c r="M67" s="4">
        <v>2.5</v>
      </c>
      <c r="N67" s="183" t="s">
        <v>487</v>
      </c>
      <c r="O67" s="4" t="s">
        <v>490</v>
      </c>
      <c r="Q67" s="4">
        <v>2</v>
      </c>
      <c r="R67" s="8"/>
      <c r="S67" s="8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>
        <v>2</v>
      </c>
      <c r="AF67" s="25"/>
      <c r="AG67" s="25"/>
      <c r="AH67" s="25"/>
      <c r="AQ67" s="4">
        <v>1</v>
      </c>
      <c r="EZ67" s="154"/>
      <c r="FA67" s="154"/>
      <c r="FB67" s="154"/>
      <c r="FC67" s="154"/>
      <c r="FD67" s="154"/>
    </row>
    <row r="68" spans="2:160" ht="12.75">
      <c r="B68" s="85">
        <f t="shared" si="6"/>
        <v>2</v>
      </c>
      <c r="C68" s="85">
        <f t="shared" si="7"/>
        <v>2</v>
      </c>
      <c r="D68" s="85">
        <f t="shared" si="8"/>
        <v>2</v>
      </c>
      <c r="E68" s="85">
        <f t="shared" si="9"/>
        <v>2</v>
      </c>
      <c r="F68" s="85">
        <f t="shared" si="10"/>
        <v>2</v>
      </c>
      <c r="G68" s="85">
        <f t="shared" si="11"/>
        <v>5</v>
      </c>
      <c r="H68" s="157">
        <f>IF(AND(M68&gt;0,M68&lt;=STATS!$C$22),1,"")</f>
        <v>1</v>
      </c>
      <c r="J68" s="23">
        <v>67</v>
      </c>
      <c r="K68" s="182">
        <v>46.15453</v>
      </c>
      <c r="L68" s="182">
        <v>-91.92632</v>
      </c>
      <c r="M68" s="4">
        <v>5</v>
      </c>
      <c r="N68" s="183" t="s">
        <v>488</v>
      </c>
      <c r="O68" s="4" t="s">
        <v>490</v>
      </c>
      <c r="Q68" s="4">
        <v>2</v>
      </c>
      <c r="R68" s="8"/>
      <c r="S68" s="8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>
        <v>2</v>
      </c>
      <c r="AF68" s="25"/>
      <c r="AG68" s="25"/>
      <c r="AH68" s="25"/>
      <c r="AQ68" s="4">
        <v>1</v>
      </c>
      <c r="EZ68" s="154"/>
      <c r="FA68" s="154"/>
      <c r="FB68" s="154"/>
      <c r="FC68" s="154"/>
      <c r="FD68" s="154"/>
    </row>
    <row r="69" spans="2:160" ht="12.75">
      <c r="B69" s="85">
        <f t="shared" si="6"/>
        <v>0</v>
      </c>
      <c r="C69" s="85">
        <f t="shared" si="7"/>
      </c>
      <c r="D69" s="85">
        <f t="shared" si="8"/>
      </c>
      <c r="E69" s="85">
        <f t="shared" si="9"/>
        <v>0</v>
      </c>
      <c r="F69" s="85">
        <f t="shared" si="10"/>
        <v>0</v>
      </c>
      <c r="G69" s="85">
        <f t="shared" si="11"/>
      </c>
      <c r="H69" s="157">
        <f>IF(AND(M69&gt;0,M69&lt;=STATS!$C$22),1,"")</f>
        <v>1</v>
      </c>
      <c r="J69" s="23">
        <v>68</v>
      </c>
      <c r="K69" s="182">
        <v>46.15453</v>
      </c>
      <c r="L69" s="182">
        <v>-91.92596</v>
      </c>
      <c r="M69" s="4">
        <v>6</v>
      </c>
      <c r="N69" s="183" t="s">
        <v>488</v>
      </c>
      <c r="O69" s="4" t="s">
        <v>490</v>
      </c>
      <c r="R69" s="8"/>
      <c r="S69" s="8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EZ69" s="154"/>
      <c r="FA69" s="154"/>
      <c r="FB69" s="154"/>
      <c r="FC69" s="154"/>
      <c r="FD69" s="154"/>
    </row>
    <row r="70" spans="2:160" ht="12.75">
      <c r="B70" s="85">
        <f t="shared" si="6"/>
        <v>1</v>
      </c>
      <c r="C70" s="85">
        <f t="shared" si="7"/>
        <v>1</v>
      </c>
      <c r="D70" s="85">
        <f t="shared" si="8"/>
        <v>1</v>
      </c>
      <c r="E70" s="85">
        <f t="shared" si="9"/>
        <v>1</v>
      </c>
      <c r="F70" s="85">
        <f t="shared" si="10"/>
        <v>1</v>
      </c>
      <c r="G70" s="85">
        <f t="shared" si="11"/>
        <v>5.5</v>
      </c>
      <c r="H70" s="157">
        <f>IF(AND(M70&gt;0,M70&lt;=STATS!$C$22),1,"")</f>
        <v>1</v>
      </c>
      <c r="J70" s="23">
        <v>69</v>
      </c>
      <c r="K70" s="182">
        <v>46.15454</v>
      </c>
      <c r="L70" s="182">
        <v>-91.9256</v>
      </c>
      <c r="M70" s="4">
        <v>5.5</v>
      </c>
      <c r="N70" s="183" t="s">
        <v>488</v>
      </c>
      <c r="O70" s="4" t="s">
        <v>490</v>
      </c>
      <c r="Q70" s="4">
        <v>1</v>
      </c>
      <c r="R70" s="8"/>
      <c r="S70" s="8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Q70" s="4">
        <v>1</v>
      </c>
      <c r="EZ70" s="154"/>
      <c r="FA70" s="154"/>
      <c r="FB70" s="154"/>
      <c r="FC70" s="154"/>
      <c r="FD70" s="154"/>
    </row>
    <row r="71" spans="2:160" ht="12.75">
      <c r="B71" s="85">
        <f t="shared" si="6"/>
        <v>0</v>
      </c>
      <c r="C71" s="85">
        <f t="shared" si="7"/>
      </c>
      <c r="D71" s="85">
        <f t="shared" si="8"/>
      </c>
      <c r="E71" s="85">
        <f t="shared" si="9"/>
        <v>0</v>
      </c>
      <c r="F71" s="85">
        <f t="shared" si="10"/>
        <v>0</v>
      </c>
      <c r="G71" s="85">
        <f t="shared" si="11"/>
      </c>
      <c r="H71" s="157">
        <f>IF(AND(M71&gt;0,M71&lt;=STATS!$C$22),1,"")</f>
        <v>1</v>
      </c>
      <c r="J71" s="23">
        <v>70</v>
      </c>
      <c r="K71" s="182">
        <v>46.15458</v>
      </c>
      <c r="L71" s="182">
        <v>-91.92306</v>
      </c>
      <c r="M71" s="4">
        <v>5</v>
      </c>
      <c r="N71" s="183" t="s">
        <v>487</v>
      </c>
      <c r="O71" s="4" t="s">
        <v>490</v>
      </c>
      <c r="R71" s="8"/>
      <c r="S71" s="8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EZ71" s="154"/>
      <c r="FA71" s="154"/>
      <c r="FB71" s="154"/>
      <c r="FC71" s="154"/>
      <c r="FD71" s="154"/>
    </row>
    <row r="72" spans="2:160" ht="12.75">
      <c r="B72" s="85">
        <f t="shared" si="6"/>
        <v>3</v>
      </c>
      <c r="C72" s="85">
        <f t="shared" si="7"/>
        <v>3</v>
      </c>
      <c r="D72" s="85">
        <f t="shared" si="8"/>
        <v>3</v>
      </c>
      <c r="E72" s="85">
        <f t="shared" si="9"/>
        <v>3</v>
      </c>
      <c r="F72" s="85">
        <f t="shared" si="10"/>
        <v>3</v>
      </c>
      <c r="G72" s="85">
        <f t="shared" si="11"/>
        <v>5</v>
      </c>
      <c r="H72" s="157">
        <f>IF(AND(M72&gt;0,M72&lt;=STATS!$C$22),1,"")</f>
        <v>1</v>
      </c>
      <c r="J72" s="23">
        <v>71</v>
      </c>
      <c r="K72" s="182">
        <v>46.15459</v>
      </c>
      <c r="L72" s="182">
        <v>-91.9227</v>
      </c>
      <c r="M72" s="4">
        <v>5</v>
      </c>
      <c r="N72" s="183" t="s">
        <v>487</v>
      </c>
      <c r="O72" s="4" t="s">
        <v>490</v>
      </c>
      <c r="Q72" s="4">
        <v>1</v>
      </c>
      <c r="R72" s="8"/>
      <c r="S72" s="8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>
        <v>1</v>
      </c>
      <c r="AF72" s="25"/>
      <c r="AG72" s="25"/>
      <c r="AH72" s="25"/>
      <c r="AQ72" s="4">
        <v>1</v>
      </c>
      <c r="CY72" s="4">
        <v>1</v>
      </c>
      <c r="EZ72" s="154"/>
      <c r="FA72" s="154"/>
      <c r="FB72" s="154"/>
      <c r="FC72" s="154"/>
      <c r="FD72" s="154"/>
    </row>
    <row r="73" spans="2:160" ht="12.75">
      <c r="B73" s="85">
        <f t="shared" si="6"/>
        <v>0</v>
      </c>
      <c r="C73" s="85">
        <f t="shared" si="7"/>
      </c>
      <c r="D73" s="85">
        <f t="shared" si="8"/>
      </c>
      <c r="E73" s="85">
        <f t="shared" si="9"/>
        <v>0</v>
      </c>
      <c r="F73" s="85">
        <f t="shared" si="10"/>
        <v>0</v>
      </c>
      <c r="G73" s="85">
        <f t="shared" si="11"/>
      </c>
      <c r="H73" s="157">
        <f>IF(AND(M73&gt;0,M73&lt;=STATS!$C$22),1,"")</f>
        <v>1</v>
      </c>
      <c r="J73" s="23">
        <v>72</v>
      </c>
      <c r="K73" s="182">
        <v>46.1546</v>
      </c>
      <c r="L73" s="182">
        <v>-91.92233</v>
      </c>
      <c r="M73" s="4">
        <v>5</v>
      </c>
      <c r="N73" s="183" t="s">
        <v>487</v>
      </c>
      <c r="O73" s="4" t="s">
        <v>490</v>
      </c>
      <c r="R73" s="8"/>
      <c r="S73" s="8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EZ73" s="154"/>
      <c r="FA73" s="154"/>
      <c r="FB73" s="154"/>
      <c r="FC73" s="154"/>
      <c r="FD73" s="154"/>
    </row>
    <row r="74" spans="2:160" ht="12.75">
      <c r="B74" s="85">
        <f t="shared" si="6"/>
        <v>2</v>
      </c>
      <c r="C74" s="85">
        <f t="shared" si="7"/>
        <v>2</v>
      </c>
      <c r="D74" s="85">
        <f t="shared" si="8"/>
        <v>2</v>
      </c>
      <c r="E74" s="85">
        <f t="shared" si="9"/>
        <v>2</v>
      </c>
      <c r="F74" s="85">
        <f t="shared" si="10"/>
        <v>2</v>
      </c>
      <c r="G74" s="85">
        <f t="shared" si="11"/>
        <v>5.5</v>
      </c>
      <c r="H74" s="157">
        <f>IF(AND(M74&gt;0,M74&lt;=STATS!$C$22),1,"")</f>
        <v>1</v>
      </c>
      <c r="J74" s="23">
        <v>73</v>
      </c>
      <c r="K74" s="182">
        <v>46.1546</v>
      </c>
      <c r="L74" s="182">
        <v>-91.92197</v>
      </c>
      <c r="M74" s="4">
        <v>5.5</v>
      </c>
      <c r="N74" s="183" t="s">
        <v>487</v>
      </c>
      <c r="O74" s="4" t="s">
        <v>490</v>
      </c>
      <c r="Q74" s="4">
        <v>1</v>
      </c>
      <c r="R74" s="8"/>
      <c r="S74" s="8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>
        <v>1</v>
      </c>
      <c r="AF74" s="25"/>
      <c r="AG74" s="25"/>
      <c r="AH74" s="25"/>
      <c r="CY74" s="4">
        <v>1</v>
      </c>
      <c r="EZ74" s="154"/>
      <c r="FA74" s="154"/>
      <c r="FB74" s="154"/>
      <c r="FC74" s="154"/>
      <c r="FD74" s="154"/>
    </row>
    <row r="75" spans="2:160" ht="12.75">
      <c r="B75" s="85">
        <f t="shared" si="6"/>
        <v>1</v>
      </c>
      <c r="C75" s="85">
        <f t="shared" si="7"/>
        <v>1</v>
      </c>
      <c r="D75" s="85">
        <f t="shared" si="8"/>
        <v>1</v>
      </c>
      <c r="E75" s="85">
        <f t="shared" si="9"/>
        <v>1</v>
      </c>
      <c r="F75" s="85">
        <f t="shared" si="10"/>
        <v>1</v>
      </c>
      <c r="G75" s="85">
        <f t="shared" si="11"/>
        <v>3</v>
      </c>
      <c r="H75" s="157">
        <f>IF(AND(M75&gt;0,M75&lt;=STATS!$C$22),1,"")</f>
        <v>1</v>
      </c>
      <c r="J75" s="23">
        <v>74</v>
      </c>
      <c r="K75" s="182">
        <v>46.15461</v>
      </c>
      <c r="L75" s="182">
        <v>-91.92161</v>
      </c>
      <c r="M75" s="4">
        <v>3</v>
      </c>
      <c r="N75" s="183" t="s">
        <v>487</v>
      </c>
      <c r="O75" s="4" t="s">
        <v>490</v>
      </c>
      <c r="Q75" s="4">
        <v>2</v>
      </c>
      <c r="R75" s="8"/>
      <c r="S75" s="8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Q75" s="4">
        <v>2</v>
      </c>
      <c r="EZ75" s="154"/>
      <c r="FA75" s="154"/>
      <c r="FB75" s="154"/>
      <c r="FC75" s="154"/>
      <c r="FD75" s="154"/>
    </row>
    <row r="76" spans="2:160" ht="12.75">
      <c r="B76" s="85">
        <f t="shared" si="6"/>
        <v>3</v>
      </c>
      <c r="C76" s="85">
        <f t="shared" si="7"/>
        <v>3</v>
      </c>
      <c r="D76" s="85">
        <f t="shared" si="8"/>
        <v>3</v>
      </c>
      <c r="E76" s="85">
        <f t="shared" si="9"/>
        <v>3</v>
      </c>
      <c r="F76" s="85">
        <f t="shared" si="10"/>
        <v>3</v>
      </c>
      <c r="G76" s="85">
        <f t="shared" si="11"/>
        <v>2</v>
      </c>
      <c r="H76" s="157">
        <f>IF(AND(M76&gt;0,M76&lt;=STATS!$C$22),1,"")</f>
        <v>1</v>
      </c>
      <c r="J76" s="23">
        <v>75</v>
      </c>
      <c r="K76" s="182">
        <v>46.15478</v>
      </c>
      <c r="L76" s="182">
        <v>-91.92615</v>
      </c>
      <c r="M76" s="4">
        <v>2</v>
      </c>
      <c r="N76" s="183" t="s">
        <v>487</v>
      </c>
      <c r="O76" s="4" t="s">
        <v>490</v>
      </c>
      <c r="Q76" s="4">
        <v>2</v>
      </c>
      <c r="R76" s="8"/>
      <c r="S76" s="8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>
        <v>1</v>
      </c>
      <c r="AF76" s="25"/>
      <c r="AG76" s="25"/>
      <c r="AH76" s="25"/>
      <c r="AQ76" s="4">
        <v>2</v>
      </c>
      <c r="CY76" s="4">
        <v>1</v>
      </c>
      <c r="EZ76" s="154"/>
      <c r="FA76" s="154"/>
      <c r="FB76" s="154"/>
      <c r="FC76" s="154"/>
      <c r="FD76" s="154"/>
    </row>
    <row r="77" spans="2:160" ht="12.75">
      <c r="B77" s="85">
        <f t="shared" si="6"/>
        <v>0</v>
      </c>
      <c r="C77" s="85">
        <f t="shared" si="7"/>
      </c>
      <c r="D77" s="85">
        <f t="shared" si="8"/>
      </c>
      <c r="E77" s="85">
        <f t="shared" si="9"/>
        <v>0</v>
      </c>
      <c r="F77" s="85">
        <f t="shared" si="10"/>
        <v>0</v>
      </c>
      <c r="G77" s="85">
        <f t="shared" si="11"/>
      </c>
      <c r="H77" s="157">
        <f>IF(AND(M77&gt;0,M77&lt;=STATS!$C$22),1,"")</f>
        <v>1</v>
      </c>
      <c r="J77" s="23">
        <v>76</v>
      </c>
      <c r="K77" s="182">
        <v>46.15479</v>
      </c>
      <c r="L77" s="182">
        <v>-91.92579</v>
      </c>
      <c r="M77" s="4">
        <v>6</v>
      </c>
      <c r="N77" s="183" t="s">
        <v>487</v>
      </c>
      <c r="O77" s="4" t="s">
        <v>490</v>
      </c>
      <c r="R77" s="8"/>
      <c r="S77" s="8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EZ77" s="154"/>
      <c r="FA77" s="154"/>
      <c r="FB77" s="154"/>
      <c r="FC77" s="154"/>
      <c r="FD77" s="154"/>
    </row>
    <row r="78" spans="2:160" ht="12.75">
      <c r="B78" s="85">
        <f t="shared" si="6"/>
        <v>0</v>
      </c>
      <c r="C78" s="85">
        <f t="shared" si="7"/>
      </c>
      <c r="D78" s="85">
        <f t="shared" si="8"/>
      </c>
      <c r="E78" s="85">
        <f t="shared" si="9"/>
        <v>0</v>
      </c>
      <c r="F78" s="85">
        <f t="shared" si="10"/>
        <v>0</v>
      </c>
      <c r="G78" s="85">
        <f t="shared" si="11"/>
      </c>
      <c r="H78" s="157">
        <f>IF(AND(M78&gt;0,M78&lt;=STATS!$C$22),1,"")</f>
        <v>1</v>
      </c>
      <c r="J78" s="23">
        <v>77</v>
      </c>
      <c r="K78" s="182">
        <v>46.1548</v>
      </c>
      <c r="L78" s="182">
        <v>-91.92542</v>
      </c>
      <c r="M78" s="4">
        <v>6</v>
      </c>
      <c r="N78" s="183" t="s">
        <v>488</v>
      </c>
      <c r="O78" s="4" t="s">
        <v>490</v>
      </c>
      <c r="R78" s="8"/>
      <c r="S78" s="8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EZ78" s="154"/>
      <c r="FA78" s="154"/>
      <c r="FB78" s="154"/>
      <c r="FC78" s="154"/>
      <c r="FD78" s="154"/>
    </row>
    <row r="79" spans="2:160" ht="12.75">
      <c r="B79" s="85">
        <f t="shared" si="6"/>
        <v>3</v>
      </c>
      <c r="C79" s="85">
        <f t="shared" si="7"/>
        <v>3</v>
      </c>
      <c r="D79" s="85">
        <f t="shared" si="8"/>
        <v>3</v>
      </c>
      <c r="E79" s="85">
        <f t="shared" si="9"/>
        <v>3</v>
      </c>
      <c r="F79" s="85">
        <f t="shared" si="10"/>
        <v>3</v>
      </c>
      <c r="G79" s="85">
        <f t="shared" si="11"/>
        <v>4.5</v>
      </c>
      <c r="H79" s="157">
        <f>IF(AND(M79&gt;0,M79&lt;=STATS!$C$22),1,"")</f>
        <v>1</v>
      </c>
      <c r="J79" s="23">
        <v>78</v>
      </c>
      <c r="K79" s="182">
        <v>46.15482</v>
      </c>
      <c r="L79" s="182">
        <v>-91.92397</v>
      </c>
      <c r="M79" s="4">
        <v>4.5</v>
      </c>
      <c r="N79" s="183" t="s">
        <v>488</v>
      </c>
      <c r="O79" s="4" t="s">
        <v>490</v>
      </c>
      <c r="Q79" s="4">
        <v>2</v>
      </c>
      <c r="R79" s="8"/>
      <c r="S79" s="8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>
        <v>1</v>
      </c>
      <c r="AF79" s="25"/>
      <c r="AG79" s="25"/>
      <c r="AH79" s="25"/>
      <c r="AQ79" s="4">
        <v>2</v>
      </c>
      <c r="CY79" s="4">
        <v>1</v>
      </c>
      <c r="EZ79" s="154"/>
      <c r="FA79" s="154"/>
      <c r="FB79" s="154"/>
      <c r="FC79" s="154"/>
      <c r="FD79" s="154"/>
    </row>
    <row r="80" spans="2:160" ht="12.75">
      <c r="B80" s="85">
        <f t="shared" si="6"/>
        <v>3</v>
      </c>
      <c r="C80" s="85">
        <f t="shared" si="7"/>
        <v>3</v>
      </c>
      <c r="D80" s="85">
        <f t="shared" si="8"/>
        <v>3</v>
      </c>
      <c r="E80" s="85">
        <f t="shared" si="9"/>
        <v>3</v>
      </c>
      <c r="F80" s="85">
        <f t="shared" si="10"/>
        <v>3</v>
      </c>
      <c r="G80" s="85">
        <f t="shared" si="11"/>
        <v>5.5</v>
      </c>
      <c r="H80" s="157">
        <f>IF(AND(M80&gt;0,M80&lt;=STATS!$C$22),1,"")</f>
        <v>1</v>
      </c>
      <c r="J80" s="23">
        <v>79</v>
      </c>
      <c r="K80" s="182">
        <v>46.15483</v>
      </c>
      <c r="L80" s="182">
        <v>-91.92361</v>
      </c>
      <c r="M80" s="4">
        <v>5.5</v>
      </c>
      <c r="N80" s="183" t="s">
        <v>488</v>
      </c>
      <c r="O80" s="4" t="s">
        <v>490</v>
      </c>
      <c r="Q80" s="4">
        <v>1</v>
      </c>
      <c r="R80" s="8"/>
      <c r="S80" s="8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>
        <v>1</v>
      </c>
      <c r="AF80" s="25"/>
      <c r="AG80" s="25"/>
      <c r="AH80" s="25"/>
      <c r="AQ80" s="4">
        <v>1</v>
      </c>
      <c r="CY80" s="4">
        <v>1</v>
      </c>
      <c r="EZ80" s="154"/>
      <c r="FA80" s="154"/>
      <c r="FB80" s="154"/>
      <c r="FC80" s="154"/>
      <c r="FD80" s="154"/>
    </row>
    <row r="81" spans="2:160" ht="12.75">
      <c r="B81" s="85">
        <f t="shared" si="6"/>
        <v>0</v>
      </c>
      <c r="C81" s="85">
        <f t="shared" si="7"/>
      </c>
      <c r="D81" s="85">
        <f t="shared" si="8"/>
      </c>
      <c r="E81" s="85">
        <f t="shared" si="9"/>
        <v>0</v>
      </c>
      <c r="F81" s="85">
        <f t="shared" si="10"/>
        <v>0</v>
      </c>
      <c r="G81" s="85">
        <f t="shared" si="11"/>
      </c>
      <c r="H81" s="157">
        <f>IF(AND(M81&gt;0,M81&lt;=STATS!$C$22),1,"")</f>
        <v>1</v>
      </c>
      <c r="J81" s="23">
        <v>80</v>
      </c>
      <c r="K81" s="182">
        <v>46.15483</v>
      </c>
      <c r="L81" s="182">
        <v>-91.92325</v>
      </c>
      <c r="M81" s="4">
        <v>6</v>
      </c>
      <c r="N81" s="183" t="s">
        <v>488</v>
      </c>
      <c r="O81" s="4" t="s">
        <v>490</v>
      </c>
      <c r="R81" s="184"/>
      <c r="S81" s="8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EZ81" s="154"/>
      <c r="FA81" s="154"/>
      <c r="FB81" s="154"/>
      <c r="FC81" s="154"/>
      <c r="FD81" s="154"/>
    </row>
    <row r="82" spans="2:160" ht="12.75">
      <c r="B82" s="85">
        <f t="shared" si="6"/>
        <v>1</v>
      </c>
      <c r="C82" s="85">
        <f t="shared" si="7"/>
        <v>1</v>
      </c>
      <c r="D82" s="85">
        <f t="shared" si="8"/>
        <v>1</v>
      </c>
      <c r="E82" s="85">
        <f t="shared" si="9"/>
        <v>1</v>
      </c>
      <c r="F82" s="85">
        <f t="shared" si="10"/>
        <v>1</v>
      </c>
      <c r="G82" s="85">
        <f t="shared" si="11"/>
        <v>5</v>
      </c>
      <c r="H82" s="157">
        <f>IF(AND(M82&gt;0,M82&lt;=STATS!$C$22),1,"")</f>
        <v>1</v>
      </c>
      <c r="J82" s="23">
        <v>81</v>
      </c>
      <c r="K82" s="182">
        <v>46.15484</v>
      </c>
      <c r="L82" s="182">
        <v>-91.92289</v>
      </c>
      <c r="M82" s="4">
        <v>5</v>
      </c>
      <c r="N82" s="183" t="s">
        <v>487</v>
      </c>
      <c r="O82" s="4" t="s">
        <v>490</v>
      </c>
      <c r="Q82" s="4">
        <v>1</v>
      </c>
      <c r="R82" s="8"/>
      <c r="S82" s="8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Q82" s="4">
        <v>1</v>
      </c>
      <c r="EZ82" s="154"/>
      <c r="FA82" s="154"/>
      <c r="FB82" s="154"/>
      <c r="FC82" s="154"/>
      <c r="FD82" s="154"/>
    </row>
    <row r="83" spans="2:160" ht="12.75">
      <c r="B83" s="85">
        <f t="shared" si="6"/>
        <v>0</v>
      </c>
      <c r="C83" s="85">
        <f t="shared" si="7"/>
      </c>
      <c r="D83" s="85">
        <f t="shared" si="8"/>
      </c>
      <c r="E83" s="85">
        <f t="shared" si="9"/>
        <v>0</v>
      </c>
      <c r="F83" s="85">
        <f t="shared" si="10"/>
        <v>0</v>
      </c>
      <c r="G83" s="85">
        <f t="shared" si="11"/>
      </c>
      <c r="H83" s="157">
        <f>IF(AND(M83&gt;0,M83&lt;=STATS!$C$22),1,"")</f>
        <v>1</v>
      </c>
      <c r="J83" s="23">
        <v>82</v>
      </c>
      <c r="K83" s="182">
        <v>46.15484</v>
      </c>
      <c r="L83" s="182">
        <v>-91.92252</v>
      </c>
      <c r="M83" s="4">
        <v>5.5</v>
      </c>
      <c r="N83" s="183" t="s">
        <v>487</v>
      </c>
      <c r="O83" s="4" t="s">
        <v>490</v>
      </c>
      <c r="R83" s="8"/>
      <c r="S83" s="8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EZ83" s="154"/>
      <c r="FA83" s="154"/>
      <c r="FB83" s="154"/>
      <c r="FC83" s="154"/>
      <c r="FD83" s="154"/>
    </row>
    <row r="84" spans="2:160" ht="12.75">
      <c r="B84" s="85">
        <f t="shared" si="6"/>
        <v>2</v>
      </c>
      <c r="C84" s="85">
        <f t="shared" si="7"/>
        <v>2</v>
      </c>
      <c r="D84" s="85">
        <f t="shared" si="8"/>
        <v>2</v>
      </c>
      <c r="E84" s="85">
        <f t="shared" si="9"/>
        <v>2</v>
      </c>
      <c r="F84" s="85">
        <f t="shared" si="10"/>
        <v>2</v>
      </c>
      <c r="G84" s="85">
        <f t="shared" si="11"/>
        <v>5.5</v>
      </c>
      <c r="H84" s="157">
        <f>IF(AND(M84&gt;0,M84&lt;=STATS!$C$22),1,"")</f>
        <v>1</v>
      </c>
      <c r="J84" s="23">
        <v>83</v>
      </c>
      <c r="K84" s="182">
        <v>46.15485</v>
      </c>
      <c r="L84" s="182">
        <v>-91.92216</v>
      </c>
      <c r="M84" s="4">
        <v>5.5</v>
      </c>
      <c r="N84" s="183" t="s">
        <v>487</v>
      </c>
      <c r="O84" s="4" t="s">
        <v>490</v>
      </c>
      <c r="Q84" s="4">
        <v>1</v>
      </c>
      <c r="R84" s="8"/>
      <c r="S84" s="8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>
        <v>1</v>
      </c>
      <c r="AF84" s="25"/>
      <c r="AG84" s="25"/>
      <c r="AH84" s="25"/>
      <c r="CY84" s="4">
        <v>1</v>
      </c>
      <c r="EZ84" s="154"/>
      <c r="FA84" s="154"/>
      <c r="FB84" s="154"/>
      <c r="FC84" s="154"/>
      <c r="FD84" s="154"/>
    </row>
    <row r="85" spans="2:160" ht="12.75">
      <c r="B85" s="85">
        <f t="shared" si="6"/>
        <v>3</v>
      </c>
      <c r="C85" s="85">
        <f t="shared" si="7"/>
        <v>3</v>
      </c>
      <c r="D85" s="85">
        <f t="shared" si="8"/>
        <v>3</v>
      </c>
      <c r="E85" s="85">
        <f t="shared" si="9"/>
        <v>3</v>
      </c>
      <c r="F85" s="85">
        <f t="shared" si="10"/>
        <v>3</v>
      </c>
      <c r="G85" s="85">
        <f t="shared" si="11"/>
        <v>4</v>
      </c>
      <c r="H85" s="157">
        <f>IF(AND(M85&gt;0,M85&lt;=STATS!$C$22),1,"")</f>
        <v>1</v>
      </c>
      <c r="J85" s="23">
        <v>84</v>
      </c>
      <c r="K85" s="182">
        <v>46.15486</v>
      </c>
      <c r="L85" s="182">
        <v>-91.9218</v>
      </c>
      <c r="M85" s="4">
        <v>4</v>
      </c>
      <c r="N85" s="183" t="s">
        <v>487</v>
      </c>
      <c r="O85" s="4" t="s">
        <v>490</v>
      </c>
      <c r="Q85" s="4">
        <v>1</v>
      </c>
      <c r="R85" s="8"/>
      <c r="S85" s="8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>
        <v>1</v>
      </c>
      <c r="AF85" s="25"/>
      <c r="AG85" s="25"/>
      <c r="AH85" s="25"/>
      <c r="AQ85" s="4">
        <v>1</v>
      </c>
      <c r="CY85" s="4">
        <v>1</v>
      </c>
      <c r="EZ85" s="154"/>
      <c r="FA85" s="154"/>
      <c r="FB85" s="154"/>
      <c r="FC85" s="154"/>
      <c r="FD85" s="154"/>
    </row>
    <row r="86" spans="2:160" ht="12.75">
      <c r="B86" s="85">
        <f t="shared" si="6"/>
        <v>0</v>
      </c>
      <c r="C86" s="85">
        <f t="shared" si="7"/>
      </c>
      <c r="D86" s="85">
        <f t="shared" si="8"/>
      </c>
      <c r="E86" s="85">
        <f t="shared" si="9"/>
        <v>0</v>
      </c>
      <c r="F86" s="85">
        <f t="shared" si="10"/>
        <v>0</v>
      </c>
      <c r="G86" s="85">
        <f t="shared" si="11"/>
      </c>
      <c r="H86" s="157">
        <f>IF(AND(M86&gt;0,M86&lt;=STATS!$C$22),1,"")</f>
        <v>1</v>
      </c>
      <c r="J86" s="23">
        <v>85</v>
      </c>
      <c r="K86" s="182">
        <v>46.15486</v>
      </c>
      <c r="L86" s="182">
        <v>-91.92144</v>
      </c>
      <c r="M86" s="4">
        <v>1.5</v>
      </c>
      <c r="N86" s="183" t="s">
        <v>487</v>
      </c>
      <c r="O86" s="4" t="s">
        <v>490</v>
      </c>
      <c r="R86" s="8"/>
      <c r="S86" s="8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EZ86" s="154"/>
      <c r="FA86" s="154"/>
      <c r="FB86" s="154"/>
      <c r="FC86" s="154"/>
      <c r="FD86" s="154"/>
    </row>
    <row r="87" spans="2:160" ht="12.75">
      <c r="B87" s="85">
        <f t="shared" si="6"/>
        <v>0</v>
      </c>
      <c r="C87" s="85">
        <f t="shared" si="7"/>
      </c>
      <c r="D87" s="85">
        <f t="shared" si="8"/>
      </c>
      <c r="E87" s="85">
        <f t="shared" si="9"/>
        <v>0</v>
      </c>
      <c r="F87" s="85">
        <f t="shared" si="10"/>
        <v>0</v>
      </c>
      <c r="G87" s="85">
        <f t="shared" si="11"/>
      </c>
      <c r="H87" s="157">
        <f>IF(AND(M87&gt;0,M87&lt;=STATS!$C$22),1,"")</f>
        <v>1</v>
      </c>
      <c r="J87" s="23">
        <v>86</v>
      </c>
      <c r="K87" s="182">
        <v>46.15504</v>
      </c>
      <c r="L87" s="182">
        <v>-91.92561</v>
      </c>
      <c r="M87" s="4">
        <v>6</v>
      </c>
      <c r="N87" s="183" t="s">
        <v>487</v>
      </c>
      <c r="O87" s="4" t="s">
        <v>490</v>
      </c>
      <c r="R87" s="8"/>
      <c r="S87" s="8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EZ87" s="154"/>
      <c r="FA87" s="154"/>
      <c r="FB87" s="154"/>
      <c r="FC87" s="154"/>
      <c r="FD87" s="154"/>
    </row>
    <row r="88" spans="2:160" ht="12.75">
      <c r="B88" s="85">
        <f t="shared" si="6"/>
        <v>3</v>
      </c>
      <c r="C88" s="85">
        <f t="shared" si="7"/>
        <v>3</v>
      </c>
      <c r="D88" s="85">
        <f t="shared" si="8"/>
        <v>3</v>
      </c>
      <c r="E88" s="85">
        <f t="shared" si="9"/>
        <v>3</v>
      </c>
      <c r="F88" s="85">
        <f t="shared" si="10"/>
        <v>3</v>
      </c>
      <c r="G88" s="85">
        <f t="shared" si="11"/>
        <v>5</v>
      </c>
      <c r="H88" s="157">
        <f>IF(AND(M88&gt;0,M88&lt;=STATS!$C$22),1,"")</f>
        <v>1</v>
      </c>
      <c r="J88" s="23">
        <v>87</v>
      </c>
      <c r="K88" s="182">
        <v>46.15507</v>
      </c>
      <c r="L88" s="182">
        <v>-91.9238</v>
      </c>
      <c r="M88" s="4">
        <v>5</v>
      </c>
      <c r="N88" s="183" t="s">
        <v>488</v>
      </c>
      <c r="O88" s="4" t="s">
        <v>490</v>
      </c>
      <c r="Q88" s="4">
        <v>1</v>
      </c>
      <c r="R88" s="8"/>
      <c r="S88" s="8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>
        <v>1</v>
      </c>
      <c r="AF88" s="25"/>
      <c r="AG88" s="25"/>
      <c r="AH88" s="25"/>
      <c r="AQ88" s="4">
        <v>1</v>
      </c>
      <c r="CY88" s="4">
        <v>1</v>
      </c>
      <c r="EZ88" s="154"/>
      <c r="FA88" s="154"/>
      <c r="FB88" s="154"/>
      <c r="FC88" s="154"/>
      <c r="FD88" s="154"/>
    </row>
    <row r="89" spans="2:160" ht="12.75">
      <c r="B89" s="85">
        <f t="shared" si="6"/>
        <v>1</v>
      </c>
      <c r="C89" s="85">
        <f t="shared" si="7"/>
        <v>1</v>
      </c>
      <c r="D89" s="85">
        <f t="shared" si="8"/>
        <v>1</v>
      </c>
      <c r="E89" s="85">
        <f t="shared" si="9"/>
        <v>1</v>
      </c>
      <c r="F89" s="85">
        <f t="shared" si="10"/>
        <v>1</v>
      </c>
      <c r="G89" s="85">
        <f t="shared" si="11"/>
        <v>5.5</v>
      </c>
      <c r="H89" s="157">
        <f>IF(AND(M89&gt;0,M89&lt;=STATS!$C$22),1,"")</f>
        <v>1</v>
      </c>
      <c r="J89" s="23">
        <v>88</v>
      </c>
      <c r="K89" s="182">
        <v>46.15508</v>
      </c>
      <c r="L89" s="182">
        <v>-91.92344</v>
      </c>
      <c r="M89" s="4">
        <v>5.5</v>
      </c>
      <c r="N89" s="183" t="s">
        <v>487</v>
      </c>
      <c r="O89" s="4" t="s">
        <v>490</v>
      </c>
      <c r="Q89" s="4">
        <v>1</v>
      </c>
      <c r="R89" s="8"/>
      <c r="S89" s="8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Q89" s="4">
        <v>1</v>
      </c>
      <c r="EZ89" s="154"/>
      <c r="FA89" s="154"/>
      <c r="FB89" s="154"/>
      <c r="FC89" s="154"/>
      <c r="FD89" s="154"/>
    </row>
    <row r="90" spans="2:160" ht="12.75">
      <c r="B90" s="85">
        <f t="shared" si="6"/>
        <v>0</v>
      </c>
      <c r="C90" s="85">
        <f t="shared" si="7"/>
      </c>
      <c r="D90" s="85">
        <f t="shared" si="8"/>
      </c>
      <c r="E90" s="85">
        <f t="shared" si="9"/>
        <v>0</v>
      </c>
      <c r="F90" s="85">
        <f t="shared" si="10"/>
        <v>0</v>
      </c>
      <c r="G90" s="85">
        <f t="shared" si="11"/>
      </c>
      <c r="H90" s="157">
        <f>IF(AND(M90&gt;0,M90&lt;=STATS!$C$22),1,"")</f>
        <v>1</v>
      </c>
      <c r="J90" s="23">
        <v>89</v>
      </c>
      <c r="K90" s="182">
        <v>46.15509</v>
      </c>
      <c r="L90" s="182">
        <v>-91.92308</v>
      </c>
      <c r="M90" s="4">
        <v>5.5</v>
      </c>
      <c r="N90" s="183" t="s">
        <v>488</v>
      </c>
      <c r="O90" s="4" t="s">
        <v>490</v>
      </c>
      <c r="R90" s="8"/>
      <c r="S90" s="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EZ90" s="154"/>
      <c r="FA90" s="154"/>
      <c r="FB90" s="154"/>
      <c r="FC90" s="154"/>
      <c r="FD90" s="154"/>
    </row>
    <row r="91" spans="2:160" ht="12.75">
      <c r="B91" s="85">
        <f t="shared" si="6"/>
        <v>0</v>
      </c>
      <c r="C91" s="85">
        <f t="shared" si="7"/>
      </c>
      <c r="D91" s="85">
        <f t="shared" si="8"/>
      </c>
      <c r="E91" s="85">
        <f t="shared" si="9"/>
        <v>0</v>
      </c>
      <c r="F91" s="85">
        <f t="shared" si="10"/>
        <v>0</v>
      </c>
      <c r="G91" s="85">
        <f t="shared" si="11"/>
      </c>
      <c r="H91" s="157">
        <f>IF(AND(M91&gt;0,M91&lt;=STATS!$C$22),1,"")</f>
        <v>1</v>
      </c>
      <c r="J91" s="23">
        <v>90</v>
      </c>
      <c r="K91" s="182">
        <v>46.15509</v>
      </c>
      <c r="L91" s="182">
        <v>-91.92271</v>
      </c>
      <c r="M91" s="4">
        <v>5.5</v>
      </c>
      <c r="N91" s="183" t="s">
        <v>487</v>
      </c>
      <c r="O91" s="4" t="s">
        <v>490</v>
      </c>
      <c r="R91" s="8"/>
      <c r="S91" s="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EZ91" s="154"/>
      <c r="FA91" s="154"/>
      <c r="FB91" s="154"/>
      <c r="FC91" s="154"/>
      <c r="FD91" s="154"/>
    </row>
    <row r="92" spans="2:160" ht="12.75">
      <c r="B92" s="85">
        <f t="shared" si="6"/>
        <v>1</v>
      </c>
      <c r="C92" s="85">
        <f t="shared" si="7"/>
        <v>1</v>
      </c>
      <c r="D92" s="85">
        <f t="shared" si="8"/>
        <v>1</v>
      </c>
      <c r="E92" s="85">
        <f t="shared" si="9"/>
        <v>1</v>
      </c>
      <c r="F92" s="85">
        <f t="shared" si="10"/>
        <v>1</v>
      </c>
      <c r="G92" s="85">
        <f t="shared" si="11"/>
        <v>5.5</v>
      </c>
      <c r="H92" s="157">
        <f>IF(AND(M92&gt;0,M92&lt;=STATS!$C$22),1,"")</f>
        <v>1</v>
      </c>
      <c r="J92" s="23">
        <v>91</v>
      </c>
      <c r="K92" s="182">
        <v>46.1551</v>
      </c>
      <c r="L92" s="182">
        <v>-91.92235</v>
      </c>
      <c r="M92" s="4">
        <v>5.5</v>
      </c>
      <c r="N92" s="183" t="s">
        <v>488</v>
      </c>
      <c r="O92" s="4" t="s">
        <v>490</v>
      </c>
      <c r="Q92" s="4">
        <v>1</v>
      </c>
      <c r="R92" s="8"/>
      <c r="S92" s="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Q92" s="4">
        <v>1</v>
      </c>
      <c r="EZ92" s="154"/>
      <c r="FA92" s="154"/>
      <c r="FB92" s="154"/>
      <c r="FC92" s="154"/>
      <c r="FD92" s="154"/>
    </row>
    <row r="93" spans="2:160" ht="12.75">
      <c r="B93" s="85">
        <f t="shared" si="6"/>
        <v>0</v>
      </c>
      <c r="C93" s="85">
        <f t="shared" si="7"/>
      </c>
      <c r="D93" s="85">
        <f t="shared" si="8"/>
      </c>
      <c r="E93" s="85">
        <f t="shared" si="9"/>
        <v>0</v>
      </c>
      <c r="F93" s="85">
        <f t="shared" si="10"/>
        <v>0</v>
      </c>
      <c r="G93" s="85">
        <f t="shared" si="11"/>
      </c>
      <c r="H93" s="157">
        <f>IF(AND(M93&gt;0,M93&lt;=STATS!$C$22),1,"")</f>
        <v>1</v>
      </c>
      <c r="J93" s="23">
        <v>92</v>
      </c>
      <c r="K93" s="182">
        <v>46.15511</v>
      </c>
      <c r="L93" s="182">
        <v>-91.92199</v>
      </c>
      <c r="M93" s="4">
        <v>5.5</v>
      </c>
      <c r="N93" s="183" t="s">
        <v>488</v>
      </c>
      <c r="O93" s="4" t="s">
        <v>490</v>
      </c>
      <c r="R93" s="8"/>
      <c r="S93" s="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EZ93" s="154"/>
      <c r="FA93" s="154"/>
      <c r="FB93" s="154"/>
      <c r="FC93" s="154"/>
      <c r="FD93" s="154"/>
    </row>
    <row r="94" spans="2:160" ht="12.75">
      <c r="B94" s="85">
        <f t="shared" si="6"/>
        <v>2</v>
      </c>
      <c r="C94" s="85">
        <f t="shared" si="7"/>
        <v>2</v>
      </c>
      <c r="D94" s="85">
        <f t="shared" si="8"/>
        <v>2</v>
      </c>
      <c r="E94" s="85">
        <f t="shared" si="9"/>
        <v>2</v>
      </c>
      <c r="F94" s="85">
        <f t="shared" si="10"/>
        <v>2</v>
      </c>
      <c r="G94" s="85">
        <f t="shared" si="11"/>
        <v>3.5</v>
      </c>
      <c r="H94" s="157">
        <f>IF(AND(M94&gt;0,M94&lt;=STATS!$C$22),1,"")</f>
        <v>1</v>
      </c>
      <c r="J94" s="23">
        <v>93</v>
      </c>
      <c r="K94" s="182">
        <v>46.15511</v>
      </c>
      <c r="L94" s="182">
        <v>-91.92163</v>
      </c>
      <c r="M94" s="4">
        <v>3.5</v>
      </c>
      <c r="N94" s="183" t="s">
        <v>487</v>
      </c>
      <c r="O94" s="4" t="s">
        <v>490</v>
      </c>
      <c r="Q94" s="4">
        <v>2</v>
      </c>
      <c r="R94" s="8"/>
      <c r="S94" s="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>
        <v>1</v>
      </c>
      <c r="AF94" s="25"/>
      <c r="AG94" s="25"/>
      <c r="AH94" s="25"/>
      <c r="AQ94" s="4">
        <v>2</v>
      </c>
      <c r="EZ94" s="154"/>
      <c r="FA94" s="154"/>
      <c r="FB94" s="154"/>
      <c r="FC94" s="154"/>
      <c r="FD94" s="154"/>
    </row>
    <row r="95" spans="2:160" ht="12.75">
      <c r="B95" s="85">
        <f t="shared" si="6"/>
        <v>2</v>
      </c>
      <c r="C95" s="85">
        <f t="shared" si="7"/>
        <v>2</v>
      </c>
      <c r="D95" s="85">
        <f t="shared" si="8"/>
        <v>2</v>
      </c>
      <c r="E95" s="85">
        <f t="shared" si="9"/>
        <v>2</v>
      </c>
      <c r="F95" s="85">
        <f t="shared" si="10"/>
        <v>2</v>
      </c>
      <c r="G95" s="85">
        <f t="shared" si="11"/>
        <v>6</v>
      </c>
      <c r="H95" s="157">
        <f>IF(AND(M95&gt;0,M95&lt;=STATS!$C$22),1,"")</f>
        <v>1</v>
      </c>
      <c r="J95" s="23">
        <v>94</v>
      </c>
      <c r="K95" s="182">
        <v>46.1553</v>
      </c>
      <c r="L95" s="182">
        <v>-91.92544</v>
      </c>
      <c r="M95" s="4">
        <v>6</v>
      </c>
      <c r="N95" s="183" t="s">
        <v>487</v>
      </c>
      <c r="O95" s="4" t="s">
        <v>490</v>
      </c>
      <c r="Q95" s="4">
        <v>1</v>
      </c>
      <c r="R95" s="8"/>
      <c r="S95" s="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>
        <v>1</v>
      </c>
      <c r="AF95" s="25"/>
      <c r="AG95" s="25"/>
      <c r="AH95" s="25"/>
      <c r="AW95" s="4">
        <v>1</v>
      </c>
      <c r="EZ95" s="154"/>
      <c r="FA95" s="154"/>
      <c r="FB95" s="154"/>
      <c r="FC95" s="154"/>
      <c r="FD95" s="154"/>
    </row>
    <row r="96" spans="2:160" ht="12.75">
      <c r="B96" s="85">
        <f t="shared" si="6"/>
        <v>0</v>
      </c>
      <c r="C96" s="85">
        <f t="shared" si="7"/>
      </c>
      <c r="D96" s="85">
        <f t="shared" si="8"/>
      </c>
      <c r="E96" s="85">
        <f t="shared" si="9"/>
      </c>
      <c r="F96" s="85">
        <f t="shared" si="10"/>
      </c>
      <c r="G96" s="85">
        <f t="shared" si="11"/>
      </c>
      <c r="H96" s="157">
        <f>IF(AND(M96&gt;0,M96&lt;=STATS!$C$22),1,"")</f>
      </c>
      <c r="J96" s="23">
        <v>95</v>
      </c>
      <c r="K96" s="182">
        <v>46.15531</v>
      </c>
      <c r="L96" s="182">
        <v>-91.92508</v>
      </c>
      <c r="M96" s="4">
        <v>7</v>
      </c>
      <c r="N96" s="183" t="s">
        <v>487</v>
      </c>
      <c r="O96" s="4" t="s">
        <v>490</v>
      </c>
      <c r="R96" s="8"/>
      <c r="S96" s="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EZ96" s="154"/>
      <c r="FA96" s="154"/>
      <c r="FB96" s="154"/>
      <c r="FC96" s="154"/>
      <c r="FD96" s="154"/>
    </row>
    <row r="97" spans="2:160" ht="12.75">
      <c r="B97" s="85">
        <f t="shared" si="6"/>
        <v>2</v>
      </c>
      <c r="C97" s="85">
        <f t="shared" si="7"/>
        <v>2</v>
      </c>
      <c r="D97" s="85">
        <f t="shared" si="8"/>
        <v>2</v>
      </c>
      <c r="E97" s="85">
        <f t="shared" si="9"/>
        <v>2</v>
      </c>
      <c r="F97" s="85">
        <f t="shared" si="10"/>
        <v>2</v>
      </c>
      <c r="G97" s="85">
        <f t="shared" si="11"/>
        <v>5</v>
      </c>
      <c r="H97" s="157">
        <f>IF(AND(M97&gt;0,M97&lt;=STATS!$C$22),1,"")</f>
        <v>1</v>
      </c>
      <c r="J97" s="23">
        <v>96</v>
      </c>
      <c r="K97" s="182">
        <v>46.15532</v>
      </c>
      <c r="L97" s="182">
        <v>-91.92399</v>
      </c>
      <c r="M97" s="4">
        <v>5</v>
      </c>
      <c r="N97" s="183" t="s">
        <v>488</v>
      </c>
      <c r="O97" s="4" t="s">
        <v>490</v>
      </c>
      <c r="Q97" s="4">
        <v>1</v>
      </c>
      <c r="R97" s="8"/>
      <c r="S97" s="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>
        <v>1</v>
      </c>
      <c r="AF97" s="25"/>
      <c r="AG97" s="25"/>
      <c r="AH97" s="25"/>
      <c r="AQ97" s="4">
        <v>1</v>
      </c>
      <c r="EZ97" s="154"/>
      <c r="FA97" s="154"/>
      <c r="FB97" s="154"/>
      <c r="FC97" s="154"/>
      <c r="FD97" s="154"/>
    </row>
    <row r="98" spans="2:160" ht="12.75">
      <c r="B98" s="85">
        <f t="shared" si="6"/>
        <v>2</v>
      </c>
      <c r="C98" s="85">
        <f t="shared" si="7"/>
        <v>2</v>
      </c>
      <c r="D98" s="85">
        <f t="shared" si="8"/>
        <v>1</v>
      </c>
      <c r="E98" s="85">
        <f t="shared" si="9"/>
        <v>2</v>
      </c>
      <c r="F98" s="85">
        <f t="shared" si="10"/>
        <v>1</v>
      </c>
      <c r="G98" s="85">
        <f t="shared" si="11"/>
        <v>6</v>
      </c>
      <c r="H98" s="157">
        <f>IF(AND(M98&gt;0,M98&lt;=STATS!$C$22),1,"")</f>
        <v>1</v>
      </c>
      <c r="J98" s="23">
        <v>97</v>
      </c>
      <c r="K98" s="182">
        <v>46.15533</v>
      </c>
      <c r="L98" s="182">
        <v>-91.92363</v>
      </c>
      <c r="M98" s="4">
        <v>6</v>
      </c>
      <c r="N98" s="183" t="s">
        <v>488</v>
      </c>
      <c r="O98" s="4" t="s">
        <v>490</v>
      </c>
      <c r="Q98" s="4">
        <v>1</v>
      </c>
      <c r="R98" s="8"/>
      <c r="S98" s="8">
        <v>1</v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Q98" s="4">
        <v>1</v>
      </c>
      <c r="EZ98" s="154"/>
      <c r="FA98" s="154"/>
      <c r="FB98" s="154"/>
      <c r="FC98" s="154"/>
      <c r="FD98" s="154"/>
    </row>
    <row r="99" spans="2:160" ht="12.75">
      <c r="B99" s="85">
        <f t="shared" si="6"/>
        <v>0</v>
      </c>
      <c r="C99" s="85">
        <f t="shared" si="7"/>
      </c>
      <c r="D99" s="85">
        <f t="shared" si="8"/>
      </c>
      <c r="E99" s="85">
        <f t="shared" si="9"/>
        <v>0</v>
      </c>
      <c r="F99" s="85">
        <f t="shared" si="10"/>
        <v>0</v>
      </c>
      <c r="G99" s="85">
        <f t="shared" si="11"/>
      </c>
      <c r="H99" s="157">
        <f>IF(AND(M99&gt;0,M99&lt;=STATS!$C$22),1,"")</f>
        <v>1</v>
      </c>
      <c r="J99" s="23">
        <v>98</v>
      </c>
      <c r="K99" s="182">
        <v>46.15534</v>
      </c>
      <c r="L99" s="182">
        <v>-91.92327</v>
      </c>
      <c r="M99" s="4">
        <v>6</v>
      </c>
      <c r="N99" s="183" t="s">
        <v>488</v>
      </c>
      <c r="O99" s="4" t="s">
        <v>490</v>
      </c>
      <c r="R99" s="184"/>
      <c r="S99" s="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EZ99" s="154"/>
      <c r="FA99" s="154"/>
      <c r="FB99" s="154"/>
      <c r="FC99" s="154"/>
      <c r="FD99" s="154"/>
    </row>
    <row r="100" spans="2:160" ht="12.75">
      <c r="B100" s="85">
        <f t="shared" si="6"/>
        <v>2</v>
      </c>
      <c r="C100" s="85">
        <f t="shared" si="7"/>
        <v>2</v>
      </c>
      <c r="D100" s="85">
        <f t="shared" si="8"/>
        <v>2</v>
      </c>
      <c r="E100" s="85">
        <f t="shared" si="9"/>
        <v>2</v>
      </c>
      <c r="F100" s="85">
        <f t="shared" si="10"/>
        <v>2</v>
      </c>
      <c r="G100" s="85">
        <f t="shared" si="11"/>
        <v>5</v>
      </c>
      <c r="H100" s="157">
        <f>IF(AND(M100&gt;0,M100&lt;=STATS!$C$22),1,"")</f>
        <v>1</v>
      </c>
      <c r="J100" s="23">
        <v>99</v>
      </c>
      <c r="K100" s="182">
        <v>46.15534</v>
      </c>
      <c r="L100" s="182">
        <v>-91.9229</v>
      </c>
      <c r="M100" s="4">
        <v>5</v>
      </c>
      <c r="N100" s="183" t="s">
        <v>487</v>
      </c>
      <c r="O100" s="4" t="s">
        <v>490</v>
      </c>
      <c r="Q100" s="4">
        <v>1</v>
      </c>
      <c r="R100" s="184"/>
      <c r="S100" s="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Q100" s="4">
        <v>1</v>
      </c>
      <c r="CY100" s="4">
        <v>1</v>
      </c>
      <c r="EZ100" s="154"/>
      <c r="FA100" s="154"/>
      <c r="FB100" s="154"/>
      <c r="FC100" s="154"/>
      <c r="FD100" s="154"/>
    </row>
    <row r="101" spans="2:160" ht="12.75">
      <c r="B101" s="85">
        <f t="shared" si="6"/>
        <v>0</v>
      </c>
      <c r="C101" s="85">
        <f t="shared" si="7"/>
      </c>
      <c r="D101" s="85">
        <f t="shared" si="8"/>
      </c>
      <c r="E101" s="85">
        <f t="shared" si="9"/>
        <v>0</v>
      </c>
      <c r="F101" s="85">
        <f t="shared" si="10"/>
        <v>0</v>
      </c>
      <c r="G101" s="85">
        <f t="shared" si="11"/>
      </c>
      <c r="H101" s="157">
        <f>IF(AND(M101&gt;0,M101&lt;=STATS!$C$22),1,"")</f>
        <v>1</v>
      </c>
      <c r="J101" s="23">
        <v>100</v>
      </c>
      <c r="K101" s="182">
        <v>46.15535</v>
      </c>
      <c r="L101" s="182">
        <v>-91.92254</v>
      </c>
      <c r="M101" s="4">
        <v>5</v>
      </c>
      <c r="N101" s="183" t="s">
        <v>487</v>
      </c>
      <c r="O101" s="4" t="s">
        <v>490</v>
      </c>
      <c r="R101" s="8"/>
      <c r="S101" s="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EZ101" s="154"/>
      <c r="FA101" s="154"/>
      <c r="FB101" s="154"/>
      <c r="FC101" s="154"/>
      <c r="FD101" s="154"/>
    </row>
    <row r="102" spans="2:160" ht="12.75">
      <c r="B102" s="85">
        <f t="shared" si="6"/>
        <v>0</v>
      </c>
      <c r="C102" s="85">
        <f t="shared" si="7"/>
      </c>
      <c r="D102" s="85">
        <f t="shared" si="8"/>
      </c>
      <c r="E102" s="85">
        <f t="shared" si="9"/>
        <v>0</v>
      </c>
      <c r="F102" s="85">
        <f t="shared" si="10"/>
        <v>0</v>
      </c>
      <c r="G102" s="85">
        <f t="shared" si="11"/>
      </c>
      <c r="H102" s="157">
        <f>IF(AND(M102&gt;0,M102&lt;=STATS!$C$22),1,"")</f>
        <v>1</v>
      </c>
      <c r="J102" s="23">
        <v>101</v>
      </c>
      <c r="K102" s="182">
        <v>46.15535</v>
      </c>
      <c r="L102" s="182">
        <v>-91.92218</v>
      </c>
      <c r="M102" s="4">
        <v>5.5</v>
      </c>
      <c r="N102" s="183" t="s">
        <v>488</v>
      </c>
      <c r="O102" s="4" t="s">
        <v>490</v>
      </c>
      <c r="R102" s="8"/>
      <c r="S102" s="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EZ102" s="154"/>
      <c r="FA102" s="154"/>
      <c r="FB102" s="154"/>
      <c r="FC102" s="154"/>
      <c r="FD102" s="154"/>
    </row>
    <row r="103" spans="2:160" ht="12.75">
      <c r="B103" s="85">
        <f t="shared" si="6"/>
        <v>2</v>
      </c>
      <c r="C103" s="85">
        <f t="shared" si="7"/>
        <v>2</v>
      </c>
      <c r="D103" s="85">
        <f t="shared" si="8"/>
        <v>2</v>
      </c>
      <c r="E103" s="85">
        <f t="shared" si="9"/>
        <v>2</v>
      </c>
      <c r="F103" s="85">
        <f t="shared" si="10"/>
        <v>2</v>
      </c>
      <c r="G103" s="85">
        <f t="shared" si="11"/>
        <v>4</v>
      </c>
      <c r="H103" s="157">
        <f>IF(AND(M103&gt;0,M103&lt;=STATS!$C$22),1,"")</f>
        <v>1</v>
      </c>
      <c r="J103" s="23">
        <v>102</v>
      </c>
      <c r="K103" s="182">
        <v>46.15536</v>
      </c>
      <c r="L103" s="182">
        <v>-91.92182</v>
      </c>
      <c r="M103" s="4">
        <v>4</v>
      </c>
      <c r="N103" s="183" t="s">
        <v>487</v>
      </c>
      <c r="O103" s="4" t="s">
        <v>490</v>
      </c>
      <c r="Q103" s="4">
        <v>2</v>
      </c>
      <c r="R103" s="8"/>
      <c r="S103" s="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>
        <v>1</v>
      </c>
      <c r="AF103" s="25"/>
      <c r="AG103" s="25"/>
      <c r="AH103" s="25"/>
      <c r="AQ103" s="4">
        <v>2</v>
      </c>
      <c r="EZ103" s="154"/>
      <c r="FA103" s="154"/>
      <c r="FB103" s="154"/>
      <c r="FC103" s="154"/>
      <c r="FD103" s="154"/>
    </row>
    <row r="104" spans="2:160" ht="12.75">
      <c r="B104" s="85">
        <f t="shared" si="6"/>
        <v>2</v>
      </c>
      <c r="C104" s="85">
        <f t="shared" si="7"/>
        <v>2</v>
      </c>
      <c r="D104" s="85">
        <f t="shared" si="8"/>
        <v>2</v>
      </c>
      <c r="E104" s="85">
        <f t="shared" si="9"/>
        <v>2</v>
      </c>
      <c r="F104" s="85">
        <f t="shared" si="10"/>
        <v>2</v>
      </c>
      <c r="G104" s="85">
        <f t="shared" si="11"/>
        <v>4</v>
      </c>
      <c r="H104" s="157">
        <f>IF(AND(M104&gt;0,M104&lt;=STATS!$C$22),1,"")</f>
        <v>1</v>
      </c>
      <c r="J104" s="23">
        <v>103</v>
      </c>
      <c r="K104" s="182">
        <v>46.15537</v>
      </c>
      <c r="L104" s="182">
        <v>-91.92145</v>
      </c>
      <c r="M104" s="4">
        <v>4</v>
      </c>
      <c r="N104" s="183" t="s">
        <v>488</v>
      </c>
      <c r="O104" s="4" t="s">
        <v>490</v>
      </c>
      <c r="Q104" s="4">
        <v>3</v>
      </c>
      <c r="R104" s="8"/>
      <c r="S104" s="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>
        <v>1</v>
      </c>
      <c r="AF104" s="25"/>
      <c r="AG104" s="25"/>
      <c r="AH104" s="25"/>
      <c r="AQ104" s="4">
        <v>3</v>
      </c>
      <c r="EZ104" s="154"/>
      <c r="FA104" s="154"/>
      <c r="FB104" s="154"/>
      <c r="FC104" s="154"/>
      <c r="FD104" s="154"/>
    </row>
    <row r="105" spans="2:160" ht="12.75">
      <c r="B105" s="85">
        <f t="shared" si="6"/>
        <v>2</v>
      </c>
      <c r="C105" s="85">
        <f t="shared" si="7"/>
        <v>2</v>
      </c>
      <c r="D105" s="85">
        <f t="shared" si="8"/>
        <v>2</v>
      </c>
      <c r="E105" s="85">
        <f t="shared" si="9"/>
        <v>2</v>
      </c>
      <c r="F105" s="85">
        <f t="shared" si="10"/>
        <v>2</v>
      </c>
      <c r="G105" s="85">
        <f t="shared" si="11"/>
        <v>1.5</v>
      </c>
      <c r="H105" s="157">
        <f>IF(AND(M105&gt;0,M105&lt;=STATS!$C$22),1,"")</f>
        <v>1</v>
      </c>
      <c r="J105" s="23">
        <v>104</v>
      </c>
      <c r="K105" s="182">
        <v>46.15554</v>
      </c>
      <c r="L105" s="182">
        <v>-91.92599</v>
      </c>
      <c r="M105" s="4">
        <v>1.5</v>
      </c>
      <c r="N105" s="183" t="s">
        <v>487</v>
      </c>
      <c r="O105" s="4" t="s">
        <v>490</v>
      </c>
      <c r="Q105" s="4">
        <v>1</v>
      </c>
      <c r="R105" s="8"/>
      <c r="S105" s="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BR105" s="4">
        <v>1</v>
      </c>
      <c r="EF105" s="4">
        <v>1</v>
      </c>
      <c r="EZ105" s="154"/>
      <c r="FA105" s="154"/>
      <c r="FB105" s="154"/>
      <c r="FC105" s="154"/>
      <c r="FD105" s="154"/>
    </row>
    <row r="106" spans="2:160" ht="12.75">
      <c r="B106" s="85">
        <f t="shared" si="6"/>
        <v>2</v>
      </c>
      <c r="C106" s="85">
        <f t="shared" si="7"/>
        <v>2</v>
      </c>
      <c r="D106" s="85">
        <f t="shared" si="8"/>
        <v>2</v>
      </c>
      <c r="E106" s="85">
        <f t="shared" si="9"/>
        <v>2</v>
      </c>
      <c r="F106" s="85">
        <f t="shared" si="10"/>
        <v>2</v>
      </c>
      <c r="G106" s="85">
        <f t="shared" si="11"/>
        <v>2</v>
      </c>
      <c r="H106" s="157">
        <f>IF(AND(M106&gt;0,M106&lt;=STATS!$C$22),1,"")</f>
        <v>1</v>
      </c>
      <c r="J106" s="23">
        <v>105</v>
      </c>
      <c r="K106" s="182">
        <v>46.15555</v>
      </c>
      <c r="L106" s="182">
        <v>-91.92563</v>
      </c>
      <c r="M106" s="4">
        <v>2</v>
      </c>
      <c r="N106" s="183" t="s">
        <v>487</v>
      </c>
      <c r="O106" s="4" t="s">
        <v>490</v>
      </c>
      <c r="Q106" s="4">
        <v>2</v>
      </c>
      <c r="R106" s="8"/>
      <c r="S106" s="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Q106" s="4">
        <v>2</v>
      </c>
      <c r="CY106" s="4">
        <v>1</v>
      </c>
      <c r="EZ106" s="154"/>
      <c r="FA106" s="154"/>
      <c r="FB106" s="154"/>
      <c r="FC106" s="154"/>
      <c r="FD106" s="154"/>
    </row>
    <row r="107" spans="2:160" ht="12.75">
      <c r="B107" s="85">
        <f t="shared" si="6"/>
        <v>2</v>
      </c>
      <c r="C107" s="85">
        <f t="shared" si="7"/>
        <v>2</v>
      </c>
      <c r="D107" s="85">
        <f t="shared" si="8"/>
        <v>2</v>
      </c>
      <c r="E107" s="85">
        <f t="shared" si="9"/>
        <v>2</v>
      </c>
      <c r="F107" s="85">
        <f t="shared" si="10"/>
        <v>2</v>
      </c>
      <c r="G107" s="85">
        <f t="shared" si="11"/>
        <v>6.5</v>
      </c>
      <c r="H107" s="157">
        <f>IF(AND(M107&gt;0,M107&lt;=STATS!$C$22),1,"")</f>
        <v>1</v>
      </c>
      <c r="J107" s="23">
        <v>106</v>
      </c>
      <c r="K107" s="182">
        <v>46.15555</v>
      </c>
      <c r="L107" s="182">
        <v>-91.92527</v>
      </c>
      <c r="M107" s="4">
        <v>6.5</v>
      </c>
      <c r="N107" s="183" t="s">
        <v>487</v>
      </c>
      <c r="O107" s="4" t="s">
        <v>490</v>
      </c>
      <c r="Q107" s="4">
        <v>1</v>
      </c>
      <c r="R107" s="8"/>
      <c r="S107" s="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Q107" s="4">
        <v>1</v>
      </c>
      <c r="CY107" s="4">
        <v>1</v>
      </c>
      <c r="EZ107" s="154"/>
      <c r="FA107" s="154"/>
      <c r="FB107" s="154"/>
      <c r="FC107" s="154"/>
      <c r="FD107" s="154"/>
    </row>
    <row r="108" spans="2:160" ht="12.75">
      <c r="B108" s="85">
        <f t="shared" si="6"/>
        <v>0</v>
      </c>
      <c r="C108" s="85">
        <f t="shared" si="7"/>
      </c>
      <c r="D108" s="85">
        <f t="shared" si="8"/>
      </c>
      <c r="E108" s="85">
        <f t="shared" si="9"/>
      </c>
      <c r="F108" s="85">
        <f t="shared" si="10"/>
      </c>
      <c r="G108" s="85">
        <f t="shared" si="11"/>
      </c>
      <c r="H108" s="157">
        <f>IF(AND(M108&gt;0,M108&lt;=STATS!$C$22),1,"")</f>
      </c>
      <c r="J108" s="23">
        <v>107</v>
      </c>
      <c r="K108" s="182">
        <v>46.15556</v>
      </c>
      <c r="L108" s="182">
        <v>-91.92491</v>
      </c>
      <c r="M108" s="4">
        <v>7</v>
      </c>
      <c r="N108" s="183" t="s">
        <v>488</v>
      </c>
      <c r="O108" s="4" t="s">
        <v>490</v>
      </c>
      <c r="R108" s="8"/>
      <c r="S108" s="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EZ108" s="154"/>
      <c r="FA108" s="154"/>
      <c r="FB108" s="154"/>
      <c r="FC108" s="154"/>
      <c r="FD108" s="154"/>
    </row>
    <row r="109" spans="2:160" ht="12.75">
      <c r="B109" s="85">
        <f t="shared" si="6"/>
        <v>1</v>
      </c>
      <c r="C109" s="85">
        <f t="shared" si="7"/>
        <v>1</v>
      </c>
      <c r="D109" s="85">
        <f t="shared" si="8"/>
      </c>
      <c r="E109" s="85">
        <f t="shared" si="9"/>
        <v>1</v>
      </c>
      <c r="F109" s="85">
        <f t="shared" si="10"/>
        <v>0</v>
      </c>
      <c r="G109" s="85">
        <f t="shared" si="11"/>
        <v>6</v>
      </c>
      <c r="H109" s="157">
        <f>IF(AND(M109&gt;0,M109&lt;=STATS!$C$22),1,"")</f>
        <v>1</v>
      </c>
      <c r="J109" s="23">
        <v>108</v>
      </c>
      <c r="K109" s="182">
        <v>46.15558</v>
      </c>
      <c r="L109" s="182">
        <v>-91.92382</v>
      </c>
      <c r="M109" s="4">
        <v>6</v>
      </c>
      <c r="N109" s="183" t="s">
        <v>488</v>
      </c>
      <c r="O109" s="4" t="s">
        <v>490</v>
      </c>
      <c r="Q109" s="4">
        <v>1</v>
      </c>
      <c r="R109" s="8"/>
      <c r="S109" s="8">
        <v>1</v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EZ109" s="154"/>
      <c r="FA109" s="154"/>
      <c r="FB109" s="154"/>
      <c r="FC109" s="154"/>
      <c r="FD109" s="154"/>
    </row>
    <row r="110" spans="2:160" ht="12.75">
      <c r="B110" s="85">
        <f t="shared" si="6"/>
        <v>0</v>
      </c>
      <c r="C110" s="85">
        <f t="shared" si="7"/>
      </c>
      <c r="D110" s="85">
        <f t="shared" si="8"/>
      </c>
      <c r="E110" s="85">
        <f t="shared" si="9"/>
        <v>0</v>
      </c>
      <c r="F110" s="85">
        <f t="shared" si="10"/>
        <v>0</v>
      </c>
      <c r="G110" s="85">
        <f t="shared" si="11"/>
      </c>
      <c r="H110" s="157">
        <f>IF(AND(M110&gt;0,M110&lt;=STATS!$C$22),1,"")</f>
        <v>1</v>
      </c>
      <c r="J110" s="23">
        <v>109</v>
      </c>
      <c r="K110" s="182">
        <v>46.15558</v>
      </c>
      <c r="L110" s="182">
        <v>-91.92346</v>
      </c>
      <c r="M110" s="4">
        <v>6</v>
      </c>
      <c r="N110" s="183" t="s">
        <v>488</v>
      </c>
      <c r="O110" s="4" t="s">
        <v>490</v>
      </c>
      <c r="R110" s="8"/>
      <c r="S110" s="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EZ110" s="154"/>
      <c r="FA110" s="154"/>
      <c r="FB110" s="154"/>
      <c r="FC110" s="154"/>
      <c r="FD110" s="154"/>
    </row>
    <row r="111" spans="2:160" ht="12.75">
      <c r="B111" s="85">
        <f t="shared" si="6"/>
        <v>0</v>
      </c>
      <c r="C111" s="85">
        <f t="shared" si="7"/>
      </c>
      <c r="D111" s="85">
        <f t="shared" si="8"/>
      </c>
      <c r="E111" s="85">
        <f t="shared" si="9"/>
        <v>0</v>
      </c>
      <c r="F111" s="85">
        <f t="shared" si="10"/>
        <v>0</v>
      </c>
      <c r="G111" s="85">
        <f t="shared" si="11"/>
      </c>
      <c r="H111" s="157">
        <f>IF(AND(M111&gt;0,M111&lt;=STATS!$C$22),1,"")</f>
        <v>1</v>
      </c>
      <c r="J111" s="23">
        <v>110</v>
      </c>
      <c r="K111" s="182">
        <v>46.15559</v>
      </c>
      <c r="L111" s="182">
        <v>-91.92309</v>
      </c>
      <c r="M111" s="4">
        <v>6</v>
      </c>
      <c r="N111" s="183" t="s">
        <v>488</v>
      </c>
      <c r="O111" s="4" t="s">
        <v>490</v>
      </c>
      <c r="R111" s="8"/>
      <c r="S111" s="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EZ111" s="154"/>
      <c r="FA111" s="154"/>
      <c r="FB111" s="154"/>
      <c r="FC111" s="154"/>
      <c r="FD111" s="154"/>
    </row>
    <row r="112" spans="2:160" ht="12.75">
      <c r="B112" s="85">
        <f t="shared" si="6"/>
        <v>0</v>
      </c>
      <c r="C112" s="85">
        <f t="shared" si="7"/>
      </c>
      <c r="D112" s="85">
        <f t="shared" si="8"/>
      </c>
      <c r="E112" s="85">
        <f t="shared" si="9"/>
        <v>0</v>
      </c>
      <c r="F112" s="85">
        <f t="shared" si="10"/>
        <v>0</v>
      </c>
      <c r="G112" s="85">
        <f t="shared" si="11"/>
      </c>
      <c r="H112" s="157">
        <f>IF(AND(M112&gt;0,M112&lt;=STATS!$C$22),1,"")</f>
        <v>1</v>
      </c>
      <c r="J112" s="23">
        <v>111</v>
      </c>
      <c r="K112" s="182">
        <v>46.1556</v>
      </c>
      <c r="L112" s="182">
        <v>-91.92273</v>
      </c>
      <c r="M112" s="4">
        <v>6</v>
      </c>
      <c r="N112" s="183" t="s">
        <v>488</v>
      </c>
      <c r="O112" s="4" t="s">
        <v>490</v>
      </c>
      <c r="R112" s="8"/>
      <c r="S112" s="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EZ112" s="154"/>
      <c r="FA112" s="154"/>
      <c r="FB112" s="154"/>
      <c r="FC112" s="154"/>
      <c r="FD112" s="154"/>
    </row>
    <row r="113" spans="2:160" ht="12.75">
      <c r="B113" s="85">
        <f t="shared" si="6"/>
        <v>0</v>
      </c>
      <c r="C113" s="85">
        <f t="shared" si="7"/>
      </c>
      <c r="D113" s="85">
        <f t="shared" si="8"/>
      </c>
      <c r="E113" s="85">
        <f t="shared" si="9"/>
        <v>0</v>
      </c>
      <c r="F113" s="85">
        <f t="shared" si="10"/>
        <v>0</v>
      </c>
      <c r="G113" s="85">
        <f t="shared" si="11"/>
      </c>
      <c r="H113" s="157">
        <f>IF(AND(M113&gt;0,M113&lt;=STATS!$C$22),1,"")</f>
        <v>1</v>
      </c>
      <c r="J113" s="23">
        <v>112</v>
      </c>
      <c r="K113" s="182">
        <v>46.1556</v>
      </c>
      <c r="L113" s="182">
        <v>-91.92237</v>
      </c>
      <c r="M113" s="4">
        <v>6</v>
      </c>
      <c r="N113" s="183" t="s">
        <v>487</v>
      </c>
      <c r="O113" s="4" t="s">
        <v>490</v>
      </c>
      <c r="R113" s="8"/>
      <c r="S113" s="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EZ113" s="154"/>
      <c r="FA113" s="154"/>
      <c r="FB113" s="154"/>
      <c r="FC113" s="154"/>
      <c r="FD113" s="154"/>
    </row>
    <row r="114" spans="2:160" ht="12.75">
      <c r="B114" s="85">
        <f t="shared" si="6"/>
        <v>0</v>
      </c>
      <c r="C114" s="85">
        <f t="shared" si="7"/>
      </c>
      <c r="D114" s="85">
        <f t="shared" si="8"/>
      </c>
      <c r="E114" s="85">
        <f t="shared" si="9"/>
        <v>0</v>
      </c>
      <c r="F114" s="85">
        <f t="shared" si="10"/>
        <v>0</v>
      </c>
      <c r="G114" s="85">
        <f t="shared" si="11"/>
      </c>
      <c r="H114" s="157">
        <f>IF(AND(M114&gt;0,M114&lt;=STATS!$C$22),1,"")</f>
        <v>1</v>
      </c>
      <c r="J114" s="23">
        <v>113</v>
      </c>
      <c r="K114" s="182">
        <v>46.15561</v>
      </c>
      <c r="L114" s="182">
        <v>-91.92201</v>
      </c>
      <c r="M114" s="4">
        <v>5.5</v>
      </c>
      <c r="N114" s="183" t="s">
        <v>487</v>
      </c>
      <c r="O114" s="4" t="s">
        <v>490</v>
      </c>
      <c r="R114" s="8"/>
      <c r="S114" s="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EZ114" s="154"/>
      <c r="FA114" s="154"/>
      <c r="FB114" s="154"/>
      <c r="FC114" s="154"/>
      <c r="FD114" s="154"/>
    </row>
    <row r="115" spans="2:160" ht="12.75">
      <c r="B115" s="85">
        <f t="shared" si="6"/>
        <v>2</v>
      </c>
      <c r="C115" s="85">
        <f t="shared" si="7"/>
        <v>2</v>
      </c>
      <c r="D115" s="85">
        <f t="shared" si="8"/>
        <v>2</v>
      </c>
      <c r="E115" s="85">
        <f t="shared" si="9"/>
        <v>2</v>
      </c>
      <c r="F115" s="85">
        <f t="shared" si="10"/>
        <v>2</v>
      </c>
      <c r="G115" s="85">
        <f t="shared" si="11"/>
        <v>2.5</v>
      </c>
      <c r="H115" s="157">
        <f>IF(AND(M115&gt;0,M115&lt;=STATS!$C$22),1,"")</f>
        <v>1</v>
      </c>
      <c r="J115" s="23">
        <v>114</v>
      </c>
      <c r="K115" s="182">
        <v>46.15561</v>
      </c>
      <c r="L115" s="182">
        <v>-91.92164</v>
      </c>
      <c r="M115" s="4">
        <v>2.5</v>
      </c>
      <c r="N115" s="183" t="s">
        <v>487</v>
      </c>
      <c r="O115" s="4" t="s">
        <v>490</v>
      </c>
      <c r="Q115" s="4">
        <v>2</v>
      </c>
      <c r="R115" s="8"/>
      <c r="S115" s="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>
        <v>1</v>
      </c>
      <c r="AF115" s="25"/>
      <c r="AG115" s="25"/>
      <c r="AH115" s="25"/>
      <c r="AQ115" s="4">
        <v>2</v>
      </c>
      <c r="EZ115" s="154"/>
      <c r="FA115" s="154"/>
      <c r="FB115" s="154"/>
      <c r="FC115" s="154"/>
      <c r="FD115" s="154"/>
    </row>
    <row r="116" spans="2:160" ht="12.75">
      <c r="B116" s="85">
        <f t="shared" si="6"/>
        <v>2</v>
      </c>
      <c r="C116" s="85">
        <f t="shared" si="7"/>
        <v>2</v>
      </c>
      <c r="D116" s="85">
        <f t="shared" si="8"/>
        <v>2</v>
      </c>
      <c r="E116" s="85">
        <f t="shared" si="9"/>
        <v>2</v>
      </c>
      <c r="F116" s="85">
        <f t="shared" si="10"/>
        <v>2</v>
      </c>
      <c r="G116" s="85">
        <f t="shared" si="11"/>
        <v>3.5</v>
      </c>
      <c r="H116" s="157">
        <f>IF(AND(M116&gt;0,M116&lt;=STATS!$C$22),1,"")</f>
        <v>1</v>
      </c>
      <c r="J116" s="23">
        <v>115</v>
      </c>
      <c r="K116" s="182">
        <v>46.15562</v>
      </c>
      <c r="L116" s="182">
        <v>-91.92128</v>
      </c>
      <c r="M116" s="4">
        <v>3.5</v>
      </c>
      <c r="N116" s="183" t="s">
        <v>487</v>
      </c>
      <c r="O116" s="4" t="s">
        <v>490</v>
      </c>
      <c r="Q116" s="4">
        <v>3</v>
      </c>
      <c r="R116" s="8"/>
      <c r="S116" s="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>
        <v>3</v>
      </c>
      <c r="AF116" s="25"/>
      <c r="AG116" s="25"/>
      <c r="AH116" s="25"/>
      <c r="AQ116" s="4">
        <v>2</v>
      </c>
      <c r="EZ116" s="154"/>
      <c r="FA116" s="154"/>
      <c r="FB116" s="154"/>
      <c r="FC116" s="154"/>
      <c r="FD116" s="154"/>
    </row>
    <row r="117" spans="2:160" ht="12.75">
      <c r="B117" s="85">
        <f t="shared" si="6"/>
        <v>4</v>
      </c>
      <c r="C117" s="85">
        <f t="shared" si="7"/>
        <v>4</v>
      </c>
      <c r="D117" s="85">
        <f t="shared" si="8"/>
        <v>4</v>
      </c>
      <c r="E117" s="85">
        <f t="shared" si="9"/>
        <v>4</v>
      </c>
      <c r="F117" s="85">
        <f t="shared" si="10"/>
        <v>4</v>
      </c>
      <c r="G117" s="85">
        <f t="shared" si="11"/>
        <v>3</v>
      </c>
      <c r="H117" s="157">
        <f>IF(AND(M117&gt;0,M117&lt;=STATS!$C$22),1,"")</f>
        <v>1</v>
      </c>
      <c r="J117" s="23">
        <v>116</v>
      </c>
      <c r="K117" s="182">
        <v>46.1558</v>
      </c>
      <c r="L117" s="182">
        <v>-91.92582</v>
      </c>
      <c r="M117" s="4">
        <v>3</v>
      </c>
      <c r="N117" s="183" t="s">
        <v>487</v>
      </c>
      <c r="O117" s="4" t="s">
        <v>490</v>
      </c>
      <c r="Q117" s="4">
        <v>2</v>
      </c>
      <c r="R117" s="8"/>
      <c r="S117" s="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Q117" s="4">
        <v>2</v>
      </c>
      <c r="AW117" s="4">
        <v>1</v>
      </c>
      <c r="CY117" s="4">
        <v>1</v>
      </c>
      <c r="DE117" s="4">
        <v>1</v>
      </c>
      <c r="EZ117" s="154"/>
      <c r="FA117" s="154"/>
      <c r="FB117" s="154"/>
      <c r="FC117" s="154"/>
      <c r="FD117" s="154"/>
    </row>
    <row r="118" spans="2:160" ht="12.75">
      <c r="B118" s="85">
        <f t="shared" si="6"/>
        <v>3</v>
      </c>
      <c r="C118" s="85">
        <f t="shared" si="7"/>
        <v>3</v>
      </c>
      <c r="D118" s="85">
        <f t="shared" si="8"/>
        <v>3</v>
      </c>
      <c r="E118" s="85">
        <f t="shared" si="9"/>
        <v>3</v>
      </c>
      <c r="F118" s="85">
        <f t="shared" si="10"/>
        <v>3</v>
      </c>
      <c r="G118" s="85">
        <f t="shared" si="11"/>
        <v>6</v>
      </c>
      <c r="H118" s="157">
        <f>IF(AND(M118&gt;0,M118&lt;=STATS!$C$22),1,"")</f>
        <v>1</v>
      </c>
      <c r="J118" s="23">
        <v>117</v>
      </c>
      <c r="K118" s="182">
        <v>46.1558</v>
      </c>
      <c r="L118" s="182">
        <v>-91.92546</v>
      </c>
      <c r="M118" s="4">
        <v>6</v>
      </c>
      <c r="N118" s="183" t="s">
        <v>487</v>
      </c>
      <c r="O118" s="4" t="s">
        <v>490</v>
      </c>
      <c r="Q118" s="4">
        <v>1</v>
      </c>
      <c r="R118" s="8"/>
      <c r="S118" s="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Q118" s="4">
        <v>1</v>
      </c>
      <c r="CY118" s="4">
        <v>1</v>
      </c>
      <c r="ES118" s="4">
        <v>1</v>
      </c>
      <c r="EZ118" s="154"/>
      <c r="FA118" s="154"/>
      <c r="FB118" s="154"/>
      <c r="FC118" s="154"/>
      <c r="FD118" s="154"/>
    </row>
    <row r="119" spans="2:160" ht="12.75">
      <c r="B119" s="85">
        <f t="shared" si="6"/>
        <v>0</v>
      </c>
      <c r="C119" s="85">
        <f t="shared" si="7"/>
      </c>
      <c r="D119" s="85">
        <f t="shared" si="8"/>
      </c>
      <c r="E119" s="85">
        <f t="shared" si="9"/>
        <v>0</v>
      </c>
      <c r="F119" s="85">
        <f t="shared" si="10"/>
        <v>0</v>
      </c>
      <c r="G119" s="85">
        <f t="shared" si="11"/>
      </c>
      <c r="H119" s="157">
        <f>IF(AND(M119&gt;0,M119&lt;=STATS!$C$22),1,"")</f>
        <v>1</v>
      </c>
      <c r="J119" s="23">
        <v>118</v>
      </c>
      <c r="K119" s="182">
        <v>46.15581</v>
      </c>
      <c r="L119" s="182">
        <v>-91.9251</v>
      </c>
      <c r="M119" s="4">
        <v>6.5</v>
      </c>
      <c r="N119" s="183" t="s">
        <v>487</v>
      </c>
      <c r="O119" s="4" t="s">
        <v>490</v>
      </c>
      <c r="R119" s="8"/>
      <c r="S119" s="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EZ119" s="154"/>
      <c r="FA119" s="154"/>
      <c r="FB119" s="154"/>
      <c r="FC119" s="154"/>
      <c r="FD119" s="154"/>
    </row>
    <row r="120" spans="2:160" ht="12.75">
      <c r="B120" s="85">
        <f t="shared" si="6"/>
        <v>1</v>
      </c>
      <c r="C120" s="85">
        <f t="shared" si="7"/>
        <v>1</v>
      </c>
      <c r="D120" s="85">
        <f t="shared" si="8"/>
        <v>1</v>
      </c>
      <c r="E120" s="85">
        <f t="shared" si="9"/>
        <v>1</v>
      </c>
      <c r="F120" s="85">
        <f t="shared" si="10"/>
        <v>1</v>
      </c>
      <c r="G120" s="85">
        <f t="shared" si="11"/>
        <v>6</v>
      </c>
      <c r="H120" s="157">
        <f>IF(AND(M120&gt;0,M120&lt;=STATS!$C$22),1,"")</f>
        <v>1</v>
      </c>
      <c r="J120" s="23">
        <v>119</v>
      </c>
      <c r="K120" s="182">
        <v>46.15581</v>
      </c>
      <c r="L120" s="182">
        <v>-91.92473</v>
      </c>
      <c r="M120" s="4">
        <v>6</v>
      </c>
      <c r="N120" s="183" t="s">
        <v>487</v>
      </c>
      <c r="O120" s="4" t="s">
        <v>490</v>
      </c>
      <c r="Q120" s="4">
        <v>1</v>
      </c>
      <c r="R120" s="8"/>
      <c r="S120" s="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Q120" s="4">
        <v>1</v>
      </c>
      <c r="EZ120" s="154"/>
      <c r="FA120" s="154"/>
      <c r="FB120" s="154"/>
      <c r="FC120" s="154"/>
      <c r="FD120" s="154"/>
    </row>
    <row r="121" spans="2:160" ht="12.75">
      <c r="B121" s="85">
        <f t="shared" si="6"/>
        <v>4</v>
      </c>
      <c r="C121" s="85">
        <f t="shared" si="7"/>
        <v>4</v>
      </c>
      <c r="D121" s="85">
        <f t="shared" si="8"/>
        <v>3</v>
      </c>
      <c r="E121" s="85">
        <f t="shared" si="9"/>
        <v>4</v>
      </c>
      <c r="F121" s="85">
        <f t="shared" si="10"/>
        <v>3</v>
      </c>
      <c r="G121" s="85">
        <f t="shared" si="11"/>
        <v>5</v>
      </c>
      <c r="H121" s="157">
        <f>IF(AND(M121&gt;0,M121&lt;=STATS!$C$22),1,"")</f>
        <v>1</v>
      </c>
      <c r="J121" s="23">
        <v>120</v>
      </c>
      <c r="K121" s="182">
        <v>46.15583</v>
      </c>
      <c r="L121" s="182">
        <v>-91.92401</v>
      </c>
      <c r="M121" s="4">
        <v>5</v>
      </c>
      <c r="N121" s="183" t="s">
        <v>488</v>
      </c>
      <c r="O121" s="4" t="s">
        <v>490</v>
      </c>
      <c r="Q121" s="4">
        <v>2</v>
      </c>
      <c r="R121" s="8"/>
      <c r="S121" s="8">
        <v>1</v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>
        <v>2</v>
      </c>
      <c r="AF121" s="25"/>
      <c r="AG121" s="25"/>
      <c r="AH121" s="25"/>
      <c r="AQ121" s="4">
        <v>1</v>
      </c>
      <c r="CY121" s="4">
        <v>2</v>
      </c>
      <c r="EZ121" s="154"/>
      <c r="FA121" s="154"/>
      <c r="FB121" s="154"/>
      <c r="FC121" s="154"/>
      <c r="FD121" s="154"/>
    </row>
    <row r="122" spans="2:160" ht="12.75">
      <c r="B122" s="85">
        <f t="shared" si="6"/>
        <v>1</v>
      </c>
      <c r="C122" s="85">
        <f t="shared" si="7"/>
        <v>1</v>
      </c>
      <c r="D122" s="85">
        <f t="shared" si="8"/>
        <v>1</v>
      </c>
      <c r="E122" s="85">
        <f t="shared" si="9"/>
        <v>1</v>
      </c>
      <c r="F122" s="85">
        <f t="shared" si="10"/>
        <v>1</v>
      </c>
      <c r="G122" s="85">
        <f t="shared" si="11"/>
        <v>6</v>
      </c>
      <c r="H122" s="157">
        <f>IF(AND(M122&gt;0,M122&lt;=STATS!$C$22),1,"")</f>
        <v>1</v>
      </c>
      <c r="J122" s="23">
        <v>121</v>
      </c>
      <c r="K122" s="182">
        <v>46.15583</v>
      </c>
      <c r="L122" s="182">
        <v>-91.92365</v>
      </c>
      <c r="M122" s="4">
        <v>6</v>
      </c>
      <c r="N122" s="183" t="s">
        <v>488</v>
      </c>
      <c r="O122" s="4" t="s">
        <v>490</v>
      </c>
      <c r="Q122" s="4">
        <v>1</v>
      </c>
      <c r="R122" s="184"/>
      <c r="S122" s="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CY122" s="4">
        <v>1</v>
      </c>
      <c r="EZ122" s="154"/>
      <c r="FA122" s="154"/>
      <c r="FB122" s="154"/>
      <c r="FC122" s="154"/>
      <c r="FD122" s="154"/>
    </row>
    <row r="123" spans="2:160" ht="12.75">
      <c r="B123" s="85">
        <f t="shared" si="6"/>
        <v>0</v>
      </c>
      <c r="C123" s="85">
        <f t="shared" si="7"/>
      </c>
      <c r="D123" s="85">
        <f t="shared" si="8"/>
      </c>
      <c r="E123" s="85">
        <f t="shared" si="9"/>
        <v>0</v>
      </c>
      <c r="F123" s="85">
        <f t="shared" si="10"/>
        <v>0</v>
      </c>
      <c r="G123" s="85">
        <f t="shared" si="11"/>
      </c>
      <c r="H123" s="157">
        <f>IF(AND(M123&gt;0,M123&lt;=STATS!$C$22),1,"")</f>
        <v>1</v>
      </c>
      <c r="J123" s="23">
        <v>122</v>
      </c>
      <c r="K123" s="182">
        <v>46.15584</v>
      </c>
      <c r="L123" s="182">
        <v>-91.92328</v>
      </c>
      <c r="M123" s="4">
        <v>6</v>
      </c>
      <c r="N123" s="183" t="s">
        <v>488</v>
      </c>
      <c r="O123" s="4" t="s">
        <v>490</v>
      </c>
      <c r="R123" s="8"/>
      <c r="S123" s="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EZ123" s="154"/>
      <c r="FA123" s="154"/>
      <c r="FB123" s="154"/>
      <c r="FC123" s="154"/>
      <c r="FD123" s="154"/>
    </row>
    <row r="124" spans="2:160" ht="12.75">
      <c r="B124" s="85">
        <f t="shared" si="6"/>
        <v>0</v>
      </c>
      <c r="C124" s="85">
        <f t="shared" si="7"/>
      </c>
      <c r="D124" s="85">
        <f t="shared" si="8"/>
      </c>
      <c r="E124" s="85">
        <f t="shared" si="9"/>
        <v>0</v>
      </c>
      <c r="F124" s="85">
        <f t="shared" si="10"/>
        <v>0</v>
      </c>
      <c r="G124" s="85">
        <f t="shared" si="11"/>
      </c>
      <c r="H124" s="157">
        <f>IF(AND(M124&gt;0,M124&lt;=STATS!$C$22),1,"")</f>
        <v>1</v>
      </c>
      <c r="J124" s="23">
        <v>123</v>
      </c>
      <c r="K124" s="182">
        <v>46.15585</v>
      </c>
      <c r="L124" s="182">
        <v>-91.92292</v>
      </c>
      <c r="M124" s="4">
        <v>6</v>
      </c>
      <c r="N124" s="183" t="s">
        <v>487</v>
      </c>
      <c r="O124" s="4" t="s">
        <v>490</v>
      </c>
      <c r="R124" s="8"/>
      <c r="S124" s="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EZ124" s="154"/>
      <c r="FA124" s="154"/>
      <c r="FB124" s="154"/>
      <c r="FC124" s="154"/>
      <c r="FD124" s="154"/>
    </row>
    <row r="125" spans="2:160" ht="12.75">
      <c r="B125" s="85">
        <f t="shared" si="6"/>
        <v>0</v>
      </c>
      <c r="C125" s="85">
        <f t="shared" si="7"/>
      </c>
      <c r="D125" s="85">
        <f t="shared" si="8"/>
      </c>
      <c r="E125" s="85">
        <f t="shared" si="9"/>
        <v>0</v>
      </c>
      <c r="F125" s="85">
        <f t="shared" si="10"/>
        <v>0</v>
      </c>
      <c r="G125" s="85">
        <f t="shared" si="11"/>
      </c>
      <c r="H125" s="157">
        <f>IF(AND(M125&gt;0,M125&lt;=STATS!$C$22),1,"")</f>
        <v>1</v>
      </c>
      <c r="J125" s="23">
        <v>124</v>
      </c>
      <c r="K125" s="182">
        <v>46.15585</v>
      </c>
      <c r="L125" s="182">
        <v>-91.92256</v>
      </c>
      <c r="M125" s="4">
        <v>6</v>
      </c>
      <c r="N125" s="183" t="s">
        <v>487</v>
      </c>
      <c r="O125" s="4" t="s">
        <v>490</v>
      </c>
      <c r="R125" s="184"/>
      <c r="S125" s="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EZ125" s="154"/>
      <c r="FA125" s="154"/>
      <c r="FB125" s="154"/>
      <c r="FC125" s="154"/>
      <c r="FD125" s="154"/>
    </row>
    <row r="126" spans="2:160" ht="12.75">
      <c r="B126" s="85">
        <f t="shared" si="6"/>
        <v>0</v>
      </c>
      <c r="C126" s="85">
        <f t="shared" si="7"/>
      </c>
      <c r="D126" s="85">
        <f t="shared" si="8"/>
      </c>
      <c r="E126" s="85">
        <f t="shared" si="9"/>
        <v>0</v>
      </c>
      <c r="F126" s="85">
        <f t="shared" si="10"/>
        <v>0</v>
      </c>
      <c r="G126" s="85">
        <f t="shared" si="11"/>
      </c>
      <c r="H126" s="157">
        <f>IF(AND(M126&gt;0,M126&lt;=STATS!$C$22),1,"")</f>
        <v>1</v>
      </c>
      <c r="J126" s="23">
        <v>125</v>
      </c>
      <c r="K126" s="182">
        <v>46.15586</v>
      </c>
      <c r="L126" s="182">
        <v>-91.9222</v>
      </c>
      <c r="M126" s="4">
        <v>5</v>
      </c>
      <c r="N126" s="183" t="s">
        <v>487</v>
      </c>
      <c r="O126" s="4" t="s">
        <v>490</v>
      </c>
      <c r="R126" s="8"/>
      <c r="S126" s="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EZ126" s="154"/>
      <c r="FA126" s="154"/>
      <c r="FB126" s="154"/>
      <c r="FC126" s="154"/>
      <c r="FD126" s="154"/>
    </row>
    <row r="127" spans="2:160" ht="12.75">
      <c r="B127" s="85">
        <f t="shared" si="6"/>
        <v>2</v>
      </c>
      <c r="C127" s="85">
        <f t="shared" si="7"/>
        <v>2</v>
      </c>
      <c r="D127" s="85">
        <f t="shared" si="8"/>
        <v>2</v>
      </c>
      <c r="E127" s="85">
        <f t="shared" si="9"/>
        <v>2</v>
      </c>
      <c r="F127" s="85">
        <f t="shared" si="10"/>
        <v>2</v>
      </c>
      <c r="G127" s="85">
        <f t="shared" si="11"/>
        <v>1</v>
      </c>
      <c r="H127" s="157">
        <f>IF(AND(M127&gt;0,M127&lt;=STATS!$C$22),1,"")</f>
        <v>1</v>
      </c>
      <c r="J127" s="23">
        <v>126</v>
      </c>
      <c r="K127" s="182">
        <v>46.15586</v>
      </c>
      <c r="L127" s="182">
        <v>-91.92183</v>
      </c>
      <c r="M127" s="4">
        <v>1</v>
      </c>
      <c r="N127" s="183" t="s">
        <v>487</v>
      </c>
      <c r="O127" s="4" t="s">
        <v>490</v>
      </c>
      <c r="Q127" s="4">
        <v>1</v>
      </c>
      <c r="R127" s="8"/>
      <c r="S127" s="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BR127" s="4">
        <v>1</v>
      </c>
      <c r="EF127" s="4">
        <v>1</v>
      </c>
      <c r="EZ127" s="154"/>
      <c r="FA127" s="154"/>
      <c r="FB127" s="154"/>
      <c r="FC127" s="154"/>
      <c r="FD127" s="154"/>
    </row>
    <row r="128" spans="2:160" ht="12.75">
      <c r="B128" s="85">
        <f t="shared" si="6"/>
        <v>1</v>
      </c>
      <c r="C128" s="85">
        <f t="shared" si="7"/>
        <v>1</v>
      </c>
      <c r="D128" s="85">
        <f t="shared" si="8"/>
        <v>1</v>
      </c>
      <c r="E128" s="85">
        <f t="shared" si="9"/>
        <v>1</v>
      </c>
      <c r="F128" s="85">
        <f t="shared" si="10"/>
        <v>1</v>
      </c>
      <c r="G128" s="85">
        <f t="shared" si="11"/>
        <v>6</v>
      </c>
      <c r="H128" s="157">
        <f>IF(AND(M128&gt;0,M128&lt;=STATS!$C$22),1,"")</f>
        <v>1</v>
      </c>
      <c r="J128" s="23">
        <v>127</v>
      </c>
      <c r="K128" s="182">
        <v>46.15608</v>
      </c>
      <c r="L128" s="182">
        <v>-91.92384</v>
      </c>
      <c r="M128" s="4">
        <v>6</v>
      </c>
      <c r="N128" s="183" t="s">
        <v>488</v>
      </c>
      <c r="O128" s="4" t="s">
        <v>490</v>
      </c>
      <c r="Q128" s="4">
        <v>1</v>
      </c>
      <c r="R128" s="8"/>
      <c r="S128" s="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Q128" s="4">
        <v>1</v>
      </c>
      <c r="EZ128" s="154"/>
      <c r="FA128" s="154"/>
      <c r="FB128" s="154"/>
      <c r="FC128" s="154"/>
      <c r="FD128" s="154"/>
    </row>
    <row r="129" spans="2:160" ht="12.75">
      <c r="B129" s="85">
        <f t="shared" si="6"/>
        <v>0</v>
      </c>
      <c r="C129" s="85">
        <f t="shared" si="7"/>
      </c>
      <c r="D129" s="85">
        <f t="shared" si="8"/>
      </c>
      <c r="E129" s="85">
        <f t="shared" si="9"/>
        <v>0</v>
      </c>
      <c r="F129" s="85">
        <f t="shared" si="10"/>
        <v>0</v>
      </c>
      <c r="G129" s="85">
        <f t="shared" si="11"/>
      </c>
      <c r="H129" s="157">
        <f>IF(AND(M129&gt;0,M129&lt;=STATS!$C$22),1,"")</f>
        <v>1</v>
      </c>
      <c r="J129" s="23">
        <v>128</v>
      </c>
      <c r="K129" s="182">
        <v>46.15609</v>
      </c>
      <c r="L129" s="182">
        <v>-91.92347</v>
      </c>
      <c r="M129" s="4">
        <v>6</v>
      </c>
      <c r="N129" s="183" t="s">
        <v>488</v>
      </c>
      <c r="O129" s="4" t="s">
        <v>490</v>
      </c>
      <c r="R129" s="8"/>
      <c r="S129" s="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EZ129" s="154"/>
      <c r="FA129" s="154"/>
      <c r="FB129" s="154"/>
      <c r="FC129" s="154"/>
      <c r="FD129" s="154"/>
    </row>
    <row r="130" spans="2:160" ht="12.75">
      <c r="B130" s="85">
        <f>COUNT(R130:EY130,FE130:FM130)</f>
        <v>0</v>
      </c>
      <c r="C130" s="85">
        <f>IF(COUNT(R130:EY130,FE130:FM130)&gt;0,COUNT(R130:EY130,FE130:FM130),"")</f>
      </c>
      <c r="D130" s="85">
        <f>IF(COUNT(T130:BJ130,BL130:BT130,BV130:CB130,CD130:EY130,FE130:FM130)&gt;0,COUNT(T130:BJ130,BL130:BT130,BV130:CB130,CD130:EY130,FE130:FM130),"")</f>
      </c>
      <c r="E130" s="85">
        <f>IF(H130=1,COUNT(R130:EY130,FE130:FM130),"")</f>
        <v>0</v>
      </c>
      <c r="F130" s="85">
        <f>IF(H130=1,COUNT(T130:BJ130,BL130:BT130,BV130:CB130,CD130:EY130,FE130:FM130),"")</f>
        <v>0</v>
      </c>
      <c r="G130" s="85">
        <f>IF($B130&gt;=1,$M130,"")</f>
      </c>
      <c r="H130" s="157">
        <f>IF(AND(M130&gt;0,M130&lt;=STATS!$C$22),1,"")</f>
        <v>1</v>
      </c>
      <c r="J130" s="23">
        <v>129</v>
      </c>
      <c r="K130" s="182">
        <v>46.15609</v>
      </c>
      <c r="L130" s="182">
        <v>-91.92311</v>
      </c>
      <c r="M130" s="4">
        <v>6</v>
      </c>
      <c r="N130" s="183" t="s">
        <v>487</v>
      </c>
      <c r="O130" s="4" t="s">
        <v>490</v>
      </c>
      <c r="R130" s="8"/>
      <c r="S130" s="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EZ130" s="154"/>
      <c r="FA130" s="154"/>
      <c r="FB130" s="154"/>
      <c r="FC130" s="154"/>
      <c r="FD130" s="154"/>
    </row>
    <row r="131" spans="2:160" ht="12.75">
      <c r="B131" s="85">
        <f>COUNT(R131:EY131,FE131:FM131)</f>
        <v>0</v>
      </c>
      <c r="C131" s="85">
        <f>IF(COUNT(R131:EY131,FE131:FM131)&gt;0,COUNT(R131:EY131,FE131:FM131),"")</f>
      </c>
      <c r="D131" s="85">
        <f>IF(COUNT(T131:BJ131,BL131:BT131,BV131:CB131,CD131:EY131,FE131:FM131)&gt;0,COUNT(T131:BJ131,BL131:BT131,BV131:CB131,CD131:EY131,FE131:FM131),"")</f>
      </c>
      <c r="E131" s="85">
        <f>IF(H131=1,COUNT(R131:EY131,FE131:FM131),"")</f>
        <v>0</v>
      </c>
      <c r="F131" s="85">
        <f>IF(H131=1,COUNT(T131:BJ131,BL131:BT131,BV131:CB131,CD131:EY131,FE131:FM131),"")</f>
        <v>0</v>
      </c>
      <c r="G131" s="85">
        <f>IF($B131&gt;=1,$M131,"")</f>
      </c>
      <c r="H131" s="157">
        <f>IF(AND(M131&gt;0,M131&lt;=STATS!$C$22),1,"")</f>
        <v>1</v>
      </c>
      <c r="J131" s="23">
        <v>130</v>
      </c>
      <c r="K131" s="182">
        <v>46.1561</v>
      </c>
      <c r="L131" s="182">
        <v>-91.92275</v>
      </c>
      <c r="M131" s="4">
        <v>6</v>
      </c>
      <c r="N131" s="183" t="s">
        <v>487</v>
      </c>
      <c r="O131" s="4" t="s">
        <v>490</v>
      </c>
      <c r="R131" s="8"/>
      <c r="S131" s="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EZ131" s="154"/>
      <c r="FA131" s="154"/>
      <c r="FB131" s="154"/>
      <c r="FC131" s="154"/>
      <c r="FD131" s="154"/>
    </row>
    <row r="132" spans="2:160" ht="12.75">
      <c r="B132" s="85">
        <f>COUNT(R132:EY132,FE132:FM132)</f>
        <v>2</v>
      </c>
      <c r="C132" s="85">
        <f>IF(COUNT(R132:EY132,FE132:FM132)&gt;0,COUNT(R132:EY132,FE132:FM132),"")</f>
        <v>2</v>
      </c>
      <c r="D132" s="85">
        <f>IF(COUNT(T132:BJ132,BL132:BT132,BV132:CB132,CD132:EY132,FE132:FM132)&gt;0,COUNT(T132:BJ132,BL132:BT132,BV132:CB132,CD132:EY132,FE132:FM132),"")</f>
        <v>2</v>
      </c>
      <c r="E132" s="85">
        <f>IF(H132=1,COUNT(R132:EY132,FE132:FM132),"")</f>
        <v>2</v>
      </c>
      <c r="F132" s="85">
        <f>IF(H132=1,COUNT(T132:BJ132,BL132:BT132,BV132:CB132,CD132:EY132,FE132:FM132),"")</f>
        <v>2</v>
      </c>
      <c r="G132" s="85">
        <f>IF($B132&gt;=1,$M132,"")</f>
        <v>4.5</v>
      </c>
      <c r="H132" s="157">
        <f>IF(AND(M132&gt;0,M132&lt;=STATS!$C$22),1,"")</f>
        <v>1</v>
      </c>
      <c r="J132" s="23">
        <v>131</v>
      </c>
      <c r="K132" s="182">
        <v>46.15611</v>
      </c>
      <c r="L132" s="182">
        <v>-91.92239</v>
      </c>
      <c r="M132" s="4">
        <v>4.5</v>
      </c>
      <c r="N132" s="183" t="s">
        <v>487</v>
      </c>
      <c r="O132" s="4" t="s">
        <v>490</v>
      </c>
      <c r="Q132" s="4">
        <v>1</v>
      </c>
      <c r="R132" s="8"/>
      <c r="S132" s="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Q132" s="4">
        <v>1</v>
      </c>
      <c r="CY132" s="4">
        <v>1</v>
      </c>
      <c r="EZ132" s="154"/>
      <c r="FA132" s="154"/>
      <c r="FB132" s="154"/>
      <c r="FC132" s="154"/>
      <c r="FD132" s="154"/>
    </row>
  </sheetData>
  <sheetProtection formatCells="0" sort="0"/>
  <protectedRanges>
    <protectedRange sqref="P2:Q8 N2:O132" name="Range1_3"/>
    <protectedRange sqref="K2:L8" name="Range1_1_1"/>
  </protectedRanges>
  <dataValidations count="9">
    <dataValidation type="list" allowBlank="1" showInputMessage="1" showErrorMessage="1" sqref="Q133:AF65536 EZ133:EZ65536 X1 AC1 AE1:AF1 Q1">
      <formula1>"V,v,1,2,3"</formula1>
    </dataValidation>
    <dataValidation type="whole" allowBlank="1" showInputMessage="1" showErrorMessage="1" errorTitle="Presence/Absence Data" error="Enter 1 if present" sqref="FA133:FM65536 AG133:EY65536">
      <formula1>1</formula1>
      <formula2>1</formula2>
    </dataValidation>
    <dataValidation type="list" allowBlank="1" showInputMessage="1" showErrorMessage="1" sqref="O133:O65536">
      <formula1>"R,P"</formula1>
    </dataValidation>
    <dataValidation type="list" allowBlank="1" showInputMessage="1" showErrorMessage="1" sqref="O2:O132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132">
      <formula1>"1,2,3"</formula1>
    </dataValidation>
    <dataValidation type="list" allowBlank="1" showInputMessage="1" showErrorMessage="1" error="Please enter a rake fullness rating of 1, 2, 3 or V (visual).  If species not found, leave cell blank." sqref="R2:FM132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32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2" sqref="A12:B21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5" width="5.7109375" style="0" customWidth="1"/>
  </cols>
  <sheetData>
    <row r="1" ht="26.25">
      <c r="A1" s="2" t="s">
        <v>16</v>
      </c>
    </row>
    <row r="2" spans="1:2" ht="12.75">
      <c r="A2" s="60" t="s">
        <v>47</v>
      </c>
      <c r="B2" t="str">
        <f>IF('ENTRY '!I2="","",'ENTRY '!I2)</f>
        <v>Minong Flowage</v>
      </c>
    </row>
    <row r="3" spans="1:2" ht="12.75">
      <c r="A3" s="60" t="s">
        <v>25</v>
      </c>
      <c r="B3" t="str">
        <f>IF('ENTRY '!I3="","",'ENTRY '!I3)</f>
        <v>Washburn/Douglas</v>
      </c>
    </row>
    <row r="4" spans="1:2" ht="12.75">
      <c r="A4" s="60" t="s">
        <v>48</v>
      </c>
      <c r="B4" s="63">
        <f>IF('ENTRY '!I4="","",'ENTRY '!I4)</f>
        <v>2692900</v>
      </c>
    </row>
    <row r="5" spans="1:2" ht="12.75">
      <c r="A5" s="61" t="s">
        <v>38</v>
      </c>
      <c r="B5" s="79" t="str">
        <f>IF('ENTRY '!I5="","",'ENTRY '!I5)</f>
        <v>6 15 2016</v>
      </c>
    </row>
    <row r="6" spans="1:2" ht="12.75">
      <c r="A6" s="61" t="s">
        <v>46</v>
      </c>
      <c r="B6" s="63" t="str">
        <f>IF('ENTRY '!I6="","",'ENTRY '!I6)</f>
        <v>Matthew S. Berg</v>
      </c>
    </row>
    <row r="7" ht="12.75">
      <c r="A7" s="61"/>
    </row>
    <row r="8" spans="1:2" ht="12.75">
      <c r="A8" s="61"/>
      <c r="B8" s="63"/>
    </row>
    <row r="9" spans="1:2" ht="12.75">
      <c r="A9" s="61"/>
      <c r="B9" s="63"/>
    </row>
    <row r="10" spans="1:2" ht="12.75">
      <c r="A10" s="80" t="s">
        <v>41</v>
      </c>
      <c r="B10" s="80" t="s">
        <v>43</v>
      </c>
    </row>
    <row r="11" spans="1:2" ht="12.75">
      <c r="A11" s="62"/>
      <c r="B11" s="81"/>
    </row>
    <row r="12" spans="1:2" ht="12.75">
      <c r="A12" s="62"/>
      <c r="B12" s="81"/>
    </row>
    <row r="13" spans="1:2" ht="12.75">
      <c r="A13" s="176"/>
      <c r="B13" s="174"/>
    </row>
    <row r="14" spans="1:2" ht="12.75">
      <c r="A14" s="177"/>
      <c r="B14" s="12"/>
    </row>
    <row r="15" spans="1:2" ht="12.75">
      <c r="A15" s="177"/>
      <c r="B15" s="12"/>
    </row>
    <row r="16" spans="1:2" ht="12.75">
      <c r="A16" s="177"/>
      <c r="B16" s="12"/>
    </row>
    <row r="17" spans="1:2" ht="12.75">
      <c r="A17" s="176"/>
      <c r="B17" s="175"/>
    </row>
    <row r="18" spans="1:2" ht="12.75">
      <c r="A18" s="176"/>
      <c r="B18" s="175"/>
    </row>
    <row r="19" spans="1:2" ht="12.75">
      <c r="A19" s="173"/>
      <c r="B19" s="12"/>
    </row>
    <row r="20" spans="1:2" ht="12.75">
      <c r="A20" s="173"/>
      <c r="B20" s="12"/>
    </row>
    <row r="21" spans="1:2" ht="12.75">
      <c r="A21" s="177"/>
      <c r="B21" s="12"/>
    </row>
    <row r="26" ht="12.75">
      <c r="B26" s="80" t="s">
        <v>49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5"/>
  <sheetViews>
    <sheetView zoomScale="85" zoomScaleNormal="85" zoomScalePageLayoutView="0" workbookViewId="0" topLeftCell="A1">
      <pane xSplit="2" ySplit="1" topLeftCell="C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7" sqref="D7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1" bestFit="1" customWidth="1"/>
    <col min="4" max="5" width="6.7109375" style="33" customWidth="1"/>
    <col min="6" max="153" width="6.7109375" style="0" customWidth="1"/>
    <col min="154" max="154" width="5.7109375" style="0" customWidth="1"/>
    <col min="155" max="16384" width="5.7109375" style="26" customWidth="1"/>
  </cols>
  <sheetData>
    <row r="1" spans="1:156" s="14" customFormat="1" ht="138" customHeight="1">
      <c r="A1" s="51"/>
      <c r="B1" s="40" t="s">
        <v>14</v>
      </c>
      <c r="C1" s="162" t="s">
        <v>12</v>
      </c>
      <c r="D1" s="163" t="s">
        <v>332</v>
      </c>
      <c r="E1" s="164" t="s">
        <v>333</v>
      </c>
      <c r="F1" s="165" t="str">
        <f>'ENTRY '!T1</f>
        <v>Acorus americanus,Sweet-flag</v>
      </c>
      <c r="G1" s="165" t="str">
        <f>'ENTRY '!U1</f>
        <v>Alisma triviale,Northern water-plantain</v>
      </c>
      <c r="H1" s="165" t="str">
        <f>'ENTRY '!V1</f>
        <v>Bidens beckii,Water marigold</v>
      </c>
      <c r="I1" s="165" t="str">
        <f>'ENTRY '!W1</f>
        <v>Bolboschoenus fluviatilis,River bulrush</v>
      </c>
      <c r="J1" s="165" t="str">
        <f>'ENTRY '!X1</f>
        <v>Brasenia schreberi,Watershield</v>
      </c>
      <c r="K1" s="165" t="str">
        <f>'ENTRY '!Y1</f>
        <v>Calla palustris,Wild calla</v>
      </c>
      <c r="L1" s="165" t="str">
        <f>'ENTRY '!Z1</f>
        <v>Callitriche hermaphroditica,Autumnal water-starwort</v>
      </c>
      <c r="M1" s="165" t="str">
        <f>'ENTRY '!AA1</f>
        <v>Callitriche heterophylla,Large water-starwort</v>
      </c>
      <c r="N1" s="165" t="str">
        <f>'ENTRY '!AB1</f>
        <v>Callitriche palustris,Common water-starwort</v>
      </c>
      <c r="O1" s="165" t="str">
        <f>'ENTRY '!AC1</f>
        <v>Carex comosa,Bottle brush sedge</v>
      </c>
      <c r="P1" s="165" t="str">
        <f>'ENTRY '!AD1</f>
        <v>Catabrosa aquatica,Brook grass</v>
      </c>
      <c r="Q1" s="165" t="str">
        <f>'ENTRY '!AE1</f>
        <v>Ceratophyllum demersum,Coontail</v>
      </c>
      <c r="R1" s="165" t="str">
        <f>'ENTRY '!AF1</f>
        <v>Ceratophyllum echinatum,Spiny hornwort</v>
      </c>
      <c r="S1" s="165" t="str">
        <f>'ENTRY '!AG1</f>
        <v>Chara sp.,Muskgrass</v>
      </c>
      <c r="T1" s="165" t="str">
        <f>'ENTRY '!AH1</f>
        <v>Comarum palustre,Marsh cinquefoil</v>
      </c>
      <c r="U1" s="165" t="str">
        <f>'ENTRY '!AI1</f>
        <v>Decodon verticillatus,Swamp loosestrife</v>
      </c>
      <c r="V1" s="165" t="str">
        <f>'ENTRY '!AJ1</f>
        <v>Dulichium arundinaceum,Three-way sedge</v>
      </c>
      <c r="W1" s="165" t="str">
        <f>'ENTRY '!AK1</f>
        <v>Elatine minima,Waterwort</v>
      </c>
      <c r="X1" s="165" t="str">
        <f>'ENTRY '!AL1</f>
        <v>Elatine triandra,Greater waterwort</v>
      </c>
      <c r="Y1" s="165" t="str">
        <f>'ENTRY '!AM1</f>
        <v>Eleocharis acicularis,Needle spikerush</v>
      </c>
      <c r="Z1" s="165" t="str">
        <f>'ENTRY '!AN1</f>
        <v>Eleocharis erythropoda,Bald spikerush</v>
      </c>
      <c r="AA1" s="165" t="str">
        <f>'ENTRY '!AO1</f>
        <v>Eleocharis palustris,Creeping spikerush</v>
      </c>
      <c r="AB1" s="165" t="str">
        <f>'ENTRY '!AP1</f>
        <v>Eleocharis robbinsii,Robbins' spikerush</v>
      </c>
      <c r="AC1" s="165" t="str">
        <f>'ENTRY '!AQ1</f>
        <v>Elodea canadensis,Common waterweed</v>
      </c>
      <c r="AD1" s="165" t="str">
        <f>'ENTRY '!AR1</f>
        <v>Elodea nuttallii,Slender waterweed</v>
      </c>
      <c r="AE1" s="165" t="str">
        <f>'ENTRY '!AS1</f>
        <v>Equisetum fluviatile,Water horsetail</v>
      </c>
      <c r="AF1" s="165" t="str">
        <f>'ENTRY '!AT1</f>
        <v>Eriocaulon aquaticum,Pipewort</v>
      </c>
      <c r="AG1" s="165" t="str">
        <f>'ENTRY '!AU1</f>
        <v>Glyceria borealis,Northern manna grass</v>
      </c>
      <c r="AH1" s="165" t="str">
        <f>'ENTRY '!AV1</f>
        <v>Gratiola aurea,Golden hedge-hyssop</v>
      </c>
      <c r="AI1" s="165" t="str">
        <f>'ENTRY '!AW1</f>
        <v>Heteranthera dubia,Water star-grass</v>
      </c>
      <c r="AJ1" s="165" t="str">
        <f>'ENTRY '!AX1</f>
        <v>Iris versicolor,Northern blue flag</v>
      </c>
      <c r="AK1" s="165" t="str">
        <f>'ENTRY '!AY1</f>
        <v>Iris virginica,Southern blue flag</v>
      </c>
      <c r="AL1" s="165" t="str">
        <f>'ENTRY '!AZ1</f>
        <v>Isoetes echinospora,Spiny spored-quillwort</v>
      </c>
      <c r="AM1" s="165" t="str">
        <f>'ENTRY '!BA1</f>
        <v>Isoetes lacustris,Lake quillwort</v>
      </c>
      <c r="AN1" s="165" t="str">
        <f>'ENTRY '!BB1</f>
        <v>Isoetes sp.,Quillwort</v>
      </c>
      <c r="AO1" s="165" t="str">
        <f>'ENTRY '!BC1</f>
        <v>Juncus pelocarpus f. submersus,Brown-fruited rush</v>
      </c>
      <c r="AP1" s="165" t="str">
        <f>'ENTRY '!BD1</f>
        <v>Juncus torreyi,Torrey's rush</v>
      </c>
      <c r="AQ1" s="165" t="str">
        <f>'ENTRY '!BE1</f>
        <v>Lemna minor,Small duckweed</v>
      </c>
      <c r="AR1" s="165" t="str">
        <f>'ENTRY '!BF1</f>
        <v>Lemna perpusilla,Least duckweed</v>
      </c>
      <c r="AS1" s="165" t="str">
        <f>'ENTRY '!BG1</f>
        <v>Lemna trisulca,Forked duckweed</v>
      </c>
      <c r="AT1" s="165" t="str">
        <f>'ENTRY '!BH1</f>
        <v>Littorella uniflora,Littorella</v>
      </c>
      <c r="AU1" s="165" t="str">
        <f>'ENTRY '!BI1</f>
        <v>Lobelia dortmanna,Water lobelia</v>
      </c>
      <c r="AV1" s="165" t="str">
        <f>'ENTRY '!BJ1</f>
        <v>Ludwigia palustris,Marsh purslane</v>
      </c>
      <c r="AW1" s="165" t="str">
        <f>'ENTRY '!BK1</f>
        <v>Lythrum salicaria,Purple loosestrife</v>
      </c>
      <c r="AX1" s="165" t="str">
        <f>'ENTRY '!BL1</f>
        <v>Myriophyllum alterniflorum,Alternate-flowered water-milfoil</v>
      </c>
      <c r="AY1" s="165" t="str">
        <f>'ENTRY '!BM1</f>
        <v>Myriophyllum farwellii,Farwell's water-milfoil</v>
      </c>
      <c r="AZ1" s="165" t="str">
        <f>'ENTRY '!BN1</f>
        <v>Myriophyllum heterophyllum,Various-leaved water-milfoil</v>
      </c>
      <c r="BA1" s="165" t="str">
        <f>'ENTRY '!BO1</f>
        <v>Myriophyllum sibiricum,Northern water-milfoil</v>
      </c>
      <c r="BB1" s="165" t="str">
        <f>'ENTRY '!BP1</f>
        <v>Myriophyllum tenellum,Dwarf water-milfoil</v>
      </c>
      <c r="BC1" s="165" t="str">
        <f>'ENTRY '!BQ1</f>
        <v>Myriophyllum verticillatum,Whorled water-milfoil</v>
      </c>
      <c r="BD1" s="165" t="str">
        <f>'ENTRY '!BR1</f>
        <v>Najas flexilis,Slender naiad</v>
      </c>
      <c r="BE1" s="165" t="str">
        <f>'ENTRY '!BS1</f>
        <v>Najas gracillima,Northern naiad</v>
      </c>
      <c r="BF1" s="165" t="str">
        <f>'ENTRY '!BT1</f>
        <v>Najas guadalupensis,Southern naiad</v>
      </c>
      <c r="BG1" s="165" t="str">
        <f>'ENTRY '!BU1</f>
        <v>Najas marina,Spiny naiad</v>
      </c>
      <c r="BH1" s="165" t="str">
        <f>'ENTRY '!BV1</f>
        <v>Nelumbo lutea,American lotus</v>
      </c>
      <c r="BI1" s="165" t="str">
        <f>'ENTRY '!BW1</f>
        <v>Nitella sp.,Nitella</v>
      </c>
      <c r="BJ1" s="165" t="str">
        <f>'ENTRY '!BX1</f>
        <v>Nuphar advena,Yellow pond lily</v>
      </c>
      <c r="BK1" s="165" t="str">
        <f>'ENTRY '!BY1</f>
        <v>Nuphar microphylla,Small pond lily</v>
      </c>
      <c r="BL1" s="165" t="str">
        <f>'ENTRY '!BZ1</f>
        <v>Nuphar X rubrodisca,Intermediate pond lily</v>
      </c>
      <c r="BM1" s="165" t="str">
        <f>'ENTRY '!CA1</f>
        <v>Nuphar variegata,Spatterdock</v>
      </c>
      <c r="BN1" s="165" t="str">
        <f>'ENTRY '!CB1</f>
        <v>Nymphaea odorata,White water lily</v>
      </c>
      <c r="BO1" s="165" t="str">
        <f>'ENTRY '!CC1</f>
        <v>Phalaris arundinacea,Reed canary grass</v>
      </c>
      <c r="BP1" s="165" t="str">
        <f>'ENTRY '!CD1</f>
        <v>Phragmites australis,Common reed</v>
      </c>
      <c r="BQ1" s="165" t="str">
        <f>'ENTRY '!CE1</f>
        <v>Polygonum amphibium,Water smartweed</v>
      </c>
      <c r="BR1" s="165" t="str">
        <f>'ENTRY '!CF1</f>
        <v>Polygonum punctatum,Dotted smartweed</v>
      </c>
      <c r="BS1" s="165" t="str">
        <f>'ENTRY '!CG1</f>
        <v>Pontederia cordata,Pickerelweed</v>
      </c>
      <c r="BT1" s="165" t="str">
        <f>'ENTRY '!CH1</f>
        <v>Potamogeton alpinus,Alpine pondweed</v>
      </c>
      <c r="BU1" s="165" t="str">
        <f>'ENTRY '!CI1</f>
        <v>Potamogeton amplifolius,Large-leaf pondweed</v>
      </c>
      <c r="BV1" s="165" t="str">
        <f>'ENTRY '!CJ1</f>
        <v>Potamogeton bicupulatus,Snail-seed pondweed</v>
      </c>
      <c r="BW1" s="165" t="str">
        <f>'ENTRY '!CK1</f>
        <v>Potamogeton confervoides,Algal-leaved pondweed</v>
      </c>
      <c r="BX1" s="165" t="str">
        <f>'ENTRY '!CL1</f>
        <v>Potamogeton diversifolius,Water-thread pondweed</v>
      </c>
      <c r="BY1" s="165" t="str">
        <f>'ENTRY '!CM1</f>
        <v>Potamogeton epihydrus,Ribbon-leaf pondweed</v>
      </c>
      <c r="BZ1" s="165" t="str">
        <f>'ENTRY '!CN1</f>
        <v>Potamogeton foliosus,Leafy pondweed</v>
      </c>
      <c r="CA1" s="165" t="str">
        <f>'ENTRY '!CO1</f>
        <v>Potamogeton friesii,Fries' pondweed</v>
      </c>
      <c r="CB1" s="165" t="str">
        <f>'ENTRY '!CP1</f>
        <v>Potamogeton gramineus,Variable pondweed</v>
      </c>
      <c r="CC1" s="165" t="str">
        <f>'ENTRY '!CQ1</f>
        <v>Potamogeton hillii,Hill's pondweed</v>
      </c>
      <c r="CD1" s="165" t="str">
        <f>'ENTRY '!CR1</f>
        <v>Potamogeton illinoensis,Illinois pondweed</v>
      </c>
      <c r="CE1" s="165" t="str">
        <f>'ENTRY '!CS1</f>
        <v>Potamogeton natans,Floating-leaf pondweed</v>
      </c>
      <c r="CF1" s="165" t="str">
        <f>'ENTRY '!CT1</f>
        <v>Potamogeton nodosus,Long-leaf pondweed</v>
      </c>
      <c r="CG1" s="165" t="str">
        <f>'ENTRY '!CU1</f>
        <v>Potamogeton oakesianus,Oakes' pondweed</v>
      </c>
      <c r="CH1" s="165" t="str">
        <f>'ENTRY '!CV1</f>
        <v>Potamogeton obtusifolius,Blunt-leaf pondweed</v>
      </c>
      <c r="CI1" s="165" t="str">
        <f>'ENTRY '!CW1</f>
        <v>Potamogeton praelongus,White-stem pondweed</v>
      </c>
      <c r="CJ1" s="165" t="str">
        <f>'ENTRY '!CX1</f>
        <v>Potamogeton pulcher,Spotted pondweed</v>
      </c>
      <c r="CK1" s="165" t="str">
        <f>'ENTRY '!CY1</f>
        <v>Potamogeton pusillus,Small pondweed</v>
      </c>
      <c r="CL1" s="165" t="str">
        <f>'ENTRY '!CZ1</f>
        <v>Potamogeton richardsonii,Clasping-leaf pondweed</v>
      </c>
      <c r="CM1" s="165" t="str">
        <f>'ENTRY '!DA1</f>
        <v>Potamogeton robbinsii,Fern pondweed</v>
      </c>
      <c r="CN1" s="165" t="str">
        <f>'ENTRY '!DB1</f>
        <v>Potamogeton spirillus,Spiral-fruited pondweed</v>
      </c>
      <c r="CO1" s="165" t="str">
        <f>'ENTRY '!DC1</f>
        <v>Potamogeton strictifolius,Stiff pondweed</v>
      </c>
      <c r="CP1" s="165" t="str">
        <f>'ENTRY '!DD1</f>
        <v>Potamogeton vaseyi,Vasey's pondweed</v>
      </c>
      <c r="CQ1" s="165" t="str">
        <f>'ENTRY '!DE1</f>
        <v>Potamogeton zosteriformis,Flat-stem pondweed</v>
      </c>
      <c r="CR1" s="165" t="str">
        <f>'ENTRY '!DF1</f>
        <v>Ranunculus aquatilis,White water crowfoot</v>
      </c>
      <c r="CS1" s="165" t="str">
        <f>'ENTRY '!DG1</f>
        <v>Ranunculus flabellaris,Yellow water crowfoot</v>
      </c>
      <c r="CT1" s="165" t="str">
        <f>'ENTRY '!DH1</f>
        <v>Ranunculus flammula,Creeping spearwort</v>
      </c>
      <c r="CU1" s="165" t="str">
        <f>'ENTRY '!DI1</f>
        <v>Ruppia cirrhosa,Ditch grass</v>
      </c>
      <c r="CV1" s="165" t="str">
        <f>'ENTRY '!DJ1</f>
        <v>Sagittaria brevirostra,Midwestern arrowhead</v>
      </c>
      <c r="CW1" s="165" t="str">
        <f>'ENTRY '!DK1</f>
        <v>Sagittaria cristata,Crested arrowhead</v>
      </c>
      <c r="CX1" s="165" t="str">
        <f>'ENTRY '!DL1</f>
        <v>Sagittaria cuneata,Arum-leaved arrowhead</v>
      </c>
      <c r="CY1" s="165" t="str">
        <f>'ENTRY '!DM1</f>
        <v>Sagittaria graminea,Grass-leaved arrowhead</v>
      </c>
      <c r="CZ1" s="165" t="str">
        <f>'ENTRY '!DN1</f>
        <v>Sagittaria latifolia,Common arrowhead</v>
      </c>
      <c r="DA1" s="165" t="str">
        <f>'ENTRY '!DO1</f>
        <v>Sagittaria rigida,Sessile-fruited arrowhead</v>
      </c>
      <c r="DB1" s="165" t="str">
        <f>'ENTRY '!DP1</f>
        <v>Sagittaria sp.,Arrowhead</v>
      </c>
      <c r="DC1" s="165" t="str">
        <f>'ENTRY '!DQ1</f>
        <v>Schoenoplectus acutus,Hardstem bulrush</v>
      </c>
      <c r="DD1" s="165" t="str">
        <f>'ENTRY '!DR1</f>
        <v>Schoenoplectus heterochaetus,Slender bulrush</v>
      </c>
      <c r="DE1" s="165" t="str">
        <f>'ENTRY '!DS1</f>
        <v>Schoenoplectus pungens,Three-square bulrush</v>
      </c>
      <c r="DF1" s="165" t="str">
        <f>'ENTRY '!DT1</f>
        <v>Schoenoplectus subterminalis,Water bulrush</v>
      </c>
      <c r="DG1" s="165" t="str">
        <f>'ENTRY '!DU1</f>
        <v>Schoenoplectus tabernaemontani,Softstem bulrush</v>
      </c>
      <c r="DH1" s="165" t="str">
        <f>'ENTRY '!DV1</f>
        <v>Sparganium americanum,American bur-reed</v>
      </c>
      <c r="DI1" s="165" t="str">
        <f>'ENTRY '!DW1</f>
        <v>Sparganium androcladum,Branched bur-reed</v>
      </c>
      <c r="DJ1" s="165" t="str">
        <f>'ENTRY '!DX1</f>
        <v>Sparganium angustifolium,Narrow-leaved bur-reed</v>
      </c>
      <c r="DK1" s="165" t="str">
        <f>'ENTRY '!DY1</f>
        <v>Sparganium emersum,Short-stemmed bur-reed</v>
      </c>
      <c r="DL1" s="165" t="str">
        <f>'ENTRY '!DZ1</f>
        <v>Sparganium eurycarpum,Common bur-reed</v>
      </c>
      <c r="DM1" s="165" t="str">
        <f>'ENTRY '!EA1</f>
        <v>Sparganium fluctuans,Floating-leaf bur-reed</v>
      </c>
      <c r="DN1" s="165" t="str">
        <f>'ENTRY '!EB1</f>
        <v>Sparganium natans,Small bur-reed</v>
      </c>
      <c r="DO1" s="165" t="str">
        <f>'ENTRY '!EC1</f>
        <v>Sparganium sp.,Bur-reed</v>
      </c>
      <c r="DP1" s="165" t="str">
        <f>'ENTRY '!ED1</f>
        <v>Spirodela polyrhiza,Large duckweed</v>
      </c>
      <c r="DQ1" s="165" t="str">
        <f>'ENTRY '!EE1</f>
        <v>Stuckenia filiformis,Fine-leaved pondweed</v>
      </c>
      <c r="DR1" s="165" t="str">
        <f>'ENTRY '!EF1</f>
        <v>Stuckenia pectinata,Sago pondweed</v>
      </c>
      <c r="DS1" s="165" t="str">
        <f>'ENTRY '!EG1</f>
        <v>Stuckenia vaginata,Sheathed pondweed</v>
      </c>
      <c r="DT1" s="165" t="str">
        <f>'ENTRY '!EH1</f>
        <v>Typha angustifolia,Narrow-leaved cattail</v>
      </c>
      <c r="DU1" s="165" t="str">
        <f>'ENTRY '!EI1</f>
        <v>Typha latifolia,Broad-leaved cattail</v>
      </c>
      <c r="DV1" s="165" t="str">
        <f>'ENTRY '!EJ1</f>
        <v>Typha sp.,Cattail</v>
      </c>
      <c r="DW1" s="165" t="str">
        <f>'ENTRY '!EK1</f>
        <v>Utricularia cornuta,Horned pondweed</v>
      </c>
      <c r="DX1" s="165" t="str">
        <f>'ENTRY '!EL1</f>
        <v>Utricularia geminiscapa,Twin-stemmed bladderwort</v>
      </c>
      <c r="DY1" s="165" t="str">
        <f>'ENTRY '!EM1</f>
        <v>Utricularia gibba,Creeping bladderwort</v>
      </c>
      <c r="DZ1" s="165" t="str">
        <f>'ENTRY '!EN1</f>
        <v>Utricularia intermedia,Flat-leaf bladderwort</v>
      </c>
      <c r="EA1" s="165" t="str">
        <f>'ENTRY '!EO1</f>
        <v>Utricularia minor,Small bladderwort</v>
      </c>
      <c r="EB1" s="165" t="str">
        <f>'ENTRY '!EP1</f>
        <v>Utricularia purpurea,Large purple bladderwort</v>
      </c>
      <c r="EC1" s="165" t="str">
        <f>'ENTRY '!EQ1</f>
        <v>Utricularia resupinata,Small purple bladderwort</v>
      </c>
      <c r="ED1" s="165" t="str">
        <f>'ENTRY '!ER1</f>
        <v>Utricularia vulgaris,Common bladderwort</v>
      </c>
      <c r="EE1" s="165" t="str">
        <f>'ENTRY '!ES1</f>
        <v>Vallisneria americana,Wild celery</v>
      </c>
      <c r="EF1" s="165" t="str">
        <f>'ENTRY '!ET1</f>
        <v>Wolffia borealis,Northern watermeal</v>
      </c>
      <c r="EG1" s="165" t="str">
        <f>'ENTRY '!EU1</f>
        <v>Wolffia columbiana,Common watermeal</v>
      </c>
      <c r="EH1" s="165" t="str">
        <f>'ENTRY '!EV1</f>
        <v>Zannichellia palustris,Horned pondweed</v>
      </c>
      <c r="EI1" s="165" t="str">
        <f>'ENTRY '!EW1</f>
        <v>Zizania aquatica,Southern wild rice</v>
      </c>
      <c r="EJ1" s="165" t="str">
        <f>'ENTRY '!EX1</f>
        <v>Zizania palustris,Northern wild rice</v>
      </c>
      <c r="EK1" s="165" t="str">
        <f>'ENTRY '!EY1</f>
        <v>Zizania sp.,Wild rice</v>
      </c>
      <c r="EL1" s="165" t="str">
        <f>'ENTRY '!EZ1</f>
        <v>Aquatic moss</v>
      </c>
      <c r="EM1" s="165" t="str">
        <f>'ENTRY '!FA1</f>
        <v>Freshwater sponge</v>
      </c>
      <c r="EN1" s="165" t="str">
        <f>'ENTRY '!FB1</f>
        <v>Filamentous algae</v>
      </c>
      <c r="EO1" s="165" t="str">
        <f>'ENTRY '!FC1</f>
        <v>Riccia fluitans,Slender riccia</v>
      </c>
      <c r="EP1" s="165" t="str">
        <f>'ENTRY '!FD1</f>
        <v>Ricciocarpus natans,Purple-fringed riccia </v>
      </c>
      <c r="EQ1" s="165" t="str">
        <f>'ENTRY '!FE1</f>
        <v>sp1</v>
      </c>
      <c r="ER1" s="165" t="str">
        <f>'ENTRY '!FF1</f>
        <v>sp2</v>
      </c>
      <c r="ES1" s="165" t="str">
        <f>'ENTRY '!FG1</f>
        <v>sp3</v>
      </c>
      <c r="ET1" s="165" t="str">
        <f>'ENTRY '!FH1</f>
        <v>sp4</v>
      </c>
      <c r="EU1" s="165" t="str">
        <f>'ENTRY '!FI1</f>
        <v>sp5</v>
      </c>
      <c r="EV1" s="165" t="str">
        <f>'ENTRY '!FJ1</f>
        <v>sp6</v>
      </c>
      <c r="EW1" s="165" t="str">
        <f>'ENTRY '!FK1</f>
        <v>sp7</v>
      </c>
      <c r="EX1" s="165" t="str">
        <f>'ENTRY '!FL1</f>
        <v>sp8</v>
      </c>
      <c r="EY1" s="165" t="str">
        <f>'ENTRY '!FM1</f>
        <v>sp9</v>
      </c>
      <c r="EZ1" s="24"/>
    </row>
    <row r="2" spans="1:155" s="14" customFormat="1" ht="12.75" customHeight="1">
      <c r="A2" s="52" t="s">
        <v>47</v>
      </c>
      <c r="B2" s="50" t="str">
        <f>IF('ENTRY '!I2="","",'ENTRY '!I2)</f>
        <v>Minong Flowage</v>
      </c>
      <c r="C2" s="39"/>
      <c r="D2" s="35"/>
      <c r="E2" s="28"/>
      <c r="F2" s="49"/>
      <c r="G2" s="49"/>
      <c r="H2" s="49"/>
      <c r="I2" s="49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49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</row>
    <row r="3" spans="1:155" s="14" customFormat="1" ht="12.75" customHeight="1">
      <c r="A3" s="52" t="s">
        <v>25</v>
      </c>
      <c r="B3" s="50" t="str">
        <f>IF('ENTRY '!I3="","",'ENTRY '!I3)</f>
        <v>Washburn/Douglas</v>
      </c>
      <c r="C3" s="39"/>
      <c r="D3" s="35"/>
      <c r="E3" s="28"/>
      <c r="F3" s="49"/>
      <c r="G3" s="49"/>
      <c r="H3" s="49"/>
      <c r="I3" s="49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49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</row>
    <row r="4" spans="1:155" s="14" customFormat="1" ht="12.75" customHeight="1">
      <c r="A4" s="52" t="s">
        <v>26</v>
      </c>
      <c r="B4" s="50">
        <f>IF('ENTRY '!I4="","",'ENTRY '!I4)</f>
        <v>2692900</v>
      </c>
      <c r="C4" s="39"/>
      <c r="D4" s="35"/>
      <c r="E4" s="28"/>
      <c r="F4" s="49"/>
      <c r="G4" s="49"/>
      <c r="H4" s="49"/>
      <c r="I4" s="49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49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</row>
    <row r="5" spans="1:155" s="14" customFormat="1" ht="12.75" customHeight="1">
      <c r="A5" s="53" t="s">
        <v>39</v>
      </c>
      <c r="B5" s="57" t="str">
        <f>IF('ENTRY '!I5="","",'ENTRY '!I5)</f>
        <v>6 15 2016</v>
      </c>
      <c r="C5" s="39"/>
      <c r="D5" s="35"/>
      <c r="E5" s="28"/>
      <c r="F5" s="49"/>
      <c r="G5" s="49"/>
      <c r="H5" s="49"/>
      <c r="I5" s="49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49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</row>
    <row r="6" spans="2:155" s="14" customFormat="1" ht="15" customHeight="1">
      <c r="B6" s="13" t="s">
        <v>23</v>
      </c>
      <c r="C6" s="39"/>
      <c r="D6" s="35"/>
      <c r="E6" s="28"/>
      <c r="F6" s="35"/>
      <c r="G6" s="35"/>
      <c r="H6" s="35"/>
      <c r="I6" s="35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9"/>
      <c r="BO6" s="28"/>
      <c r="BP6" s="29"/>
      <c r="BQ6" s="28"/>
      <c r="BR6" s="28"/>
      <c r="BS6" s="28"/>
      <c r="BT6" s="29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9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35"/>
      <c r="EM6" s="28"/>
      <c r="EN6" s="28"/>
      <c r="EO6" s="28"/>
      <c r="EP6" s="28"/>
      <c r="EQ6" s="30"/>
      <c r="ER6" s="30"/>
      <c r="ES6" s="30"/>
      <c r="ET6" s="30"/>
      <c r="EU6" s="30"/>
      <c r="EV6" s="30"/>
      <c r="EW6" s="30"/>
      <c r="EX6" s="30"/>
      <c r="EY6" s="30"/>
    </row>
    <row r="7" spans="2:155" ht="12.75">
      <c r="B7" s="1" t="s">
        <v>57</v>
      </c>
      <c r="C7" s="54"/>
      <c r="D7" s="36">
        <f>IF(SUM('ENTRY '!R2:R132)=0,"",COUNT('ENTRY '!R2:R132))</f>
      </c>
      <c r="E7" s="36">
        <f>IF(SUM('ENTRY '!S2:S132)=0,"",COUNT('ENTRY '!S2:S132))</f>
        <v>14</v>
      </c>
      <c r="F7" s="36">
        <f>IF(SUM('ENTRY '!T2:T132)=0,"",COUNT('ENTRY '!T2:T132))</f>
      </c>
      <c r="G7" s="36">
        <f>IF(SUM('ENTRY '!U2:U132)=0,"",COUNT('ENTRY '!U2:U132))</f>
      </c>
      <c r="H7" s="36">
        <f>IF(SUM('ENTRY '!V2:V132)=0,"",COUNT('ENTRY '!V2:V132))</f>
      </c>
      <c r="I7" s="36">
        <f>IF(SUM('ENTRY '!W2:W132)=0,"",COUNT('ENTRY '!W2:W132))</f>
      </c>
      <c r="J7" s="36">
        <f>IF(SUM('ENTRY '!X2:X132)=0,"",COUNT('ENTRY '!X2:X132))</f>
      </c>
      <c r="K7" s="36">
        <f>IF(SUM('ENTRY '!Y2:Y132)=0,"",COUNT('ENTRY '!Y2:Y132))</f>
      </c>
      <c r="L7" s="36">
        <f>IF(SUM('ENTRY '!Z2:Z132)=0,"",COUNT('ENTRY '!Z2:Z132))</f>
      </c>
      <c r="M7" s="36">
        <f>IF(SUM('ENTRY '!AA2:AA132)=0,"",COUNT('ENTRY '!AA2:AA132))</f>
      </c>
      <c r="N7" s="36">
        <f>IF(SUM('ENTRY '!AB2:AB132)=0,"",COUNT('ENTRY '!AB2:AB132))</f>
      </c>
      <c r="O7" s="36">
        <f>IF(SUM('ENTRY '!AC2:AC132)=0,"",COUNT('ENTRY '!AC2:AC132))</f>
      </c>
      <c r="P7" s="36">
        <f>IF(SUM('ENTRY '!AD2:AD132)=0,"",COUNT('ENTRY '!AD2:AD132))</f>
      </c>
      <c r="Q7" s="36">
        <f>IF(SUM('ENTRY '!AE2:AE132)=0,"",COUNT('ENTRY '!AE2:AE132))</f>
        <v>42</v>
      </c>
      <c r="R7" s="36">
        <f>IF(SUM('ENTRY '!AF2:AF132)=0,"",COUNT('ENTRY '!AF2:AF132))</f>
      </c>
      <c r="S7" s="36">
        <f>IF(SUM('ENTRY '!AG2:AG132)=0,"",COUNT('ENTRY '!AG2:AG132))</f>
      </c>
      <c r="T7" s="36">
        <f>IF(SUM('ENTRY '!AH2:AH132)=0,"",COUNT('ENTRY '!AH2:AH132))</f>
      </c>
      <c r="U7" s="36">
        <f>IF(SUM('ENTRY '!AI2:AI132)=0,"",COUNT('ENTRY '!AI2:AI132))</f>
      </c>
      <c r="V7" s="36">
        <f>IF(SUM('ENTRY '!AJ2:AJ132)=0,"",COUNT('ENTRY '!AJ2:AJ132))</f>
      </c>
      <c r="W7" s="36">
        <f>IF(SUM('ENTRY '!AK2:AK132)=0,"",COUNT('ENTRY '!AK2:AK132))</f>
      </c>
      <c r="X7" s="36">
        <f>IF(SUM('ENTRY '!AL2:AL132)=0,"",COUNT('ENTRY '!AL2:AL132))</f>
      </c>
      <c r="Y7" s="36">
        <f>IF(SUM('ENTRY '!AM2:AM132)=0,"",COUNT('ENTRY '!AM2:AM132))</f>
      </c>
      <c r="Z7" s="36">
        <f>IF(SUM('ENTRY '!AN2:AN132)=0,"",COUNT('ENTRY '!AN2:AN132))</f>
      </c>
      <c r="AA7" s="36">
        <f>IF(SUM('ENTRY '!AO2:AO132)=0,"",COUNT('ENTRY '!AO2:AO132))</f>
      </c>
      <c r="AB7" s="36">
        <f>IF(SUM('ENTRY '!AP2:AP132)=0,"",COUNT('ENTRY '!AP2:AP132))</f>
      </c>
      <c r="AC7" s="36">
        <f>IF(SUM('ENTRY '!AQ2:AQ132)=0,"",COUNT('ENTRY '!AQ2:AQ132))</f>
        <v>80</v>
      </c>
      <c r="AD7" s="36">
        <f>IF(SUM('ENTRY '!AR2:AR132)=0,"",COUNT('ENTRY '!AR2:AR132))</f>
      </c>
      <c r="AE7" s="36">
        <f>IF(SUM('ENTRY '!AS2:AS132)=0,"",COUNT('ENTRY '!AS2:AS132))</f>
      </c>
      <c r="AF7" s="36">
        <f>IF(SUM('ENTRY '!AT2:AT132)=0,"",COUNT('ENTRY '!AT2:AT132))</f>
      </c>
      <c r="AG7" s="36">
        <f>IF(SUM('ENTRY '!AU2:AU132)=0,"",COUNT('ENTRY '!AU2:AU132))</f>
      </c>
      <c r="AH7" s="36">
        <f>IF(SUM('ENTRY '!AV2:AV132)=0,"",COUNT('ENTRY '!AV2:AV132))</f>
      </c>
      <c r="AI7" s="36">
        <f>IF(SUM('ENTRY '!AW2:AW132)=0,"",COUNT('ENTRY '!AW2:AW132))</f>
        <v>5</v>
      </c>
      <c r="AJ7" s="36">
        <f>IF(SUM('ENTRY '!AX2:AX132)=0,"",COUNT('ENTRY '!AX2:AX132))</f>
      </c>
      <c r="AK7" s="36">
        <f>IF(SUM('ENTRY '!AY2:AY132)=0,"",COUNT('ENTRY '!AY2:AY132))</f>
      </c>
      <c r="AL7" s="36">
        <f>IF(SUM('ENTRY '!AZ2:AZ132)=0,"",COUNT('ENTRY '!AZ2:AZ132))</f>
      </c>
      <c r="AM7" s="36">
        <f>IF(SUM('ENTRY '!BA2:BA132)=0,"",COUNT('ENTRY '!BA2:BA132))</f>
      </c>
      <c r="AN7" s="36">
        <f>IF(SUM('ENTRY '!BB2:BB132)=0,"",COUNT('ENTRY '!BB2:BB132))</f>
      </c>
      <c r="AO7" s="36">
        <f>IF(SUM('ENTRY '!BC2:BC132)=0,"",COUNT('ENTRY '!BC2:BC132))</f>
      </c>
      <c r="AP7" s="36">
        <f>IF(SUM('ENTRY '!BD2:BD132)=0,"",COUNT('ENTRY '!BD2:BD132))</f>
      </c>
      <c r="AQ7" s="36">
        <f>IF(SUM('ENTRY '!BE2:BE132)=0,"",COUNT('ENTRY '!BE2:BE132))</f>
      </c>
      <c r="AR7" s="36">
        <f>IF(SUM('ENTRY '!BF2:BF132)=0,"",COUNT('ENTRY '!BF2:BF132))</f>
      </c>
      <c r="AS7" s="36">
        <f>IF(SUM('ENTRY '!BG2:BG132)=0,"",COUNT('ENTRY '!BG2:BG132))</f>
      </c>
      <c r="AT7" s="36">
        <f>IF(SUM('ENTRY '!BH2:BH132)=0,"",COUNT('ENTRY '!BH2:BH132))</f>
      </c>
      <c r="AU7" s="36">
        <f>IF(SUM('ENTRY '!BI2:BI132)=0,"",COUNT('ENTRY '!BI2:BI132))</f>
      </c>
      <c r="AV7" s="36">
        <f>IF(SUM('ENTRY '!BJ2:BJ132)=0,"",COUNT('ENTRY '!BJ2:BJ132))</f>
      </c>
      <c r="AW7" s="36">
        <f>IF(SUM('ENTRY '!BK2:BK132)=0,"",COUNT('ENTRY '!BK2:BK132))</f>
      </c>
      <c r="AX7" s="36">
        <f>IF(SUM('ENTRY '!BL2:BL132)=0,"",COUNT('ENTRY '!BL2:BL132))</f>
      </c>
      <c r="AY7" s="36">
        <f>IF(SUM('ENTRY '!BM2:BM132)=0,"",COUNT('ENTRY '!BM2:BM132))</f>
      </c>
      <c r="AZ7" s="36">
        <f>IF(SUM('ENTRY '!BN2:BN132)=0,"",COUNT('ENTRY '!BN2:BN132))</f>
      </c>
      <c r="BA7" s="36">
        <f>IF(SUM('ENTRY '!BO2:BO132)=0,"",COUNT('ENTRY '!BO2:BO132))</f>
      </c>
      <c r="BB7" s="36">
        <f>IF(SUM('ENTRY '!BP2:BP132)=0,"",COUNT('ENTRY '!BP2:BP132))</f>
      </c>
      <c r="BC7" s="36">
        <f>IF(SUM('ENTRY '!BQ2:BQ132)=0,"",COUNT('ENTRY '!BQ2:BQ132))</f>
      </c>
      <c r="BD7" s="36">
        <f>IF(SUM('ENTRY '!BR2:BR132)=0,"",COUNT('ENTRY '!BR2:BR132))</f>
        <v>3</v>
      </c>
      <c r="BE7" s="36">
        <f>IF(SUM('ENTRY '!BS2:BS132)=0,"",COUNT('ENTRY '!BS2:BS132))</f>
      </c>
      <c r="BF7" s="36">
        <f>IF(SUM('ENTRY '!BT2:BT132)=0,"",COUNT('ENTRY '!BT2:BT132))</f>
      </c>
      <c r="BG7" s="36">
        <f>IF(SUM('ENTRY '!BU2:BU132)=0,"",COUNT('ENTRY '!BU2:BU132))</f>
      </c>
      <c r="BH7" s="36">
        <f>IF(SUM('ENTRY '!BV2:BV132)=0,"",COUNT('ENTRY '!BV2:BV132))</f>
      </c>
      <c r="BI7" s="36">
        <f>IF(SUM('ENTRY '!BW2:BW132)=0,"",COUNT('ENTRY '!BW2:BW132))</f>
      </c>
      <c r="BJ7" s="36">
        <f>IF(SUM('ENTRY '!BX2:BX132)=0,"",COUNT('ENTRY '!BX2:BX132))</f>
      </c>
      <c r="BK7" s="36">
        <f>IF(SUM('ENTRY '!BY2:BY132)=0,"",COUNT('ENTRY '!BY2:BY132))</f>
      </c>
      <c r="BL7" s="36">
        <f>IF(SUM('ENTRY '!BZ2:BZ132)=0,"",COUNT('ENTRY '!BZ2:BZ132))</f>
      </c>
      <c r="BM7" s="36">
        <f>IF(SUM('ENTRY '!CA2:CA132)=0,"",COUNT('ENTRY '!CA2:CA132))</f>
        <v>2</v>
      </c>
      <c r="BN7" s="36">
        <f>IF(SUM('ENTRY '!CB2:CB132)=0,"",COUNT('ENTRY '!CB2:CB132))</f>
        <v>1</v>
      </c>
      <c r="BO7" s="36">
        <f>IF(SUM('ENTRY '!CC2:CC132)=0,"",COUNT('ENTRY '!CC2:CC132))</f>
      </c>
      <c r="BP7" s="36">
        <f>IF(SUM('ENTRY '!CD2:CD132)=0,"",COUNT('ENTRY '!CD2:CD132))</f>
      </c>
      <c r="BQ7" s="36">
        <f>IF(SUM('ENTRY '!CE2:CE132)=0,"",COUNT('ENTRY '!CE2:CE132))</f>
      </c>
      <c r="BR7" s="36">
        <f>IF(SUM('ENTRY '!CF2:CF132)=0,"",COUNT('ENTRY '!CF2:CF132))</f>
      </c>
      <c r="BS7" s="36">
        <f>IF(SUM('ENTRY '!CG2:CG132)=0,"",COUNT('ENTRY '!CG2:CG132))</f>
      </c>
      <c r="BT7" s="36">
        <f>IF(SUM('ENTRY '!CH2:CH132)=0,"",COUNT('ENTRY '!CH2:CH132))</f>
      </c>
      <c r="BU7" s="36">
        <f>IF(SUM('ENTRY '!CI2:CI132)=0,"",COUNT('ENTRY '!CI2:CI132))</f>
      </c>
      <c r="BV7" s="36">
        <f>IF(SUM('ENTRY '!CJ2:CJ132)=0,"",COUNT('ENTRY '!CJ2:CJ132))</f>
      </c>
      <c r="BW7" s="36">
        <f>IF(SUM('ENTRY '!CK2:CK132)=0,"",COUNT('ENTRY '!CK2:CK132))</f>
      </c>
      <c r="BX7" s="36">
        <f>IF(SUM('ENTRY '!CL2:CL132)=0,"",COUNT('ENTRY '!CL2:CL132))</f>
      </c>
      <c r="BY7" s="36">
        <f>IF(SUM('ENTRY '!CM2:CM132)=0,"",COUNT('ENTRY '!CM2:CM132))</f>
        <v>9</v>
      </c>
      <c r="BZ7" s="36">
        <f>IF(SUM('ENTRY '!CN2:CN132)=0,"",COUNT('ENTRY '!CN2:CN132))</f>
      </c>
      <c r="CA7" s="36">
        <f>IF(SUM('ENTRY '!CO2:CO132)=0,"",COUNT('ENTRY '!CO2:CO132))</f>
      </c>
      <c r="CB7" s="36">
        <f>IF(SUM('ENTRY '!CP2:CP132)=0,"",COUNT('ENTRY '!CP2:CP132))</f>
      </c>
      <c r="CC7" s="36">
        <f>IF(SUM('ENTRY '!CQ2:CQ132)=0,"",COUNT('ENTRY '!CQ2:CQ132))</f>
      </c>
      <c r="CD7" s="36">
        <f>IF(SUM('ENTRY '!CR2:CR132)=0,"",COUNT('ENTRY '!CR2:CR132))</f>
      </c>
      <c r="CE7" s="36">
        <f>IF(SUM('ENTRY '!CS2:CS132)=0,"",COUNT('ENTRY '!CS2:CS132))</f>
      </c>
      <c r="CF7" s="36">
        <f>IF(SUM('ENTRY '!CT2:CT132)=0,"",COUNT('ENTRY '!CT2:CT132))</f>
      </c>
      <c r="CG7" s="36">
        <f>IF(SUM('ENTRY '!CU2:CU132)=0,"",COUNT('ENTRY '!CU2:CU132))</f>
      </c>
      <c r="CH7" s="36">
        <f>IF(SUM('ENTRY '!CV2:CV132)=0,"",COUNT('ENTRY '!CV2:CV132))</f>
      </c>
      <c r="CI7" s="36">
        <f>IF(SUM('ENTRY '!CW2:CW132)=0,"",COUNT('ENTRY '!CW2:CW132))</f>
      </c>
      <c r="CJ7" s="36">
        <f>IF(SUM('ENTRY '!CX2:CX132)=0,"",COUNT('ENTRY '!CX2:CX132))</f>
      </c>
      <c r="CK7" s="36">
        <f>IF(SUM('ENTRY '!CY2:CY132)=0,"",COUNT('ENTRY '!CY2:CY132))</f>
        <v>40</v>
      </c>
      <c r="CL7" s="36">
        <f>IF(SUM('ENTRY '!CZ2:CZ132)=0,"",COUNT('ENTRY '!CZ2:CZ132))</f>
      </c>
      <c r="CM7" s="36">
        <f>IF(SUM('ENTRY '!DA2:DA132)=0,"",COUNT('ENTRY '!DA2:DA132))</f>
      </c>
      <c r="CN7" s="36">
        <f>IF(SUM('ENTRY '!DB2:DB132)=0,"",COUNT('ENTRY '!DB2:DB132))</f>
      </c>
      <c r="CO7" s="36">
        <f>IF(SUM('ENTRY '!DC2:DC132)=0,"",COUNT('ENTRY '!DC2:DC132))</f>
      </c>
      <c r="CP7" s="36">
        <f>IF(SUM('ENTRY '!DD2:DD132)=0,"",COUNT('ENTRY '!DD2:DD132))</f>
      </c>
      <c r="CQ7" s="36">
        <f>IF(SUM('ENTRY '!DE2:DE132)=0,"",COUNT('ENTRY '!DE2:DE132))</f>
        <v>5</v>
      </c>
      <c r="CR7" s="36">
        <f>IF(SUM('ENTRY '!DF2:DF132)=0,"",COUNT('ENTRY '!DF2:DF132))</f>
      </c>
      <c r="CS7" s="36">
        <f>IF(SUM('ENTRY '!DG2:DG132)=0,"",COUNT('ENTRY '!DG2:DG132))</f>
      </c>
      <c r="CT7" s="36">
        <f>IF(SUM('ENTRY '!DH2:DH132)=0,"",COUNT('ENTRY '!DH2:DH132))</f>
      </c>
      <c r="CU7" s="36">
        <f>IF(SUM('ENTRY '!DI2:DI132)=0,"",COUNT('ENTRY '!DI2:DI132))</f>
      </c>
      <c r="CV7" s="36">
        <f>IF(SUM('ENTRY '!DJ2:DJ132)=0,"",COUNT('ENTRY '!DJ2:DJ132))</f>
      </c>
      <c r="CW7" s="36">
        <f>IF(SUM('ENTRY '!DK2:DK132)=0,"",COUNT('ENTRY '!DK2:DK132))</f>
      </c>
      <c r="CX7" s="36">
        <f>IF(SUM('ENTRY '!DL2:DL132)=0,"",COUNT('ENTRY '!DL2:DL132))</f>
      </c>
      <c r="CY7" s="36">
        <f>IF(SUM('ENTRY '!DM2:DM132)=0,"",COUNT('ENTRY '!DM2:DM132))</f>
      </c>
      <c r="CZ7" s="36">
        <f>IF(SUM('ENTRY '!DN2:DN132)=0,"",COUNT('ENTRY '!DN2:DN132))</f>
      </c>
      <c r="DA7" s="36">
        <f>IF(SUM('ENTRY '!DO2:DO132)=0,"",COUNT('ENTRY '!DO2:DO132))</f>
      </c>
      <c r="DB7" s="36">
        <f>IF(SUM('ENTRY '!DP2:DP132)=0,"",COUNT('ENTRY '!DP2:DP132))</f>
      </c>
      <c r="DC7" s="36">
        <f>IF(SUM('ENTRY '!DQ2:DQ132)=0,"",COUNT('ENTRY '!DQ2:DQ132))</f>
      </c>
      <c r="DD7" s="36">
        <f>IF(SUM('ENTRY '!DR2:DR132)=0,"",COUNT('ENTRY '!DR2:DR132))</f>
      </c>
      <c r="DE7" s="36">
        <f>IF(SUM('ENTRY '!DS2:DS132)=0,"",COUNT('ENTRY '!DS2:DS132))</f>
      </c>
      <c r="DF7" s="36">
        <f>IF(SUM('ENTRY '!DT2:DT132)=0,"",COUNT('ENTRY '!DT2:DT132))</f>
      </c>
      <c r="DG7" s="36">
        <f>IF(SUM('ENTRY '!DU2:DU132)=0,"",COUNT('ENTRY '!DU2:DU132))</f>
      </c>
      <c r="DH7" s="36">
        <f>IF(SUM('ENTRY '!DV2:DV132)=0,"",COUNT('ENTRY '!DV2:DV132))</f>
      </c>
      <c r="DI7" s="36">
        <f>IF(SUM('ENTRY '!DW2:DW132)=0,"",COUNT('ENTRY '!DW2:DW132))</f>
      </c>
      <c r="DJ7" s="36">
        <f>IF(SUM('ENTRY '!DX2:DX132)=0,"",COUNT('ENTRY '!DX2:DX132))</f>
      </c>
      <c r="DK7" s="36">
        <f>IF(SUM('ENTRY '!DY2:DY132)=0,"",COUNT('ENTRY '!DY2:DY132))</f>
      </c>
      <c r="DL7" s="36">
        <f>IF(SUM('ENTRY '!DZ2:DZ132)=0,"",COUNT('ENTRY '!DZ2:DZ132))</f>
      </c>
      <c r="DM7" s="36">
        <f>IF(SUM('ENTRY '!EA2:EA132)=0,"",COUNT('ENTRY '!EA2:EA132))</f>
      </c>
      <c r="DN7" s="36">
        <f>IF(SUM('ENTRY '!EB2:EB132)=0,"",COUNT('ENTRY '!EB2:EB132))</f>
      </c>
      <c r="DO7" s="36">
        <f>IF(SUM('ENTRY '!EC2:EC132)=0,"",COUNT('ENTRY '!EC2:EC132))</f>
      </c>
      <c r="DP7" s="36">
        <f>IF(SUM('ENTRY '!ED2:ED132)=0,"",COUNT('ENTRY '!ED2:ED132))</f>
      </c>
      <c r="DQ7" s="36">
        <f>IF(SUM('ENTRY '!EE2:EE132)=0,"",COUNT('ENTRY '!EE2:EE132))</f>
      </c>
      <c r="DR7" s="36">
        <f>IF(SUM('ENTRY '!EF2:EF132)=0,"",COUNT('ENTRY '!EF2:EF132))</f>
        <v>2</v>
      </c>
      <c r="DS7" s="36">
        <f>IF(SUM('ENTRY '!EG2:EG132)=0,"",COUNT('ENTRY '!EG2:EG132))</f>
      </c>
      <c r="DT7" s="36">
        <f>IF(SUM('ENTRY '!EH2:EH132)=0,"",COUNT('ENTRY '!EH2:EH132))</f>
      </c>
      <c r="DU7" s="36">
        <f>IF(SUM('ENTRY '!EI2:EI132)=0,"",COUNT('ENTRY '!EI2:EI132))</f>
      </c>
      <c r="DV7" s="36">
        <f>IF(SUM('ENTRY '!EJ2:EJ132)=0,"",COUNT('ENTRY '!EJ2:EJ132))</f>
      </c>
      <c r="DW7" s="36">
        <f>IF(SUM('ENTRY '!EK2:EK132)=0,"",COUNT('ENTRY '!EK2:EK132))</f>
      </c>
      <c r="DX7" s="36">
        <f>IF(SUM('ENTRY '!EL2:EL132)=0,"",COUNT('ENTRY '!EL2:EL132))</f>
      </c>
      <c r="DY7" s="36">
        <f>IF(SUM('ENTRY '!EM2:EM132)=0,"",COUNT('ENTRY '!EM2:EM132))</f>
      </c>
      <c r="DZ7" s="36">
        <f>IF(SUM('ENTRY '!EN2:EN132)=0,"",COUNT('ENTRY '!EN2:EN132))</f>
      </c>
      <c r="EA7" s="36">
        <f>IF(SUM('ENTRY '!EO2:EO132)=0,"",COUNT('ENTRY '!EO2:EO132))</f>
      </c>
      <c r="EB7" s="36">
        <f>IF(SUM('ENTRY '!EP2:EP132)=0,"",COUNT('ENTRY '!EP2:EP132))</f>
      </c>
      <c r="EC7" s="36">
        <f>IF(SUM('ENTRY '!EQ2:EQ132)=0,"",COUNT('ENTRY '!EQ2:EQ132))</f>
      </c>
      <c r="ED7" s="36">
        <f>IF(SUM('ENTRY '!ER2:ER132)=0,"",COUNT('ENTRY '!ER2:ER132))</f>
      </c>
      <c r="EE7" s="36">
        <f>IF(SUM('ENTRY '!ES2:ES132)=0,"",COUNT('ENTRY '!ES2:ES132))</f>
        <v>2</v>
      </c>
      <c r="EF7" s="36">
        <f>IF(SUM('ENTRY '!ET2:ET132)=0,"",COUNT('ENTRY '!ET2:ET132))</f>
      </c>
      <c r="EG7" s="36">
        <f>IF(SUM('ENTRY '!EU2:EU132)=0,"",COUNT('ENTRY '!EU2:EU132))</f>
      </c>
      <c r="EH7" s="36">
        <f>IF(SUM('ENTRY '!EV2:EV132)=0,"",COUNT('ENTRY '!EV2:EV132))</f>
      </c>
      <c r="EI7" s="36">
        <f>IF(SUM('ENTRY '!EW2:EW132)=0,"",COUNT('ENTRY '!EW2:EW132))</f>
      </c>
      <c r="EJ7" s="36">
        <f>IF(SUM('ENTRY '!EX2:EX132)=0,"",COUNT('ENTRY '!EX2:EX132))</f>
      </c>
      <c r="EK7" s="36">
        <f>IF(SUM('ENTRY '!EY2:EY132)=0,"",COUNT('ENTRY '!EY2:EY132))</f>
      </c>
      <c r="EL7" s="36">
        <f>IF(SUM('ENTRY '!EZ2:EZ132)=0,"",COUNT('ENTRY '!EZ2:EZ132))</f>
      </c>
      <c r="EM7" s="36">
        <f>IF(SUM('ENTRY '!FA2:FA132)=0,"",COUNT('ENTRY '!FA2:FA132))</f>
      </c>
      <c r="EN7" s="36">
        <f>IF(SUM('ENTRY '!FB2:FB132)=0,"",COUNT('ENTRY '!FB2:FB132))</f>
      </c>
      <c r="EO7" s="36">
        <f>IF(SUM('ENTRY '!FC2:FC132)=0,"",COUNT('ENTRY '!FC2:FC132))</f>
      </c>
      <c r="EP7" s="36">
        <f>IF(SUM('ENTRY '!FD2:FD132)=0,"",COUNT('ENTRY '!FD2:FD132))</f>
      </c>
      <c r="EQ7" s="36">
        <f>IF(SUM('ENTRY '!FE2:FE132)=0,"",COUNT('ENTRY '!FE2:FE132))</f>
      </c>
      <c r="ER7" s="36">
        <f>IF(SUM('ENTRY '!FF2:FF132)=0,"",COUNT('ENTRY '!FF2:FF132))</f>
      </c>
      <c r="ES7" s="36">
        <f>IF(SUM('ENTRY '!FG2:FG132)=0,"",COUNT('ENTRY '!FG2:FG132))</f>
      </c>
      <c r="ET7" s="36">
        <f>IF(SUM('ENTRY '!FH2:FH132)=0,"",COUNT('ENTRY '!FH2:FH132))</f>
      </c>
      <c r="EU7" s="36">
        <f>IF(SUM('ENTRY '!FI2:FI132)=0,"",COUNT('ENTRY '!FI2:FI132))</f>
      </c>
      <c r="EV7" s="36">
        <f>IF(SUM('ENTRY '!FJ2:FJ132)=0,"",COUNT('ENTRY '!FJ2:FJ132))</f>
      </c>
      <c r="EW7" s="36">
        <f>IF(SUM('ENTRY '!FK2:FK132)=0,"",COUNT('ENTRY '!FK2:FK132))</f>
      </c>
      <c r="EX7" s="36">
        <f>IF(SUM('ENTRY '!FL2:FL132)=0,"",COUNT('ENTRY '!FL2:FL132))</f>
      </c>
      <c r="EY7" s="36">
        <f>IF(SUM('ENTRY '!FM2:FM132)=0,"",COUNT('ENTRY '!FM2:FM132))</f>
      </c>
    </row>
    <row r="8" spans="1:155" s="73" customFormat="1" ht="12.75" customHeight="1">
      <c r="A8" s="10"/>
      <c r="B8" s="9" t="s">
        <v>1</v>
      </c>
      <c r="C8" s="43"/>
      <c r="D8" s="37">
        <f aca="true" t="shared" si="0" ref="D8:AI8">IF(D10="","",(D10/(SUM($D$10:$EK$10,$EQ$10:$EY$10)/100)))</f>
      </c>
      <c r="E8" s="37">
        <f t="shared" si="0"/>
        <v>6.829268292682928</v>
      </c>
      <c r="F8" s="37">
        <f t="shared" si="0"/>
      </c>
      <c r="G8" s="37">
        <f t="shared" si="0"/>
      </c>
      <c r="H8" s="37">
        <f t="shared" si="0"/>
      </c>
      <c r="I8" s="37">
        <f t="shared" si="0"/>
      </c>
      <c r="J8" s="37">
        <f t="shared" si="0"/>
      </c>
      <c r="K8" s="37">
        <f t="shared" si="0"/>
      </c>
      <c r="L8" s="37">
        <f t="shared" si="0"/>
      </c>
      <c r="M8" s="37">
        <f t="shared" si="0"/>
      </c>
      <c r="N8" s="37">
        <f t="shared" si="0"/>
      </c>
      <c r="O8" s="37">
        <f t="shared" si="0"/>
      </c>
      <c r="P8" s="37">
        <f t="shared" si="0"/>
      </c>
      <c r="Q8" s="37">
        <f t="shared" si="0"/>
        <v>20.487804878048784</v>
      </c>
      <c r="R8" s="37">
        <f t="shared" si="0"/>
      </c>
      <c r="S8" s="37">
        <f t="shared" si="0"/>
      </c>
      <c r="T8" s="37">
        <f t="shared" si="0"/>
      </c>
      <c r="U8" s="37">
        <f t="shared" si="0"/>
      </c>
      <c r="V8" s="37">
        <f t="shared" si="0"/>
      </c>
      <c r="W8" s="37">
        <f t="shared" si="0"/>
      </c>
      <c r="X8" s="37">
        <f t="shared" si="0"/>
      </c>
      <c r="Y8" s="37">
        <f t="shared" si="0"/>
      </c>
      <c r="Z8" s="37">
        <f t="shared" si="0"/>
      </c>
      <c r="AA8" s="37">
        <f t="shared" si="0"/>
      </c>
      <c r="AB8" s="37">
        <f t="shared" si="0"/>
      </c>
      <c r="AC8" s="37">
        <f t="shared" si="0"/>
        <v>39.024390243902445</v>
      </c>
      <c r="AD8" s="37">
        <f t="shared" si="0"/>
      </c>
      <c r="AE8" s="37">
        <f t="shared" si="0"/>
      </c>
      <c r="AF8" s="37">
        <f t="shared" si="0"/>
      </c>
      <c r="AG8" s="37">
        <f t="shared" si="0"/>
      </c>
      <c r="AH8" s="37">
        <f t="shared" si="0"/>
      </c>
      <c r="AI8" s="37">
        <f t="shared" si="0"/>
        <v>2.439024390243903</v>
      </c>
      <c r="AJ8" s="37">
        <f aca="true" t="shared" si="1" ref="AJ8:BO8">IF(AJ10="","",(AJ10/(SUM($D$10:$EK$10,$EQ$10:$EY$10)/100)))</f>
      </c>
      <c r="AK8" s="37">
        <f t="shared" si="1"/>
      </c>
      <c r="AL8" s="37">
        <f t="shared" si="1"/>
      </c>
      <c r="AM8" s="37">
        <f t="shared" si="1"/>
      </c>
      <c r="AN8" s="37">
        <f t="shared" si="1"/>
      </c>
      <c r="AO8" s="37">
        <f t="shared" si="1"/>
      </c>
      <c r="AP8" s="37">
        <f t="shared" si="1"/>
      </c>
      <c r="AQ8" s="37">
        <f t="shared" si="1"/>
      </c>
      <c r="AR8" s="37">
        <f t="shared" si="1"/>
      </c>
      <c r="AS8" s="37">
        <f t="shared" si="1"/>
      </c>
      <c r="AT8" s="37">
        <f t="shared" si="1"/>
      </c>
      <c r="AU8" s="37">
        <f t="shared" si="1"/>
      </c>
      <c r="AV8" s="37">
        <f t="shared" si="1"/>
      </c>
      <c r="AW8" s="37">
        <f t="shared" si="1"/>
      </c>
      <c r="AX8" s="37">
        <f t="shared" si="1"/>
      </c>
      <c r="AY8" s="37">
        <f t="shared" si="1"/>
      </c>
      <c r="AZ8" s="37">
        <f t="shared" si="1"/>
      </c>
      <c r="BA8" s="37">
        <f t="shared" si="1"/>
      </c>
      <c r="BB8" s="37">
        <f t="shared" si="1"/>
      </c>
      <c r="BC8" s="37">
        <f t="shared" si="1"/>
      </c>
      <c r="BD8" s="37">
        <f t="shared" si="1"/>
        <v>1.4634146341463419</v>
      </c>
      <c r="BE8" s="37">
        <f t="shared" si="1"/>
      </c>
      <c r="BF8" s="37">
        <f t="shared" si="1"/>
      </c>
      <c r="BG8" s="37">
        <f t="shared" si="1"/>
      </c>
      <c r="BH8" s="37">
        <f t="shared" si="1"/>
      </c>
      <c r="BI8" s="37">
        <f t="shared" si="1"/>
      </c>
      <c r="BJ8" s="37">
        <f t="shared" si="1"/>
      </c>
      <c r="BK8" s="37">
        <f t="shared" si="1"/>
      </c>
      <c r="BL8" s="37">
        <f t="shared" si="1"/>
      </c>
      <c r="BM8" s="37">
        <f t="shared" si="1"/>
        <v>0.9756097560975612</v>
      </c>
      <c r="BN8" s="37">
        <f t="shared" si="1"/>
        <v>0.4878048780487806</v>
      </c>
      <c r="BO8" s="37">
        <f t="shared" si="1"/>
      </c>
      <c r="BP8" s="37">
        <f aca="true" t="shared" si="2" ref="BP8:CU8">IF(BP10="","",(BP10/(SUM($D$10:$EK$10,$EQ$10:$EY$10)/100)))</f>
      </c>
      <c r="BQ8" s="37">
        <f t="shared" si="2"/>
      </c>
      <c r="BR8" s="37">
        <f t="shared" si="2"/>
      </c>
      <c r="BS8" s="37">
        <f t="shared" si="2"/>
      </c>
      <c r="BT8" s="37">
        <f t="shared" si="2"/>
      </c>
      <c r="BU8" s="37">
        <f t="shared" si="2"/>
      </c>
      <c r="BV8" s="37">
        <f t="shared" si="2"/>
      </c>
      <c r="BW8" s="37">
        <f t="shared" si="2"/>
      </c>
      <c r="BX8" s="37">
        <f t="shared" si="2"/>
      </c>
      <c r="BY8" s="37">
        <f t="shared" si="2"/>
        <v>4.390243902439025</v>
      </c>
      <c r="BZ8" s="37">
        <f t="shared" si="2"/>
      </c>
      <c r="CA8" s="37">
        <f t="shared" si="2"/>
      </c>
      <c r="CB8" s="37">
        <f t="shared" si="2"/>
      </c>
      <c r="CC8" s="37">
        <f t="shared" si="2"/>
      </c>
      <c r="CD8" s="37">
        <f t="shared" si="2"/>
      </c>
      <c r="CE8" s="37">
        <f t="shared" si="2"/>
      </c>
      <c r="CF8" s="37">
        <f t="shared" si="2"/>
      </c>
      <c r="CG8" s="37">
        <f t="shared" si="2"/>
      </c>
      <c r="CH8" s="37">
        <f t="shared" si="2"/>
      </c>
      <c r="CI8" s="37">
        <f t="shared" si="2"/>
      </c>
      <c r="CJ8" s="37">
        <f t="shared" si="2"/>
      </c>
      <c r="CK8" s="37">
        <f t="shared" si="2"/>
        <v>19.512195121951223</v>
      </c>
      <c r="CL8" s="37">
        <f t="shared" si="2"/>
      </c>
      <c r="CM8" s="37">
        <f t="shared" si="2"/>
      </c>
      <c r="CN8" s="37">
        <f t="shared" si="2"/>
      </c>
      <c r="CO8" s="37">
        <f t="shared" si="2"/>
      </c>
      <c r="CP8" s="37">
        <f t="shared" si="2"/>
      </c>
      <c r="CQ8" s="37">
        <f t="shared" si="2"/>
        <v>2.439024390243903</v>
      </c>
      <c r="CR8" s="37">
        <f t="shared" si="2"/>
      </c>
      <c r="CS8" s="37">
        <f t="shared" si="2"/>
      </c>
      <c r="CT8" s="37">
        <f t="shared" si="2"/>
      </c>
      <c r="CU8" s="37">
        <f t="shared" si="2"/>
      </c>
      <c r="CV8" s="37">
        <f aca="true" t="shared" si="3" ref="CV8:EA8">IF(CV10="","",(CV10/(SUM($D$10:$EK$10,$EQ$10:$EY$10)/100)))</f>
      </c>
      <c r="CW8" s="37">
        <f t="shared" si="3"/>
      </c>
      <c r="CX8" s="37">
        <f t="shared" si="3"/>
      </c>
      <c r="CY8" s="37">
        <f t="shared" si="3"/>
      </c>
      <c r="CZ8" s="37">
        <f t="shared" si="3"/>
      </c>
      <c r="DA8" s="37">
        <f t="shared" si="3"/>
      </c>
      <c r="DB8" s="37">
        <f t="shared" si="3"/>
      </c>
      <c r="DC8" s="37">
        <f t="shared" si="3"/>
      </c>
      <c r="DD8" s="37">
        <f t="shared" si="3"/>
      </c>
      <c r="DE8" s="37">
        <f t="shared" si="3"/>
      </c>
      <c r="DF8" s="37">
        <f t="shared" si="3"/>
      </c>
      <c r="DG8" s="37">
        <f t="shared" si="3"/>
      </c>
      <c r="DH8" s="37">
        <f t="shared" si="3"/>
      </c>
      <c r="DI8" s="37">
        <f t="shared" si="3"/>
      </c>
      <c r="DJ8" s="37">
        <f t="shared" si="3"/>
      </c>
      <c r="DK8" s="37">
        <f t="shared" si="3"/>
      </c>
      <c r="DL8" s="37">
        <f t="shared" si="3"/>
      </c>
      <c r="DM8" s="37">
        <f t="shared" si="3"/>
      </c>
      <c r="DN8" s="37">
        <f t="shared" si="3"/>
      </c>
      <c r="DO8" s="37">
        <f t="shared" si="3"/>
      </c>
      <c r="DP8" s="37">
        <f t="shared" si="3"/>
      </c>
      <c r="DQ8" s="37">
        <f t="shared" si="3"/>
      </c>
      <c r="DR8" s="37">
        <f t="shared" si="3"/>
        <v>0.9756097560975612</v>
      </c>
      <c r="DS8" s="37">
        <f t="shared" si="3"/>
      </c>
      <c r="DT8" s="37">
        <f t="shared" si="3"/>
      </c>
      <c r="DU8" s="37">
        <f t="shared" si="3"/>
      </c>
      <c r="DV8" s="37">
        <f t="shared" si="3"/>
      </c>
      <c r="DW8" s="37">
        <f t="shared" si="3"/>
      </c>
      <c r="DX8" s="37">
        <f t="shared" si="3"/>
      </c>
      <c r="DY8" s="37">
        <f t="shared" si="3"/>
      </c>
      <c r="DZ8" s="37">
        <f t="shared" si="3"/>
      </c>
      <c r="EA8" s="37">
        <f t="shared" si="3"/>
      </c>
      <c r="EB8" s="37">
        <f aca="true" t="shared" si="4" ref="EB8:EK8">IF(EB10="","",(EB10/(SUM($D$10:$EK$10,$EQ$10:$EY$10)/100)))</f>
      </c>
      <c r="EC8" s="37">
        <f t="shared" si="4"/>
      </c>
      <c r="ED8" s="37">
        <f t="shared" si="4"/>
      </c>
      <c r="EE8" s="37">
        <f t="shared" si="4"/>
        <v>0.9756097560975612</v>
      </c>
      <c r="EF8" s="37">
        <f t="shared" si="4"/>
      </c>
      <c r="EG8" s="37">
        <f t="shared" si="4"/>
      </c>
      <c r="EH8" s="37">
        <f t="shared" si="4"/>
      </c>
      <c r="EI8" s="37">
        <f t="shared" si="4"/>
      </c>
      <c r="EJ8" s="37">
        <f t="shared" si="4"/>
      </c>
      <c r="EK8" s="37">
        <f t="shared" si="4"/>
      </c>
      <c r="EL8" s="37"/>
      <c r="EM8" s="37"/>
      <c r="EN8" s="37"/>
      <c r="EO8" s="37"/>
      <c r="EP8" s="37"/>
      <c r="EQ8" s="37">
        <f aca="true" t="shared" si="5" ref="EQ8:EY8">IF(EQ10="","",(EQ10/(SUM($D$10:$EK$10,$EQ$10:$EY$10)/100)))</f>
      </c>
      <c r="ER8" s="37">
        <f t="shared" si="5"/>
      </c>
      <c r="ES8" s="37">
        <f t="shared" si="5"/>
      </c>
      <c r="ET8" s="37">
        <f t="shared" si="5"/>
      </c>
      <c r="EU8" s="37">
        <f t="shared" si="5"/>
      </c>
      <c r="EV8" s="37">
        <f t="shared" si="5"/>
      </c>
      <c r="EW8" s="37">
        <f t="shared" si="5"/>
      </c>
      <c r="EX8" s="37">
        <f t="shared" si="5"/>
      </c>
      <c r="EY8" s="37">
        <f t="shared" si="5"/>
      </c>
    </row>
    <row r="9" spans="1:155" s="72" customFormat="1" ht="12.75" customHeight="1">
      <c r="A9" s="46"/>
      <c r="B9" s="46" t="s">
        <v>13</v>
      </c>
      <c r="C9" s="43"/>
      <c r="D9" s="47">
        <f aca="true" t="shared" si="6" ref="D9:AI9">IF(D7="","",(D7/$C$18)*100)</f>
      </c>
      <c r="E9" s="48">
        <f t="shared" si="6"/>
        <v>15.217391304347828</v>
      </c>
      <c r="F9" s="48">
        <f t="shared" si="6"/>
      </c>
      <c r="G9" s="48">
        <f t="shared" si="6"/>
      </c>
      <c r="H9" s="48">
        <f t="shared" si="6"/>
      </c>
      <c r="I9" s="48">
        <f t="shared" si="6"/>
      </c>
      <c r="J9" s="48">
        <f t="shared" si="6"/>
      </c>
      <c r="K9" s="48">
        <f t="shared" si="6"/>
      </c>
      <c r="L9" s="48">
        <f t="shared" si="6"/>
      </c>
      <c r="M9" s="48">
        <f t="shared" si="6"/>
      </c>
      <c r="N9" s="48">
        <f t="shared" si="6"/>
      </c>
      <c r="O9" s="48">
        <f t="shared" si="6"/>
      </c>
      <c r="P9" s="48">
        <f t="shared" si="6"/>
      </c>
      <c r="Q9" s="48">
        <f t="shared" si="6"/>
        <v>45.65217391304348</v>
      </c>
      <c r="R9" s="48">
        <f t="shared" si="6"/>
      </c>
      <c r="S9" s="48">
        <f t="shared" si="6"/>
      </c>
      <c r="T9" s="48">
        <f t="shared" si="6"/>
      </c>
      <c r="U9" s="48">
        <f t="shared" si="6"/>
      </c>
      <c r="V9" s="48">
        <f t="shared" si="6"/>
      </c>
      <c r="W9" s="48">
        <f t="shared" si="6"/>
      </c>
      <c r="X9" s="48">
        <f t="shared" si="6"/>
      </c>
      <c r="Y9" s="48">
        <f t="shared" si="6"/>
      </c>
      <c r="Z9" s="48">
        <f t="shared" si="6"/>
      </c>
      <c r="AA9" s="48">
        <f t="shared" si="6"/>
      </c>
      <c r="AB9" s="48">
        <f t="shared" si="6"/>
      </c>
      <c r="AC9" s="48">
        <f t="shared" si="6"/>
        <v>86.95652173913044</v>
      </c>
      <c r="AD9" s="48">
        <f t="shared" si="6"/>
      </c>
      <c r="AE9" s="48">
        <f t="shared" si="6"/>
      </c>
      <c r="AF9" s="48">
        <f t="shared" si="6"/>
      </c>
      <c r="AG9" s="48">
        <f t="shared" si="6"/>
      </c>
      <c r="AH9" s="48">
        <f t="shared" si="6"/>
      </c>
      <c r="AI9" s="48">
        <f t="shared" si="6"/>
        <v>5.434782608695652</v>
      </c>
      <c r="AJ9" s="48">
        <f aca="true" t="shared" si="7" ref="AJ9:BO9">IF(AJ7="","",(AJ7/$C$18)*100)</f>
      </c>
      <c r="AK9" s="48">
        <f t="shared" si="7"/>
      </c>
      <c r="AL9" s="48">
        <f t="shared" si="7"/>
      </c>
      <c r="AM9" s="48">
        <f t="shared" si="7"/>
      </c>
      <c r="AN9" s="48">
        <f t="shared" si="7"/>
      </c>
      <c r="AO9" s="48">
        <f t="shared" si="7"/>
      </c>
      <c r="AP9" s="48">
        <f t="shared" si="7"/>
      </c>
      <c r="AQ9" s="48">
        <f t="shared" si="7"/>
      </c>
      <c r="AR9" s="48">
        <f t="shared" si="7"/>
      </c>
      <c r="AS9" s="48">
        <f t="shared" si="7"/>
      </c>
      <c r="AT9" s="48">
        <f t="shared" si="7"/>
      </c>
      <c r="AU9" s="48">
        <f t="shared" si="7"/>
      </c>
      <c r="AV9" s="48">
        <f t="shared" si="7"/>
      </c>
      <c r="AW9" s="48">
        <f t="shared" si="7"/>
      </c>
      <c r="AX9" s="48">
        <f t="shared" si="7"/>
      </c>
      <c r="AY9" s="48">
        <f t="shared" si="7"/>
      </c>
      <c r="AZ9" s="48">
        <f t="shared" si="7"/>
      </c>
      <c r="BA9" s="48">
        <f t="shared" si="7"/>
      </c>
      <c r="BB9" s="48">
        <f t="shared" si="7"/>
      </c>
      <c r="BC9" s="48">
        <f t="shared" si="7"/>
      </c>
      <c r="BD9" s="48">
        <f t="shared" si="7"/>
        <v>3.260869565217391</v>
      </c>
      <c r="BE9" s="48">
        <f t="shared" si="7"/>
      </c>
      <c r="BF9" s="48">
        <f t="shared" si="7"/>
      </c>
      <c r="BG9" s="48">
        <f t="shared" si="7"/>
      </c>
      <c r="BH9" s="48">
        <f t="shared" si="7"/>
      </c>
      <c r="BI9" s="48">
        <f t="shared" si="7"/>
      </c>
      <c r="BJ9" s="48">
        <f t="shared" si="7"/>
      </c>
      <c r="BK9" s="48">
        <f t="shared" si="7"/>
      </c>
      <c r="BL9" s="48">
        <f t="shared" si="7"/>
      </c>
      <c r="BM9" s="48">
        <f t="shared" si="7"/>
        <v>2.1739130434782608</v>
      </c>
      <c r="BN9" s="48">
        <f t="shared" si="7"/>
        <v>1.0869565217391304</v>
      </c>
      <c r="BO9" s="48">
        <f t="shared" si="7"/>
      </c>
      <c r="BP9" s="48">
        <f aca="true" t="shared" si="8" ref="BP9:CU9">IF(BP7="","",(BP7/$C$18)*100)</f>
      </c>
      <c r="BQ9" s="48">
        <f t="shared" si="8"/>
      </c>
      <c r="BR9" s="48">
        <f t="shared" si="8"/>
      </c>
      <c r="BS9" s="48">
        <f t="shared" si="8"/>
      </c>
      <c r="BT9" s="48">
        <f t="shared" si="8"/>
      </c>
      <c r="BU9" s="48">
        <f t="shared" si="8"/>
      </c>
      <c r="BV9" s="48">
        <f t="shared" si="8"/>
      </c>
      <c r="BW9" s="48">
        <f t="shared" si="8"/>
      </c>
      <c r="BX9" s="48">
        <f t="shared" si="8"/>
      </c>
      <c r="BY9" s="48">
        <f t="shared" si="8"/>
        <v>9.782608695652174</v>
      </c>
      <c r="BZ9" s="48">
        <f t="shared" si="8"/>
      </c>
      <c r="CA9" s="48">
        <f t="shared" si="8"/>
      </c>
      <c r="CB9" s="48">
        <f t="shared" si="8"/>
      </c>
      <c r="CC9" s="48">
        <f t="shared" si="8"/>
      </c>
      <c r="CD9" s="48">
        <f t="shared" si="8"/>
      </c>
      <c r="CE9" s="48">
        <f t="shared" si="8"/>
      </c>
      <c r="CF9" s="48">
        <f t="shared" si="8"/>
      </c>
      <c r="CG9" s="48">
        <f t="shared" si="8"/>
      </c>
      <c r="CH9" s="48">
        <f t="shared" si="8"/>
      </c>
      <c r="CI9" s="48">
        <f t="shared" si="8"/>
      </c>
      <c r="CJ9" s="48">
        <f t="shared" si="8"/>
      </c>
      <c r="CK9" s="48">
        <f t="shared" si="8"/>
        <v>43.47826086956522</v>
      </c>
      <c r="CL9" s="48">
        <f t="shared" si="8"/>
      </c>
      <c r="CM9" s="48">
        <f t="shared" si="8"/>
      </c>
      <c r="CN9" s="48">
        <f t="shared" si="8"/>
      </c>
      <c r="CO9" s="48">
        <f t="shared" si="8"/>
      </c>
      <c r="CP9" s="48">
        <f t="shared" si="8"/>
      </c>
      <c r="CQ9" s="48">
        <f t="shared" si="8"/>
        <v>5.434782608695652</v>
      </c>
      <c r="CR9" s="48">
        <f t="shared" si="8"/>
      </c>
      <c r="CS9" s="48">
        <f t="shared" si="8"/>
      </c>
      <c r="CT9" s="48">
        <f t="shared" si="8"/>
      </c>
      <c r="CU9" s="48">
        <f t="shared" si="8"/>
      </c>
      <c r="CV9" s="48">
        <f aca="true" t="shared" si="9" ref="CV9:EA9">IF(CV7="","",(CV7/$C$18)*100)</f>
      </c>
      <c r="CW9" s="48">
        <f t="shared" si="9"/>
      </c>
      <c r="CX9" s="48">
        <f t="shared" si="9"/>
      </c>
      <c r="CY9" s="48">
        <f t="shared" si="9"/>
      </c>
      <c r="CZ9" s="48">
        <f t="shared" si="9"/>
      </c>
      <c r="DA9" s="48">
        <f t="shared" si="9"/>
      </c>
      <c r="DB9" s="48">
        <f t="shared" si="9"/>
      </c>
      <c r="DC9" s="48">
        <f t="shared" si="9"/>
      </c>
      <c r="DD9" s="48">
        <f t="shared" si="9"/>
      </c>
      <c r="DE9" s="48">
        <f t="shared" si="9"/>
      </c>
      <c r="DF9" s="48">
        <f t="shared" si="9"/>
      </c>
      <c r="DG9" s="48">
        <f t="shared" si="9"/>
      </c>
      <c r="DH9" s="48">
        <f t="shared" si="9"/>
      </c>
      <c r="DI9" s="48">
        <f t="shared" si="9"/>
      </c>
      <c r="DJ9" s="48">
        <f t="shared" si="9"/>
      </c>
      <c r="DK9" s="48">
        <f t="shared" si="9"/>
      </c>
      <c r="DL9" s="48">
        <f t="shared" si="9"/>
      </c>
      <c r="DM9" s="48">
        <f t="shared" si="9"/>
      </c>
      <c r="DN9" s="48">
        <f t="shared" si="9"/>
      </c>
      <c r="DO9" s="48">
        <f t="shared" si="9"/>
      </c>
      <c r="DP9" s="48">
        <f t="shared" si="9"/>
      </c>
      <c r="DQ9" s="48">
        <f t="shared" si="9"/>
      </c>
      <c r="DR9" s="48">
        <f t="shared" si="9"/>
        <v>2.1739130434782608</v>
      </c>
      <c r="DS9" s="48">
        <f t="shared" si="9"/>
      </c>
      <c r="DT9" s="48">
        <f t="shared" si="9"/>
      </c>
      <c r="DU9" s="48">
        <f t="shared" si="9"/>
      </c>
      <c r="DV9" s="48">
        <f t="shared" si="9"/>
      </c>
      <c r="DW9" s="48">
        <f t="shared" si="9"/>
      </c>
      <c r="DX9" s="48">
        <f t="shared" si="9"/>
      </c>
      <c r="DY9" s="48">
        <f t="shared" si="9"/>
      </c>
      <c r="DZ9" s="48">
        <f t="shared" si="9"/>
      </c>
      <c r="EA9" s="48">
        <f t="shared" si="9"/>
      </c>
      <c r="EB9" s="48">
        <f aca="true" t="shared" si="10" ref="EB9:EY9">IF(EB7="","",(EB7/$C$18)*100)</f>
      </c>
      <c r="EC9" s="48">
        <f t="shared" si="10"/>
      </c>
      <c r="ED9" s="48">
        <f t="shared" si="10"/>
      </c>
      <c r="EE9" s="48">
        <f t="shared" si="10"/>
        <v>2.1739130434782608</v>
      </c>
      <c r="EF9" s="48">
        <f t="shared" si="10"/>
      </c>
      <c r="EG9" s="48">
        <f t="shared" si="10"/>
      </c>
      <c r="EH9" s="48">
        <f t="shared" si="10"/>
      </c>
      <c r="EI9" s="48">
        <f t="shared" si="10"/>
      </c>
      <c r="EJ9" s="48">
        <f t="shared" si="10"/>
      </c>
      <c r="EK9" s="48">
        <f t="shared" si="10"/>
      </c>
      <c r="EL9" s="48">
        <f t="shared" si="10"/>
      </c>
      <c r="EM9" s="48">
        <f t="shared" si="10"/>
      </c>
      <c r="EN9" s="48">
        <f t="shared" si="10"/>
      </c>
      <c r="EO9" s="48">
        <f t="shared" si="10"/>
      </c>
      <c r="EP9" s="48">
        <f t="shared" si="10"/>
      </c>
      <c r="EQ9" s="48">
        <f t="shared" si="10"/>
      </c>
      <c r="ER9" s="48">
        <f t="shared" si="10"/>
      </c>
      <c r="ES9" s="48">
        <f t="shared" si="10"/>
      </c>
      <c r="ET9" s="48">
        <f t="shared" si="10"/>
      </c>
      <c r="EU9" s="48">
        <f t="shared" si="10"/>
      </c>
      <c r="EV9" s="48">
        <f t="shared" si="10"/>
      </c>
      <c r="EW9" s="48">
        <f t="shared" si="10"/>
      </c>
      <c r="EX9" s="48">
        <f t="shared" si="10"/>
      </c>
      <c r="EY9" s="48">
        <f t="shared" si="10"/>
      </c>
    </row>
    <row r="10" spans="1:155" s="72" customFormat="1" ht="11.25" customHeight="1">
      <c r="A10" s="46"/>
      <c r="B10" s="46" t="s">
        <v>20</v>
      </c>
      <c r="C10" s="45"/>
      <c r="D10" s="47">
        <f aca="true" t="shared" si="11" ref="D10:AI10">IF(D7="","",(D7/$C$19)*100)</f>
      </c>
      <c r="E10" s="48">
        <f t="shared" si="11"/>
        <v>10.852713178294573</v>
      </c>
      <c r="F10" s="48">
        <f t="shared" si="11"/>
      </c>
      <c r="G10" s="48">
        <f t="shared" si="11"/>
      </c>
      <c r="H10" s="48">
        <f t="shared" si="11"/>
      </c>
      <c r="I10" s="48">
        <f t="shared" si="11"/>
      </c>
      <c r="J10" s="48">
        <f t="shared" si="11"/>
      </c>
      <c r="K10" s="48">
        <f t="shared" si="11"/>
      </c>
      <c r="L10" s="48">
        <f t="shared" si="11"/>
      </c>
      <c r="M10" s="48">
        <f t="shared" si="11"/>
      </c>
      <c r="N10" s="48">
        <f t="shared" si="11"/>
      </c>
      <c r="O10" s="48">
        <f t="shared" si="11"/>
      </c>
      <c r="P10" s="48">
        <f t="shared" si="11"/>
      </c>
      <c r="Q10" s="48">
        <f t="shared" si="11"/>
        <v>32.55813953488372</v>
      </c>
      <c r="R10" s="48">
        <f t="shared" si="11"/>
      </c>
      <c r="S10" s="48">
        <f t="shared" si="11"/>
      </c>
      <c r="T10" s="48">
        <f t="shared" si="11"/>
      </c>
      <c r="U10" s="48">
        <f t="shared" si="11"/>
      </c>
      <c r="V10" s="48">
        <f t="shared" si="11"/>
      </c>
      <c r="W10" s="48">
        <f t="shared" si="11"/>
      </c>
      <c r="X10" s="48">
        <f t="shared" si="11"/>
      </c>
      <c r="Y10" s="48">
        <f t="shared" si="11"/>
      </c>
      <c r="Z10" s="48">
        <f t="shared" si="11"/>
      </c>
      <c r="AA10" s="48">
        <f t="shared" si="11"/>
      </c>
      <c r="AB10" s="48">
        <f t="shared" si="11"/>
      </c>
      <c r="AC10" s="48">
        <f t="shared" si="11"/>
        <v>62.01550387596899</v>
      </c>
      <c r="AD10" s="48">
        <f t="shared" si="11"/>
      </c>
      <c r="AE10" s="48">
        <f t="shared" si="11"/>
      </c>
      <c r="AF10" s="48">
        <f t="shared" si="11"/>
      </c>
      <c r="AG10" s="48">
        <f t="shared" si="11"/>
      </c>
      <c r="AH10" s="48">
        <f t="shared" si="11"/>
      </c>
      <c r="AI10" s="48">
        <f t="shared" si="11"/>
        <v>3.875968992248062</v>
      </c>
      <c r="AJ10" s="48">
        <f aca="true" t="shared" si="12" ref="AJ10:BO10">IF(AJ7="","",(AJ7/$C$19)*100)</f>
      </c>
      <c r="AK10" s="48">
        <f t="shared" si="12"/>
      </c>
      <c r="AL10" s="48">
        <f t="shared" si="12"/>
      </c>
      <c r="AM10" s="48">
        <f t="shared" si="12"/>
      </c>
      <c r="AN10" s="48">
        <f t="shared" si="12"/>
      </c>
      <c r="AO10" s="48">
        <f t="shared" si="12"/>
      </c>
      <c r="AP10" s="48">
        <f t="shared" si="12"/>
      </c>
      <c r="AQ10" s="48">
        <f t="shared" si="12"/>
      </c>
      <c r="AR10" s="48">
        <f t="shared" si="12"/>
      </c>
      <c r="AS10" s="48">
        <f t="shared" si="12"/>
      </c>
      <c r="AT10" s="48">
        <f t="shared" si="12"/>
      </c>
      <c r="AU10" s="48">
        <f t="shared" si="12"/>
      </c>
      <c r="AV10" s="48">
        <f t="shared" si="12"/>
      </c>
      <c r="AW10" s="48">
        <f t="shared" si="12"/>
      </c>
      <c r="AX10" s="48">
        <f t="shared" si="12"/>
      </c>
      <c r="AY10" s="48">
        <f t="shared" si="12"/>
      </c>
      <c r="AZ10" s="48">
        <f t="shared" si="12"/>
      </c>
      <c r="BA10" s="48">
        <f t="shared" si="12"/>
      </c>
      <c r="BB10" s="48">
        <f t="shared" si="12"/>
      </c>
      <c r="BC10" s="48">
        <f t="shared" si="12"/>
      </c>
      <c r="BD10" s="48">
        <f t="shared" si="12"/>
        <v>2.3255813953488373</v>
      </c>
      <c r="BE10" s="48">
        <f t="shared" si="12"/>
      </c>
      <c r="BF10" s="48">
        <f t="shared" si="12"/>
      </c>
      <c r="BG10" s="48">
        <f t="shared" si="12"/>
      </c>
      <c r="BH10" s="48">
        <f t="shared" si="12"/>
      </c>
      <c r="BI10" s="48">
        <f t="shared" si="12"/>
      </c>
      <c r="BJ10" s="48">
        <f t="shared" si="12"/>
      </c>
      <c r="BK10" s="48">
        <f t="shared" si="12"/>
      </c>
      <c r="BL10" s="48">
        <f t="shared" si="12"/>
      </c>
      <c r="BM10" s="48">
        <f t="shared" si="12"/>
        <v>1.550387596899225</v>
      </c>
      <c r="BN10" s="48">
        <f t="shared" si="12"/>
        <v>0.7751937984496124</v>
      </c>
      <c r="BO10" s="48">
        <f t="shared" si="12"/>
      </c>
      <c r="BP10" s="48">
        <f aca="true" t="shared" si="13" ref="BP10:CU10">IF(BP7="","",(BP7/$C$19)*100)</f>
      </c>
      <c r="BQ10" s="48">
        <f t="shared" si="13"/>
      </c>
      <c r="BR10" s="48">
        <f t="shared" si="13"/>
      </c>
      <c r="BS10" s="48">
        <f t="shared" si="13"/>
      </c>
      <c r="BT10" s="48">
        <f t="shared" si="13"/>
      </c>
      <c r="BU10" s="48">
        <f t="shared" si="13"/>
      </c>
      <c r="BV10" s="48">
        <f t="shared" si="13"/>
      </c>
      <c r="BW10" s="48">
        <f t="shared" si="13"/>
      </c>
      <c r="BX10" s="48">
        <f t="shared" si="13"/>
      </c>
      <c r="BY10" s="48">
        <f t="shared" si="13"/>
        <v>6.976744186046512</v>
      </c>
      <c r="BZ10" s="48">
        <f t="shared" si="13"/>
      </c>
      <c r="CA10" s="48">
        <f t="shared" si="13"/>
      </c>
      <c r="CB10" s="48">
        <f t="shared" si="13"/>
      </c>
      <c r="CC10" s="48">
        <f t="shared" si="13"/>
      </c>
      <c r="CD10" s="48">
        <f t="shared" si="13"/>
      </c>
      <c r="CE10" s="48">
        <f t="shared" si="13"/>
      </c>
      <c r="CF10" s="48">
        <f t="shared" si="13"/>
      </c>
      <c r="CG10" s="48">
        <f t="shared" si="13"/>
      </c>
      <c r="CH10" s="48">
        <f t="shared" si="13"/>
      </c>
      <c r="CI10" s="48">
        <f t="shared" si="13"/>
      </c>
      <c r="CJ10" s="48">
        <f t="shared" si="13"/>
      </c>
      <c r="CK10" s="48">
        <f t="shared" si="13"/>
        <v>31.007751937984494</v>
      </c>
      <c r="CL10" s="48">
        <f t="shared" si="13"/>
      </c>
      <c r="CM10" s="48">
        <f t="shared" si="13"/>
      </c>
      <c r="CN10" s="48">
        <f t="shared" si="13"/>
      </c>
      <c r="CO10" s="48">
        <f t="shared" si="13"/>
      </c>
      <c r="CP10" s="48">
        <f t="shared" si="13"/>
      </c>
      <c r="CQ10" s="48">
        <f t="shared" si="13"/>
        <v>3.875968992248062</v>
      </c>
      <c r="CR10" s="48">
        <f t="shared" si="13"/>
      </c>
      <c r="CS10" s="48">
        <f t="shared" si="13"/>
      </c>
      <c r="CT10" s="48">
        <f t="shared" si="13"/>
      </c>
      <c r="CU10" s="48">
        <f t="shared" si="13"/>
      </c>
      <c r="CV10" s="48">
        <f aca="true" t="shared" si="14" ref="CV10:EA10">IF(CV7="","",(CV7/$C$19)*100)</f>
      </c>
      <c r="CW10" s="48">
        <f t="shared" si="14"/>
      </c>
      <c r="CX10" s="48">
        <f t="shared" si="14"/>
      </c>
      <c r="CY10" s="48">
        <f t="shared" si="14"/>
      </c>
      <c r="CZ10" s="48">
        <f t="shared" si="14"/>
      </c>
      <c r="DA10" s="48">
        <f t="shared" si="14"/>
      </c>
      <c r="DB10" s="48">
        <f t="shared" si="14"/>
      </c>
      <c r="DC10" s="48">
        <f t="shared" si="14"/>
      </c>
      <c r="DD10" s="48">
        <f t="shared" si="14"/>
      </c>
      <c r="DE10" s="48">
        <f t="shared" si="14"/>
      </c>
      <c r="DF10" s="48">
        <f t="shared" si="14"/>
      </c>
      <c r="DG10" s="48">
        <f t="shared" si="14"/>
      </c>
      <c r="DH10" s="48">
        <f t="shared" si="14"/>
      </c>
      <c r="DI10" s="48">
        <f t="shared" si="14"/>
      </c>
      <c r="DJ10" s="48">
        <f t="shared" si="14"/>
      </c>
      <c r="DK10" s="48">
        <f t="shared" si="14"/>
      </c>
      <c r="DL10" s="48">
        <f t="shared" si="14"/>
      </c>
      <c r="DM10" s="48">
        <f t="shared" si="14"/>
      </c>
      <c r="DN10" s="48">
        <f t="shared" si="14"/>
      </c>
      <c r="DO10" s="48">
        <f t="shared" si="14"/>
      </c>
      <c r="DP10" s="48">
        <f t="shared" si="14"/>
      </c>
      <c r="DQ10" s="48">
        <f t="shared" si="14"/>
      </c>
      <c r="DR10" s="48">
        <f t="shared" si="14"/>
        <v>1.550387596899225</v>
      </c>
      <c r="DS10" s="48">
        <f t="shared" si="14"/>
      </c>
      <c r="DT10" s="48">
        <f t="shared" si="14"/>
      </c>
      <c r="DU10" s="48">
        <f t="shared" si="14"/>
      </c>
      <c r="DV10" s="48">
        <f t="shared" si="14"/>
      </c>
      <c r="DW10" s="48">
        <f t="shared" si="14"/>
      </c>
      <c r="DX10" s="48">
        <f t="shared" si="14"/>
      </c>
      <c r="DY10" s="48">
        <f t="shared" si="14"/>
      </c>
      <c r="DZ10" s="48">
        <f t="shared" si="14"/>
      </c>
      <c r="EA10" s="48">
        <f t="shared" si="14"/>
      </c>
      <c r="EB10" s="48">
        <f aca="true" t="shared" si="15" ref="EB10:EY10">IF(EB7="","",(EB7/$C$19)*100)</f>
      </c>
      <c r="EC10" s="48">
        <f t="shared" si="15"/>
      </c>
      <c r="ED10" s="48">
        <f t="shared" si="15"/>
      </c>
      <c r="EE10" s="48">
        <f t="shared" si="15"/>
        <v>1.550387596899225</v>
      </c>
      <c r="EF10" s="48">
        <f t="shared" si="15"/>
      </c>
      <c r="EG10" s="48">
        <f t="shared" si="15"/>
      </c>
      <c r="EH10" s="48">
        <f t="shared" si="15"/>
      </c>
      <c r="EI10" s="48">
        <f t="shared" si="15"/>
      </c>
      <c r="EJ10" s="48">
        <f t="shared" si="15"/>
      </c>
      <c r="EK10" s="48">
        <f t="shared" si="15"/>
      </c>
      <c r="EL10" s="48">
        <f t="shared" si="15"/>
      </c>
      <c r="EM10" s="48">
        <f t="shared" si="15"/>
      </c>
      <c r="EN10" s="48">
        <f t="shared" si="15"/>
      </c>
      <c r="EO10" s="48">
        <f t="shared" si="15"/>
      </c>
      <c r="EP10" s="48">
        <f t="shared" si="15"/>
      </c>
      <c r="EQ10" s="48">
        <f t="shared" si="15"/>
      </c>
      <c r="ER10" s="48">
        <f t="shared" si="15"/>
      </c>
      <c r="ES10" s="48">
        <f t="shared" si="15"/>
      </c>
      <c r="ET10" s="48">
        <f t="shared" si="15"/>
      </c>
      <c r="EU10" s="48">
        <f t="shared" si="15"/>
      </c>
      <c r="EV10" s="48">
        <f t="shared" si="15"/>
      </c>
      <c r="EW10" s="48">
        <f t="shared" si="15"/>
      </c>
      <c r="EX10" s="48">
        <f t="shared" si="15"/>
      </c>
      <c r="EY10" s="48">
        <f t="shared" si="15"/>
      </c>
    </row>
    <row r="11" spans="1:155" s="71" customFormat="1" ht="12.75">
      <c r="A11" s="64"/>
      <c r="B11" s="46" t="s">
        <v>37</v>
      </c>
      <c r="C11" s="54">
        <f>IF(C17="","",AVERAGE('ENTRY '!Q2:Q132))</f>
        <v>1.5543478260869565</v>
      </c>
      <c r="D11" s="15">
        <f>IF(D7="","",AVERAGE('ENTRY '!R2:R132))</f>
      </c>
      <c r="E11" s="15">
        <f>IF(E7="","",AVERAGE('ENTRY '!S2:S132))</f>
        <v>1.2142857142857142</v>
      </c>
      <c r="F11" s="15">
        <f>IF(F7="","",AVERAGE('ENTRY '!T2:T132))</f>
      </c>
      <c r="G11" s="15">
        <f>IF(G7="","",AVERAGE('ENTRY '!U2:U132))</f>
      </c>
      <c r="H11" s="15">
        <f>IF(H7="","",AVERAGE('ENTRY '!V2:V132))</f>
      </c>
      <c r="I11" s="15">
        <f>IF(I7="","",AVERAGE('ENTRY '!W2:W132))</f>
      </c>
      <c r="J11" s="15">
        <f>IF(J7="","",AVERAGE('ENTRY '!X2:X132))</f>
      </c>
      <c r="K11" s="15">
        <f>IF(K7="","",AVERAGE('ENTRY '!Y2:Y132))</f>
      </c>
      <c r="L11" s="15">
        <f>IF(L7="","",AVERAGE('ENTRY '!Z2:Z132))</f>
      </c>
      <c r="M11" s="15">
        <f>IF(M7="","",AVERAGE('ENTRY '!AA2:AA132))</f>
      </c>
      <c r="N11" s="15">
        <f>IF(N7="","",AVERAGE('ENTRY '!AB2:AB132))</f>
      </c>
      <c r="O11" s="15">
        <f>IF(O7="","",AVERAGE('ENTRY '!AC2:AC132))</f>
      </c>
      <c r="P11" s="15">
        <f>IF(P7="","",AVERAGE('ENTRY '!AD2:AD132))</f>
      </c>
      <c r="Q11" s="15">
        <f>IF(Q7="","",AVERAGE('ENTRY '!AE2:AE132))</f>
        <v>1.2380952380952381</v>
      </c>
      <c r="R11" s="15">
        <f>IF(R7="","",AVERAGE('ENTRY '!AF2:AF132))</f>
      </c>
      <c r="S11" s="15">
        <f>IF(S7="","",AVERAGE('ENTRY '!AG2:AG132))</f>
      </c>
      <c r="T11" s="15">
        <f>IF(T7="","",AVERAGE('ENTRY '!AH2:AH132))</f>
      </c>
      <c r="U11" s="15">
        <f>IF(U7="","",AVERAGE('ENTRY '!AI2:AI132))</f>
      </c>
      <c r="V11" s="15">
        <f>IF(V7="","",AVERAGE('ENTRY '!AJ2:AJ132))</f>
      </c>
      <c r="W11" s="15">
        <f>IF(W7="","",AVERAGE('ENTRY '!AK2:AK132))</f>
      </c>
      <c r="X11" s="15">
        <f>IF(X7="","",AVERAGE('ENTRY '!AL2:AL132))</f>
      </c>
      <c r="Y11" s="15">
        <f>IF(Y7="","",AVERAGE('ENTRY '!AM2:AM132))</f>
      </c>
      <c r="Z11" s="15">
        <f>IF(Z7="","",AVERAGE('ENTRY '!AN2:AN132))</f>
      </c>
      <c r="AA11" s="15">
        <f>IF(AA7="","",AVERAGE('ENTRY '!AO2:AO132))</f>
      </c>
      <c r="AB11" s="15">
        <f>IF(AB7="","",AVERAGE('ENTRY '!AP2:AP132))</f>
      </c>
      <c r="AC11" s="15">
        <f>IF(AC7="","",AVERAGE('ENTRY '!AQ2:AQ132))</f>
        <v>1.475</v>
      </c>
      <c r="AD11" s="15">
        <f>IF(AD7="","",AVERAGE('ENTRY '!AR2:AR132))</f>
      </c>
      <c r="AE11" s="15">
        <f>IF(AE7="","",AVERAGE('ENTRY '!AS2:AS132))</f>
      </c>
      <c r="AF11" s="15">
        <f>IF(AF7="","",AVERAGE('ENTRY '!AT2:AT132))</f>
      </c>
      <c r="AG11" s="15">
        <f>IF(AG7="","",AVERAGE('ENTRY '!AU2:AU132))</f>
      </c>
      <c r="AH11" s="15">
        <f>IF(AH7="","",AVERAGE('ENTRY '!AV2:AV132))</f>
      </c>
      <c r="AI11" s="15">
        <f>IF(AI7="","",AVERAGE('ENTRY '!AW2:AW132))</f>
        <v>1</v>
      </c>
      <c r="AJ11" s="15">
        <f>IF(AJ7="","",AVERAGE('ENTRY '!AX2:AX132))</f>
      </c>
      <c r="AK11" s="15">
        <f>IF(AK7="","",AVERAGE('ENTRY '!AY2:AY132))</f>
      </c>
      <c r="AL11" s="15">
        <f>IF(AL7="","",AVERAGE('ENTRY '!AZ2:AZ132))</f>
      </c>
      <c r="AM11" s="15">
        <f>IF(AM7="","",AVERAGE('ENTRY '!BA2:BA132))</f>
      </c>
      <c r="AN11" s="15">
        <f>IF(AN7="","",AVERAGE('ENTRY '!BB2:BB132))</f>
      </c>
      <c r="AO11" s="15">
        <f>IF(AO7="","",AVERAGE('ENTRY '!BC2:BC132))</f>
      </c>
      <c r="AP11" s="15">
        <f>IF(AP7="","",AVERAGE('ENTRY '!BD2:BD132))</f>
      </c>
      <c r="AQ11" s="15">
        <f>IF(AQ7="","",AVERAGE('ENTRY '!BE2:BE132))</f>
      </c>
      <c r="AR11" s="15">
        <f>IF(AR7="","",AVERAGE('ENTRY '!BF2:BF132))</f>
      </c>
      <c r="AS11" s="15">
        <f>IF(AS7="","",AVERAGE('ENTRY '!BG2:BG132))</f>
      </c>
      <c r="AT11" s="15">
        <f>IF(AT7="","",AVERAGE('ENTRY '!BH2:BH132))</f>
      </c>
      <c r="AU11" s="15">
        <f>IF(AU7="","",AVERAGE('ENTRY '!BI2:BI132))</f>
      </c>
      <c r="AV11" s="15">
        <f>IF(AV7="","",AVERAGE('ENTRY '!BJ2:BJ132))</f>
      </c>
      <c r="AW11" s="15">
        <f>IF(AW7="","",AVERAGE('ENTRY '!BK2:BK132))</f>
      </c>
      <c r="AX11" s="15">
        <f>IF(AX7="","",AVERAGE('ENTRY '!BL2:BL132))</f>
      </c>
      <c r="AY11" s="15">
        <f>IF(AY7="","",AVERAGE('ENTRY '!BM2:BM132))</f>
      </c>
      <c r="AZ11" s="15">
        <f>IF(AZ7="","",AVERAGE('ENTRY '!BN2:BN132))</f>
      </c>
      <c r="BA11" s="15">
        <f>IF(BA7="","",AVERAGE('ENTRY '!BO2:BO132))</f>
      </c>
      <c r="BB11" s="15">
        <f>IF(BB7="","",AVERAGE('ENTRY '!BP2:BP132))</f>
      </c>
      <c r="BC11" s="15">
        <f>IF(BC7="","",AVERAGE('ENTRY '!BQ2:BQ132))</f>
      </c>
      <c r="BD11" s="15">
        <f>IF(BD7="","",AVERAGE('ENTRY '!BR2:BR132))</f>
        <v>1</v>
      </c>
      <c r="BE11" s="15">
        <f>IF(BE7="","",AVERAGE('ENTRY '!BS2:BS132))</f>
      </c>
      <c r="BF11" s="15">
        <f>IF(BF7="","",AVERAGE('ENTRY '!BT2:BT132))</f>
      </c>
      <c r="BG11" s="15">
        <f>IF(BG7="","",AVERAGE('ENTRY '!BU2:BU132))</f>
      </c>
      <c r="BH11" s="15">
        <f>IF(BH7="","",AVERAGE('ENTRY '!BV2:BV132))</f>
      </c>
      <c r="BI11" s="15">
        <f>IF(BI7="","",AVERAGE('ENTRY '!BW2:BW132))</f>
      </c>
      <c r="BJ11" s="15">
        <f>IF(BJ7="","",AVERAGE('ENTRY '!BX2:BX132))</f>
      </c>
      <c r="BK11" s="15">
        <f>IF(BK7="","",AVERAGE('ENTRY '!BY2:BY132))</f>
      </c>
      <c r="BL11" s="15">
        <f>IF(BL7="","",AVERAGE('ENTRY '!BZ2:BZ132))</f>
      </c>
      <c r="BM11" s="15">
        <f>IF(BM7="","",AVERAGE('ENTRY '!CA2:CA132))</f>
        <v>1.5</v>
      </c>
      <c r="BN11" s="15">
        <f>IF(BN7="","",AVERAGE('ENTRY '!CB2:CB132))</f>
        <v>1</v>
      </c>
      <c r="BO11" s="15">
        <f>IF(BO7="","",AVERAGE('ENTRY '!CC2:CC132))</f>
      </c>
      <c r="BP11" s="15">
        <f>IF(BP7="","",AVERAGE('ENTRY '!CD2:CD132))</f>
      </c>
      <c r="BQ11" s="15">
        <f>IF(BQ7="","",AVERAGE('ENTRY '!CE2:CE132))</f>
      </c>
      <c r="BR11" s="15">
        <f>IF(BR7="","",AVERAGE('ENTRY '!CF2:CF132))</f>
      </c>
      <c r="BS11" s="15">
        <f>IF(BS7="","",AVERAGE('ENTRY '!CG2:CG132))</f>
      </c>
      <c r="BT11" s="15">
        <f>IF(BT7="","",AVERAGE('ENTRY '!CH2:CH132))</f>
      </c>
      <c r="BU11" s="15">
        <f>IF(BU7="","",AVERAGE('ENTRY '!CI2:CI132))</f>
      </c>
      <c r="BV11" s="15">
        <f>IF(BV7="","",AVERAGE('ENTRY '!CJ2:CJ132))</f>
      </c>
      <c r="BW11" s="15">
        <f>IF(BW7="","",AVERAGE('ENTRY '!CK2:CK132))</f>
      </c>
      <c r="BX11" s="15">
        <f>IF(BX7="","",AVERAGE('ENTRY '!CL2:CL132))</f>
      </c>
      <c r="BY11" s="15">
        <f>IF(BY7="","",AVERAGE('ENTRY '!CM2:CM132))</f>
        <v>1.2222222222222223</v>
      </c>
      <c r="BZ11" s="15">
        <f>IF(BZ7="","",AVERAGE('ENTRY '!CN2:CN132))</f>
      </c>
      <c r="CA11" s="15">
        <f>IF(CA7="","",AVERAGE('ENTRY '!CO2:CO132))</f>
      </c>
      <c r="CB11" s="15">
        <f>IF(CB7="","",AVERAGE('ENTRY '!CP2:CP132))</f>
      </c>
      <c r="CC11" s="15">
        <f>IF(CC7="","",AVERAGE('ENTRY '!CQ2:CQ132))</f>
      </c>
      <c r="CD11" s="15">
        <f>IF(CD7="","",AVERAGE('ENTRY '!CR2:CR132))</f>
      </c>
      <c r="CE11" s="15">
        <f>IF(CE7="","",AVERAGE('ENTRY '!CS2:CS132))</f>
      </c>
      <c r="CF11" s="15">
        <f>IF(CF7="","",AVERAGE('ENTRY '!CT2:CT132))</f>
      </c>
      <c r="CG11" s="15">
        <f>IF(CG7="","",AVERAGE('ENTRY '!CU2:CU132))</f>
      </c>
      <c r="CH11" s="15">
        <f>IF(CH7="","",AVERAGE('ENTRY '!CV2:CV132))</f>
      </c>
      <c r="CI11" s="15">
        <f>IF(CI7="","",AVERAGE('ENTRY '!CW2:CW132))</f>
      </c>
      <c r="CJ11" s="15">
        <f>IF(CJ7="","",AVERAGE('ENTRY '!CX2:CX132))</f>
      </c>
      <c r="CK11" s="15">
        <f>IF(CK7="","",AVERAGE('ENTRY '!CY2:CY132))</f>
        <v>1.025</v>
      </c>
      <c r="CL11" s="15">
        <f>IF(CL7="","",AVERAGE('ENTRY '!CZ2:CZ132))</f>
      </c>
      <c r="CM11" s="15">
        <f>IF(CM7="","",AVERAGE('ENTRY '!DA2:DA132))</f>
      </c>
      <c r="CN11" s="15">
        <f>IF(CN7="","",AVERAGE('ENTRY '!DB2:DB132))</f>
      </c>
      <c r="CO11" s="15">
        <f>IF(CO7="","",AVERAGE('ENTRY '!DC2:DC132))</f>
      </c>
      <c r="CP11" s="15">
        <f>IF(CP7="","",AVERAGE('ENTRY '!DD2:DD132))</f>
      </c>
      <c r="CQ11" s="15">
        <f>IF(CQ7="","",AVERAGE('ENTRY '!DE2:DE132))</f>
        <v>1.2</v>
      </c>
      <c r="CR11" s="15">
        <f>IF(CR7="","",AVERAGE('ENTRY '!DF2:DF132))</f>
      </c>
      <c r="CS11" s="15">
        <f>IF(CS7="","",AVERAGE('ENTRY '!DG2:DG132))</f>
      </c>
      <c r="CT11" s="15">
        <f>IF(CT7="","",AVERAGE('ENTRY '!DH2:DH132))</f>
      </c>
      <c r="CU11" s="15">
        <f>IF(CU7="","",AVERAGE('ENTRY '!DI2:DI132))</f>
      </c>
      <c r="CV11" s="15">
        <f>IF(CV7="","",AVERAGE('ENTRY '!DJ2:DJ132))</f>
      </c>
      <c r="CW11" s="15">
        <f>IF(CW7="","",AVERAGE('ENTRY '!DK2:DK132))</f>
      </c>
      <c r="CX11" s="15">
        <f>IF(CX7="","",AVERAGE('ENTRY '!DL2:DL132))</f>
      </c>
      <c r="CY11" s="15">
        <f>IF(CY7="","",AVERAGE('ENTRY '!DM2:DM132))</f>
      </c>
      <c r="CZ11" s="15">
        <f>IF(CZ7="","",AVERAGE('ENTRY '!DN2:DN132))</f>
      </c>
      <c r="DA11" s="15">
        <f>IF(DA7="","",AVERAGE('ENTRY '!DO2:DO132))</f>
      </c>
      <c r="DB11" s="15">
        <f>IF(DB7="","",AVERAGE('ENTRY '!DP2:DP132))</f>
      </c>
      <c r="DC11" s="15">
        <f>IF(DC7="","",AVERAGE('ENTRY '!DQ2:DQ132))</f>
      </c>
      <c r="DD11" s="15">
        <f>IF(DD7="","",AVERAGE('ENTRY '!DR2:DR132))</f>
      </c>
      <c r="DE11" s="15">
        <f>IF(DE7="","",AVERAGE('ENTRY '!DS2:DS132))</f>
      </c>
      <c r="DF11" s="15">
        <f>IF(DF7="","",AVERAGE('ENTRY '!DT2:DT132))</f>
      </c>
      <c r="DG11" s="15">
        <f>IF(DG7="","",AVERAGE('ENTRY '!DU2:DU132))</f>
      </c>
      <c r="DH11" s="15">
        <f>IF(DH7="","",AVERAGE('ENTRY '!DV2:DV132))</f>
      </c>
      <c r="DI11" s="15">
        <f>IF(DI7="","",AVERAGE('ENTRY '!DW2:DW132))</f>
      </c>
      <c r="DJ11" s="15">
        <f>IF(DJ7="","",AVERAGE('ENTRY '!DX2:DX132))</f>
      </c>
      <c r="DK11" s="15">
        <f>IF(DK7="","",AVERAGE('ENTRY '!DY2:DY132))</f>
      </c>
      <c r="DL11" s="15">
        <f>IF(DL7="","",AVERAGE('ENTRY '!DZ2:DZ132))</f>
      </c>
      <c r="DM11" s="15">
        <f>IF(DM7="","",AVERAGE('ENTRY '!EA2:EA132))</f>
      </c>
      <c r="DN11" s="15">
        <f>IF(DN7="","",AVERAGE('ENTRY '!EB2:EB132))</f>
      </c>
      <c r="DO11" s="15">
        <f>IF(DO7="","",AVERAGE('ENTRY '!EC2:EC132))</f>
      </c>
      <c r="DP11" s="15">
        <f>IF(DP7="","",AVERAGE('ENTRY '!ED2:ED132))</f>
      </c>
      <c r="DQ11" s="15">
        <f>IF(DQ7="","",AVERAGE('ENTRY '!EE2:EE132))</f>
      </c>
      <c r="DR11" s="15">
        <f>IF(DR7="","",AVERAGE('ENTRY '!EF2:EF132))</f>
        <v>1</v>
      </c>
      <c r="DS11" s="15">
        <f>IF(DS7="","",AVERAGE('ENTRY '!EG2:EG132))</f>
      </c>
      <c r="DT11" s="15">
        <f>IF(DT7="","",AVERAGE('ENTRY '!EH2:EH132))</f>
      </c>
      <c r="DU11" s="15">
        <f>IF(DU7="","",AVERAGE('ENTRY '!EI2:EI132))</f>
      </c>
      <c r="DV11" s="15">
        <f>IF(DV7="","",AVERAGE('ENTRY '!EJ2:EJ132))</f>
      </c>
      <c r="DW11" s="15">
        <f>IF(DW7="","",AVERAGE('ENTRY '!EK2:EK132))</f>
      </c>
      <c r="DX11" s="15">
        <f>IF(DX7="","",AVERAGE('ENTRY '!EL2:EL132))</f>
      </c>
      <c r="DY11" s="15">
        <f>IF(DY7="","",AVERAGE('ENTRY '!EM2:EM132))</f>
      </c>
      <c r="DZ11" s="15">
        <f>IF(DZ7="","",AVERAGE('ENTRY '!EN2:EN132))</f>
      </c>
      <c r="EA11" s="15">
        <f>IF(EA7="","",AVERAGE('ENTRY '!EO2:EO132))</f>
      </c>
      <c r="EB11" s="15">
        <f>IF(EB7="","",AVERAGE('ENTRY '!EP2:EP132))</f>
      </c>
      <c r="EC11" s="15">
        <f>IF(EC7="","",AVERAGE('ENTRY '!EQ2:EQ132))</f>
      </c>
      <c r="ED11" s="15">
        <f>IF(ED7="","",AVERAGE('ENTRY '!ER2:ER132))</f>
      </c>
      <c r="EE11" s="15">
        <f>IF(EE7="","",AVERAGE('ENTRY '!ES2:ES132))</f>
        <v>1</v>
      </c>
      <c r="EF11" s="15">
        <f>IF(EF7="","",AVERAGE('ENTRY '!ET2:ET132))</f>
      </c>
      <c r="EG11" s="15">
        <f>IF(EG7="","",AVERAGE('ENTRY '!EU2:EU132))</f>
      </c>
      <c r="EH11" s="15">
        <f>IF(EH7="","",AVERAGE('ENTRY '!EV2:EV132))</f>
      </c>
      <c r="EI11" s="15">
        <f>IF(EI7="","",AVERAGE('ENTRY '!EW2:EW132))</f>
      </c>
      <c r="EJ11" s="15">
        <f>IF(EJ7="","",AVERAGE('ENTRY '!EX2:EX132))</f>
      </c>
      <c r="EK11" s="15">
        <f>IF(EK7="","",AVERAGE('ENTRY '!EY2:EY132))</f>
      </c>
      <c r="EL11" s="15">
        <f>IF(EL7="","",AVERAGE('ENTRY '!EZ2:EZ132))</f>
      </c>
      <c r="EM11" s="15">
        <f>IF(EM7="","",AVERAGE('ENTRY '!FA2:FA132))</f>
      </c>
      <c r="EN11" s="15">
        <f>IF(EN7="","",AVERAGE('ENTRY '!FB2:FB132))</f>
      </c>
      <c r="EO11" s="15">
        <f>IF(EO7="","",AVERAGE('ENTRY '!FC2:FC132))</f>
      </c>
      <c r="EP11" s="15">
        <f>IF(EP7="","",AVERAGE('ENTRY '!FD2:FD132))</f>
      </c>
      <c r="EQ11" s="15">
        <f>IF(EQ7="","",AVERAGE('ENTRY '!FE2:FE132))</f>
      </c>
      <c r="ER11" s="15">
        <f>IF(ER7="","",AVERAGE('ENTRY '!FF2:FF132))</f>
      </c>
      <c r="ES11" s="15">
        <f>IF(ES7="","",AVERAGE('ENTRY '!FG2:FG132))</f>
      </c>
      <c r="ET11" s="15">
        <f>IF(ET7="","",AVERAGE('ENTRY '!FH2:FH132))</f>
      </c>
      <c r="EU11" s="15">
        <f>IF(EU7="","",AVERAGE('ENTRY '!FI2:FI132))</f>
      </c>
      <c r="EV11" s="15">
        <f>IF(EV7="","",AVERAGE('ENTRY '!FJ2:FJ132))</f>
      </c>
      <c r="EW11" s="15">
        <f>IF(EW7="","",AVERAGE('ENTRY '!FK2:FK132))</f>
      </c>
      <c r="EX11" s="15">
        <f>IF(EX7="","",AVERAGE('ENTRY '!FL2:FL132))</f>
      </c>
      <c r="EY11" s="15">
        <f>IF(EY7="","",AVERAGE('ENTRY '!FM2:FM132))</f>
      </c>
    </row>
    <row r="12" spans="1:155" s="69" customFormat="1" ht="12.75">
      <c r="A12" s="27"/>
      <c r="B12" s="17" t="s">
        <v>35</v>
      </c>
      <c r="C12" s="55"/>
      <c r="D12" s="38">
        <f>IF(COUNTIF('ENTRY '!R2:R132,"v")=0,"",(COUNTIF('ENTRY '!R2:R132,"v")))</f>
      </c>
      <c r="E12" s="38">
        <f>IF(COUNTIF('ENTRY '!S2:S132,"v")=0,"",(COUNTIF('ENTRY '!S2:S132,"v")))</f>
      </c>
      <c r="F12" s="38">
        <f>IF(COUNTIF('ENTRY '!T2:T132,"v")=0,"",(COUNTIF('ENTRY '!T2:T132,"v")))</f>
      </c>
      <c r="G12" s="38">
        <f>IF(COUNTIF('ENTRY '!U2:U132,"v")=0,"",(COUNTIF('ENTRY '!U2:U132,"v")))</f>
      </c>
      <c r="H12" s="38">
        <f>IF(COUNTIF('ENTRY '!V2:V132,"v")=0,"",(COUNTIF('ENTRY '!V2:V132,"v")))</f>
      </c>
      <c r="I12" s="38">
        <f>IF(COUNTIF('ENTRY '!W2:W132,"v")=0,"",(COUNTIF('ENTRY '!W2:W132,"v")))</f>
      </c>
      <c r="J12" s="38">
        <f>IF(COUNTIF('ENTRY '!X2:X132,"v")=0,"",(COUNTIF('ENTRY '!X2:X132,"v")))</f>
      </c>
      <c r="K12" s="38">
        <f>IF(COUNTIF('ENTRY '!Y2:Y132,"v")=0,"",(COUNTIF('ENTRY '!Y2:Y132,"v")))</f>
      </c>
      <c r="L12" s="38">
        <f>IF(COUNTIF('ENTRY '!Z2:Z132,"v")=0,"",(COUNTIF('ENTRY '!Z2:Z132,"v")))</f>
      </c>
      <c r="M12" s="38">
        <f>IF(COUNTIF('ENTRY '!AA2:AA132,"v")=0,"",(COUNTIF('ENTRY '!AA2:AA132,"v")))</f>
      </c>
      <c r="N12" s="38">
        <f>IF(COUNTIF('ENTRY '!AB2:AB132,"v")=0,"",(COUNTIF('ENTRY '!AB2:AB132,"v")))</f>
      </c>
      <c r="O12" s="38">
        <f>IF(COUNTIF('ENTRY '!AC2:AC132,"v")=0,"",(COUNTIF('ENTRY '!AC2:AC132,"v")))</f>
      </c>
      <c r="P12" s="38">
        <f>IF(COUNTIF('ENTRY '!AD2:AD132,"v")=0,"",(COUNTIF('ENTRY '!AD2:AD132,"v")))</f>
      </c>
      <c r="Q12" s="38">
        <f>IF(COUNTIF('ENTRY '!AE2:AE132,"v")=0,"",(COUNTIF('ENTRY '!AE2:AE132,"v")))</f>
      </c>
      <c r="R12" s="38">
        <f>IF(COUNTIF('ENTRY '!AF2:AF132,"v")=0,"",(COUNTIF('ENTRY '!AF2:AF132,"v")))</f>
      </c>
      <c r="S12" s="38">
        <f>IF(COUNTIF('ENTRY '!AG2:AG132,"v")=0,"",(COUNTIF('ENTRY '!AG2:AG132,"v")))</f>
      </c>
      <c r="T12" s="38">
        <f>IF(COUNTIF('ENTRY '!AH2:AH132,"v")=0,"",(COUNTIF('ENTRY '!AH2:AH132,"v")))</f>
      </c>
      <c r="U12" s="38">
        <f>IF(COUNTIF('ENTRY '!AI2:AI132,"v")=0,"",(COUNTIF('ENTRY '!AI2:AI132,"v")))</f>
      </c>
      <c r="V12" s="38">
        <f>IF(COUNTIF('ENTRY '!AJ2:AJ132,"v")=0,"",(COUNTIF('ENTRY '!AJ2:AJ132,"v")))</f>
      </c>
      <c r="W12" s="38">
        <f>IF(COUNTIF('ENTRY '!AK2:AK132,"v")=0,"",(COUNTIF('ENTRY '!AK2:AK132,"v")))</f>
      </c>
      <c r="X12" s="38">
        <f>IF(COUNTIF('ENTRY '!AL2:AL132,"v")=0,"",(COUNTIF('ENTRY '!AL2:AL132,"v")))</f>
      </c>
      <c r="Y12" s="38">
        <f>IF(COUNTIF('ENTRY '!AM2:AM132,"v")=0,"",(COUNTIF('ENTRY '!AM2:AM132,"v")))</f>
      </c>
      <c r="Z12" s="38">
        <f>IF(COUNTIF('ENTRY '!AN2:AN132,"v")=0,"",(COUNTIF('ENTRY '!AN2:AN132,"v")))</f>
      </c>
      <c r="AA12" s="38">
        <f>IF(COUNTIF('ENTRY '!AO2:AO132,"v")=0,"",(COUNTIF('ENTRY '!AO2:AO132,"v")))</f>
      </c>
      <c r="AB12" s="38">
        <f>IF(COUNTIF('ENTRY '!AP2:AP132,"v")=0,"",(COUNTIF('ENTRY '!AP2:AP132,"v")))</f>
      </c>
      <c r="AC12" s="38">
        <f>IF(COUNTIF('ENTRY '!AQ2:AQ132,"v")=0,"",(COUNTIF('ENTRY '!AQ2:AQ132,"v")))</f>
      </c>
      <c r="AD12" s="38">
        <f>IF(COUNTIF('ENTRY '!AR2:AR132,"v")=0,"",(COUNTIF('ENTRY '!AR2:AR132,"v")))</f>
      </c>
      <c r="AE12" s="38">
        <f>IF(COUNTIF('ENTRY '!AS2:AS132,"v")=0,"",(COUNTIF('ENTRY '!AS2:AS132,"v")))</f>
      </c>
      <c r="AF12" s="38">
        <f>IF(COUNTIF('ENTRY '!AT2:AT132,"v")=0,"",(COUNTIF('ENTRY '!AT2:AT132,"v")))</f>
      </c>
      <c r="AG12" s="38">
        <f>IF(COUNTIF('ENTRY '!AU2:AU132,"v")=0,"",(COUNTIF('ENTRY '!AU2:AU132,"v")))</f>
      </c>
      <c r="AH12" s="38">
        <f>IF(COUNTIF('ENTRY '!AV2:AV132,"v")=0,"",(COUNTIF('ENTRY '!AV2:AV132,"v")))</f>
      </c>
      <c r="AI12" s="38">
        <f>IF(COUNTIF('ENTRY '!AW2:AW132,"v")=0,"",(COUNTIF('ENTRY '!AW2:AW132,"v")))</f>
      </c>
      <c r="AJ12" s="38">
        <f>IF(COUNTIF('ENTRY '!AX2:AX132,"v")=0,"",(COUNTIF('ENTRY '!AX2:AX132,"v")))</f>
      </c>
      <c r="AK12" s="38">
        <f>IF(COUNTIF('ENTRY '!AY2:AY132,"v")=0,"",(COUNTIF('ENTRY '!AY2:AY132,"v")))</f>
      </c>
      <c r="AL12" s="38">
        <f>IF(COUNTIF('ENTRY '!AZ2:AZ132,"v")=0,"",(COUNTIF('ENTRY '!AZ2:AZ132,"v")))</f>
      </c>
      <c r="AM12" s="38">
        <f>IF(COUNTIF('ENTRY '!BA2:BA132,"v")=0,"",(COUNTIF('ENTRY '!BA2:BA132,"v")))</f>
      </c>
      <c r="AN12" s="38">
        <f>IF(COUNTIF('ENTRY '!BB2:BB132,"v")=0,"",(COUNTIF('ENTRY '!BB2:BB132,"v")))</f>
      </c>
      <c r="AO12" s="38">
        <f>IF(COUNTIF('ENTRY '!BC2:BC132,"v")=0,"",(COUNTIF('ENTRY '!BC2:BC132,"v")))</f>
      </c>
      <c r="AP12" s="38">
        <f>IF(COUNTIF('ENTRY '!BD2:BD132,"v")=0,"",(COUNTIF('ENTRY '!BD2:BD132,"v")))</f>
      </c>
      <c r="AQ12" s="38">
        <f>IF(COUNTIF('ENTRY '!BE2:BE132,"v")=0,"",(COUNTIF('ENTRY '!BE2:BE132,"v")))</f>
      </c>
      <c r="AR12" s="38">
        <f>IF(COUNTIF('ENTRY '!BF2:BF132,"v")=0,"",(COUNTIF('ENTRY '!BF2:BF132,"v")))</f>
      </c>
      <c r="AS12" s="38">
        <f>IF(COUNTIF('ENTRY '!BG2:BG132,"v")=0,"",(COUNTIF('ENTRY '!BG2:BG132,"v")))</f>
      </c>
      <c r="AT12" s="38">
        <f>IF(COUNTIF('ENTRY '!BH2:BH132,"v")=0,"",(COUNTIF('ENTRY '!BH2:BH132,"v")))</f>
      </c>
      <c r="AU12" s="38">
        <f>IF(COUNTIF('ENTRY '!BI2:BI132,"v")=0,"",(COUNTIF('ENTRY '!BI2:BI132,"v")))</f>
      </c>
      <c r="AV12" s="38">
        <f>IF(COUNTIF('ENTRY '!BJ2:BJ132,"v")=0,"",(COUNTIF('ENTRY '!BJ2:BJ132,"v")))</f>
      </c>
      <c r="AW12" s="38">
        <f>IF(COUNTIF('ENTRY '!BK2:BK132,"v")=0,"",(COUNTIF('ENTRY '!BK2:BK132,"v")))</f>
      </c>
      <c r="AX12" s="38">
        <f>IF(COUNTIF('ENTRY '!BL2:BL132,"v")=0,"",(COUNTIF('ENTRY '!BL2:BL132,"v")))</f>
      </c>
      <c r="AY12" s="38">
        <f>IF(COUNTIF('ENTRY '!BM2:BM132,"v")=0,"",(COUNTIF('ENTRY '!BM2:BM132,"v")))</f>
      </c>
      <c r="AZ12" s="38">
        <f>IF(COUNTIF('ENTRY '!BN2:BN132,"v")=0,"",(COUNTIF('ENTRY '!BN2:BN132,"v")))</f>
      </c>
      <c r="BA12" s="38">
        <f>IF(COUNTIF('ENTRY '!BO2:BO132,"v")=0,"",(COUNTIF('ENTRY '!BO2:BO132,"v")))</f>
      </c>
      <c r="BB12" s="38">
        <f>IF(COUNTIF('ENTRY '!BP2:BP132,"v")=0,"",(COUNTIF('ENTRY '!BP2:BP132,"v")))</f>
      </c>
      <c r="BC12" s="38">
        <f>IF(COUNTIF('ENTRY '!BQ2:BQ132,"v")=0,"",(COUNTIF('ENTRY '!BQ2:BQ132,"v")))</f>
      </c>
      <c r="BD12" s="38">
        <f>IF(COUNTIF('ENTRY '!BR2:BR132,"v")=0,"",(COUNTIF('ENTRY '!BR2:BR132,"v")))</f>
      </c>
      <c r="BE12" s="38">
        <f>IF(COUNTIF('ENTRY '!BS2:BS132,"v")=0,"",(COUNTIF('ENTRY '!BS2:BS132,"v")))</f>
      </c>
      <c r="BF12" s="38">
        <f>IF(COUNTIF('ENTRY '!BT2:BT132,"v")=0,"",(COUNTIF('ENTRY '!BT2:BT132,"v")))</f>
      </c>
      <c r="BG12" s="38">
        <f>IF(COUNTIF('ENTRY '!BU2:BU132,"v")=0,"",(COUNTIF('ENTRY '!BU2:BU132,"v")))</f>
      </c>
      <c r="BH12" s="38">
        <f>IF(COUNTIF('ENTRY '!BV2:BV132,"v")=0,"",(COUNTIF('ENTRY '!BV2:BV132,"v")))</f>
      </c>
      <c r="BI12" s="38">
        <f>IF(COUNTIF('ENTRY '!BW2:BW132,"v")=0,"",(COUNTIF('ENTRY '!BW2:BW132,"v")))</f>
      </c>
      <c r="BJ12" s="38">
        <f>IF(COUNTIF('ENTRY '!BX2:BX132,"v")=0,"",(COUNTIF('ENTRY '!BX2:BX132,"v")))</f>
      </c>
      <c r="BK12" s="38">
        <f>IF(COUNTIF('ENTRY '!BY2:BY132,"v")=0,"",(COUNTIF('ENTRY '!BY2:BY132,"v")))</f>
      </c>
      <c r="BL12" s="38">
        <f>IF(COUNTIF('ENTRY '!BZ2:BZ132,"v")=0,"",(COUNTIF('ENTRY '!BZ2:BZ132,"v")))</f>
      </c>
      <c r="BM12" s="38">
        <f>IF(COUNTIF('ENTRY '!CA2:CA132,"v")=0,"",(COUNTIF('ENTRY '!CA2:CA132,"v")))</f>
      </c>
      <c r="BN12" s="38">
        <f>IF(COUNTIF('ENTRY '!CB2:CB132,"v")=0,"",(COUNTIF('ENTRY '!CB2:CB132,"v")))</f>
      </c>
      <c r="BO12" s="38">
        <f>IF(COUNTIF('ENTRY '!CC2:CC132,"v")=0,"",(COUNTIF('ENTRY '!CC2:CC132,"v")))</f>
      </c>
      <c r="BP12" s="38">
        <f>IF(COUNTIF('ENTRY '!CD2:CD132,"v")=0,"",(COUNTIF('ENTRY '!CD2:CD132,"v")))</f>
      </c>
      <c r="BQ12" s="38">
        <f>IF(COUNTIF('ENTRY '!CE2:CE132,"v")=0,"",(COUNTIF('ENTRY '!CE2:CE132,"v")))</f>
      </c>
      <c r="BR12" s="38">
        <f>IF(COUNTIF('ENTRY '!CF2:CF132,"v")=0,"",(COUNTIF('ENTRY '!CF2:CF132,"v")))</f>
      </c>
      <c r="BS12" s="38">
        <f>IF(COUNTIF('ENTRY '!CG2:CG132,"v")=0,"",(COUNTIF('ENTRY '!CG2:CG132,"v")))</f>
      </c>
      <c r="BT12" s="38">
        <f>IF(COUNTIF('ENTRY '!CH2:CH132,"v")=0,"",(COUNTIF('ENTRY '!CH2:CH132,"v")))</f>
      </c>
      <c r="BU12" s="38">
        <f>IF(COUNTIF('ENTRY '!CI2:CI132,"v")=0,"",(COUNTIF('ENTRY '!CI2:CI132,"v")))</f>
      </c>
      <c r="BV12" s="38">
        <f>IF(COUNTIF('ENTRY '!CJ2:CJ132,"v")=0,"",(COUNTIF('ENTRY '!CJ2:CJ132,"v")))</f>
      </c>
      <c r="BW12" s="38">
        <f>IF(COUNTIF('ENTRY '!CK2:CK132,"v")=0,"",(COUNTIF('ENTRY '!CK2:CK132,"v")))</f>
      </c>
      <c r="BX12" s="38">
        <f>IF(COUNTIF('ENTRY '!CL2:CL132,"v")=0,"",(COUNTIF('ENTRY '!CL2:CL132,"v")))</f>
      </c>
      <c r="BY12" s="38">
        <f>IF(COUNTIF('ENTRY '!CM2:CM132,"v")=0,"",(COUNTIF('ENTRY '!CM2:CM132,"v")))</f>
      </c>
      <c r="BZ12" s="38">
        <f>IF(COUNTIF('ENTRY '!CN2:CN132,"v")=0,"",(COUNTIF('ENTRY '!CN2:CN132,"v")))</f>
      </c>
      <c r="CA12" s="38">
        <f>IF(COUNTIF('ENTRY '!CO2:CO132,"v")=0,"",(COUNTIF('ENTRY '!CO2:CO132,"v")))</f>
      </c>
      <c r="CB12" s="38">
        <f>IF(COUNTIF('ENTRY '!CP2:CP132,"v")=0,"",(COUNTIF('ENTRY '!CP2:CP132,"v")))</f>
      </c>
      <c r="CC12" s="38">
        <f>IF(COUNTIF('ENTRY '!CQ2:CQ132,"v")=0,"",(COUNTIF('ENTRY '!CQ2:CQ132,"v")))</f>
      </c>
      <c r="CD12" s="38">
        <f>IF(COUNTIF('ENTRY '!CR2:CR132,"v")=0,"",(COUNTIF('ENTRY '!CR2:CR132,"v")))</f>
      </c>
      <c r="CE12" s="38">
        <f>IF(COUNTIF('ENTRY '!CS2:CS132,"v")=0,"",(COUNTIF('ENTRY '!CS2:CS132,"v")))</f>
      </c>
      <c r="CF12" s="38">
        <f>IF(COUNTIF('ENTRY '!CT2:CT132,"v")=0,"",(COUNTIF('ENTRY '!CT2:CT132,"v")))</f>
      </c>
      <c r="CG12" s="38">
        <f>IF(COUNTIF('ENTRY '!CU2:CU132,"v")=0,"",(COUNTIF('ENTRY '!CU2:CU132,"v")))</f>
      </c>
      <c r="CH12" s="38">
        <f>IF(COUNTIF('ENTRY '!CV2:CV132,"v")=0,"",(COUNTIF('ENTRY '!CV2:CV132,"v")))</f>
      </c>
      <c r="CI12" s="38">
        <f>IF(COUNTIF('ENTRY '!CW2:CW132,"v")=0,"",(COUNTIF('ENTRY '!CW2:CW132,"v")))</f>
      </c>
      <c r="CJ12" s="38">
        <f>IF(COUNTIF('ENTRY '!CX2:CX132,"v")=0,"",(COUNTIF('ENTRY '!CX2:CX132,"v")))</f>
      </c>
      <c r="CK12" s="38">
        <f>IF(COUNTIF('ENTRY '!CY2:CY132,"v")=0,"",(COUNTIF('ENTRY '!CY2:CY132,"v")))</f>
      </c>
      <c r="CL12" s="38">
        <f>IF(COUNTIF('ENTRY '!CZ2:CZ132,"v")=0,"",(COUNTIF('ENTRY '!CZ2:CZ132,"v")))</f>
      </c>
      <c r="CM12" s="38">
        <f>IF(COUNTIF('ENTRY '!DA2:DA132,"v")=0,"",(COUNTIF('ENTRY '!DA2:DA132,"v")))</f>
      </c>
      <c r="CN12" s="38">
        <f>IF(COUNTIF('ENTRY '!DB2:DB132,"v")=0,"",(COUNTIF('ENTRY '!DB2:DB132,"v")))</f>
      </c>
      <c r="CO12" s="38">
        <f>IF(COUNTIF('ENTRY '!DC2:DC132,"v")=0,"",(COUNTIF('ENTRY '!DC2:DC132,"v")))</f>
      </c>
      <c r="CP12" s="38">
        <f>IF(COUNTIF('ENTRY '!DD2:DD132,"v")=0,"",(COUNTIF('ENTRY '!DD2:DD132,"v")))</f>
      </c>
      <c r="CQ12" s="38">
        <f>IF(COUNTIF('ENTRY '!DE2:DE132,"v")=0,"",(COUNTIF('ENTRY '!DE2:DE132,"v")))</f>
      </c>
      <c r="CR12" s="38">
        <f>IF(COUNTIF('ENTRY '!DF2:DF132,"v")=0,"",(COUNTIF('ENTRY '!DF2:DF132,"v")))</f>
      </c>
      <c r="CS12" s="38">
        <f>IF(COUNTIF('ENTRY '!DG2:DG132,"v")=0,"",(COUNTIF('ENTRY '!DG2:DG132,"v")))</f>
      </c>
      <c r="CT12" s="38">
        <f>IF(COUNTIF('ENTRY '!DH2:DH132,"v")=0,"",(COUNTIF('ENTRY '!DH2:DH132,"v")))</f>
      </c>
      <c r="CU12" s="38">
        <f>IF(COUNTIF('ENTRY '!DI2:DI132,"v")=0,"",(COUNTIF('ENTRY '!DI2:DI132,"v")))</f>
      </c>
      <c r="CV12" s="38">
        <f>IF(COUNTIF('ENTRY '!DJ2:DJ132,"v")=0,"",(COUNTIF('ENTRY '!DJ2:DJ132,"v")))</f>
      </c>
      <c r="CW12" s="38">
        <f>IF(COUNTIF('ENTRY '!DK2:DK132,"v")=0,"",(COUNTIF('ENTRY '!DK2:DK132,"v")))</f>
      </c>
      <c r="CX12" s="38">
        <f>IF(COUNTIF('ENTRY '!DL2:DL132,"v")=0,"",(COUNTIF('ENTRY '!DL2:DL132,"v")))</f>
      </c>
      <c r="CY12" s="38">
        <f>IF(COUNTIF('ENTRY '!DM2:DM132,"v")=0,"",(COUNTIF('ENTRY '!DM2:DM132,"v")))</f>
      </c>
      <c r="CZ12" s="38">
        <f>IF(COUNTIF('ENTRY '!DN2:DN132,"v")=0,"",(COUNTIF('ENTRY '!DN2:DN132,"v")))</f>
      </c>
      <c r="DA12" s="38">
        <f>IF(COUNTIF('ENTRY '!DO2:DO132,"v")=0,"",(COUNTIF('ENTRY '!DO2:DO132,"v")))</f>
      </c>
      <c r="DB12" s="38">
        <f>IF(COUNTIF('ENTRY '!DP2:DP132,"v")=0,"",(COUNTIF('ENTRY '!DP2:DP132,"v")))</f>
      </c>
      <c r="DC12" s="38">
        <f>IF(COUNTIF('ENTRY '!DQ2:DQ132,"v")=0,"",(COUNTIF('ENTRY '!DQ2:DQ132,"v")))</f>
      </c>
      <c r="DD12" s="38">
        <f>IF(COUNTIF('ENTRY '!DR2:DR132,"v")=0,"",(COUNTIF('ENTRY '!DR2:DR132,"v")))</f>
      </c>
      <c r="DE12" s="38">
        <f>IF(COUNTIF('ENTRY '!DS2:DS132,"v")=0,"",(COUNTIF('ENTRY '!DS2:DS132,"v")))</f>
      </c>
      <c r="DF12" s="38">
        <f>IF(COUNTIF('ENTRY '!DT2:DT132,"v")=0,"",(COUNTIF('ENTRY '!DT2:DT132,"v")))</f>
      </c>
      <c r="DG12" s="38">
        <f>IF(COUNTIF('ENTRY '!DU2:DU132,"v")=0,"",(COUNTIF('ENTRY '!DU2:DU132,"v")))</f>
      </c>
      <c r="DH12" s="38">
        <f>IF(COUNTIF('ENTRY '!DV2:DV132,"v")=0,"",(COUNTIF('ENTRY '!DV2:DV132,"v")))</f>
      </c>
      <c r="DI12" s="38">
        <f>IF(COUNTIF('ENTRY '!DW2:DW132,"v")=0,"",(COUNTIF('ENTRY '!DW2:DW132,"v")))</f>
      </c>
      <c r="DJ12" s="38">
        <f>IF(COUNTIF('ENTRY '!DX2:DX132,"v")=0,"",(COUNTIF('ENTRY '!DX2:DX132,"v")))</f>
      </c>
      <c r="DK12" s="38">
        <f>IF(COUNTIF('ENTRY '!DY2:DY132,"v")=0,"",(COUNTIF('ENTRY '!DY2:DY132,"v")))</f>
      </c>
      <c r="DL12" s="38">
        <f>IF(COUNTIF('ENTRY '!DZ2:DZ132,"v")=0,"",(COUNTIF('ENTRY '!DZ2:DZ132,"v")))</f>
      </c>
      <c r="DM12" s="38">
        <f>IF(COUNTIF('ENTRY '!EA2:EA132,"v")=0,"",(COUNTIF('ENTRY '!EA2:EA132,"v")))</f>
      </c>
      <c r="DN12" s="38">
        <f>IF(COUNTIF('ENTRY '!EB2:EB132,"v")=0,"",(COUNTIF('ENTRY '!EB2:EB132,"v")))</f>
      </c>
      <c r="DO12" s="38">
        <f>IF(COUNTIF('ENTRY '!EC2:EC132,"v")=0,"",(COUNTIF('ENTRY '!EC2:EC132,"v")))</f>
      </c>
      <c r="DP12" s="38">
        <f>IF(COUNTIF('ENTRY '!ED2:ED132,"v")=0,"",(COUNTIF('ENTRY '!ED2:ED132,"v")))</f>
      </c>
      <c r="DQ12" s="38">
        <f>IF(COUNTIF('ENTRY '!EE2:EE132,"v")=0,"",(COUNTIF('ENTRY '!EE2:EE132,"v")))</f>
      </c>
      <c r="DR12" s="38">
        <f>IF(COUNTIF('ENTRY '!EF2:EF132,"v")=0,"",(COUNTIF('ENTRY '!EF2:EF132,"v")))</f>
      </c>
      <c r="DS12" s="38">
        <f>IF(COUNTIF('ENTRY '!EG2:EG132,"v")=0,"",(COUNTIF('ENTRY '!EG2:EG132,"v")))</f>
      </c>
      <c r="DT12" s="38">
        <f>IF(COUNTIF('ENTRY '!EH2:EH132,"v")=0,"",(COUNTIF('ENTRY '!EH2:EH132,"v")))</f>
      </c>
      <c r="DU12" s="38">
        <f>IF(COUNTIF('ENTRY '!EI2:EI132,"v")=0,"",(COUNTIF('ENTRY '!EI2:EI132,"v")))</f>
      </c>
      <c r="DV12" s="38">
        <f>IF(COUNTIF('ENTRY '!EJ2:EJ132,"v")=0,"",(COUNTIF('ENTRY '!EJ2:EJ132,"v")))</f>
      </c>
      <c r="DW12" s="38">
        <f>IF(COUNTIF('ENTRY '!EK2:EK132,"v")=0,"",(COUNTIF('ENTRY '!EK2:EK132,"v")))</f>
      </c>
      <c r="DX12" s="38">
        <f>IF(COUNTIF('ENTRY '!EL2:EL132,"v")=0,"",(COUNTIF('ENTRY '!EL2:EL132,"v")))</f>
      </c>
      <c r="DY12" s="38">
        <f>IF(COUNTIF('ENTRY '!EM2:EM132,"v")=0,"",(COUNTIF('ENTRY '!EM2:EM132,"v")))</f>
      </c>
      <c r="DZ12" s="38">
        <f>IF(COUNTIF('ENTRY '!EN2:EN132,"v")=0,"",(COUNTIF('ENTRY '!EN2:EN132,"v")))</f>
      </c>
      <c r="EA12" s="38">
        <f>IF(COUNTIF('ENTRY '!EO2:EO132,"v")=0,"",(COUNTIF('ENTRY '!EO2:EO132,"v")))</f>
      </c>
      <c r="EB12" s="38">
        <f>IF(COUNTIF('ENTRY '!EP2:EP132,"v")=0,"",(COUNTIF('ENTRY '!EP2:EP132,"v")))</f>
      </c>
      <c r="EC12" s="38">
        <f>IF(COUNTIF('ENTRY '!EQ2:EQ132,"v")=0,"",(COUNTIF('ENTRY '!EQ2:EQ132,"v")))</f>
      </c>
      <c r="ED12" s="38">
        <f>IF(COUNTIF('ENTRY '!ER2:ER132,"v")=0,"",(COUNTIF('ENTRY '!ER2:ER132,"v")))</f>
      </c>
      <c r="EE12" s="38">
        <f>IF(COUNTIF('ENTRY '!ES2:ES132,"v")=0,"",(COUNTIF('ENTRY '!ES2:ES132,"v")))</f>
      </c>
      <c r="EF12" s="38">
        <f>IF(COUNTIF('ENTRY '!ET2:ET132,"v")=0,"",(COUNTIF('ENTRY '!ET2:ET132,"v")))</f>
      </c>
      <c r="EG12" s="38">
        <f>IF(COUNTIF('ENTRY '!EU2:EU132,"v")=0,"",(COUNTIF('ENTRY '!EU2:EU132,"v")))</f>
      </c>
      <c r="EH12" s="38">
        <f>IF(COUNTIF('ENTRY '!EV2:EV132,"v")=0,"",(COUNTIF('ENTRY '!EV2:EV132,"v")))</f>
      </c>
      <c r="EI12" s="38">
        <f>IF(COUNTIF('ENTRY '!EW2:EW132,"v")=0,"",(COUNTIF('ENTRY '!EW2:EW132,"v")))</f>
      </c>
      <c r="EJ12" s="38">
        <f>IF(COUNTIF('ENTRY '!EX2:EX132,"v")=0,"",(COUNTIF('ENTRY '!EX2:EX132,"v")))</f>
      </c>
      <c r="EK12" s="38">
        <f>IF(COUNTIF('ENTRY '!EY2:EY132,"v")=0,"",(COUNTIF('ENTRY '!EY2:EY132,"v")))</f>
      </c>
      <c r="EL12" s="38">
        <f>IF(COUNTIF('ENTRY '!EZ2:EZ132,"v")=0,"",(COUNTIF('ENTRY '!EZ2:EZ132,"v")))</f>
      </c>
      <c r="EM12" s="38">
        <f>IF(COUNTIF('ENTRY '!FA2:FA132,"v")=0,"",(COUNTIF('ENTRY '!FA2:FA132,"v")))</f>
      </c>
      <c r="EN12" s="38">
        <f>IF(COUNTIF('ENTRY '!FB2:FB132,"v")=0,"",(COUNTIF('ENTRY '!FB2:FB132,"v")))</f>
      </c>
      <c r="EO12" s="38">
        <f>IF(COUNTIF('ENTRY '!FC2:FC132,"v")=0,"",(COUNTIF('ENTRY '!FC2:FC132,"v")))</f>
      </c>
      <c r="EP12" s="38">
        <f>IF(COUNTIF('ENTRY '!FD2:FD132,"v")=0,"",(COUNTIF('ENTRY '!FD2:FD132,"v")))</f>
      </c>
      <c r="EQ12" s="38">
        <f>IF(COUNTIF('ENTRY '!FE2:FE132,"v")=0,"",(COUNTIF('ENTRY '!FE2:FE132,"v")))</f>
      </c>
      <c r="ER12" s="38">
        <f>IF(COUNTIF('ENTRY '!FF2:FF132,"v")=0,"",(COUNTIF('ENTRY '!FF2:FF132,"v")))</f>
      </c>
      <c r="ES12" s="38">
        <f>IF(COUNTIF('ENTRY '!FG2:FG132,"v")=0,"",(COUNTIF('ENTRY '!FG2:FG132,"v")))</f>
      </c>
      <c r="ET12" s="38">
        <f>IF(COUNTIF('ENTRY '!FH2:FH132,"v")=0,"",(COUNTIF('ENTRY '!FH2:FH132,"v")))</f>
      </c>
      <c r="EU12" s="38">
        <f>IF(COUNTIF('ENTRY '!FI2:FI132,"v")=0,"",(COUNTIF('ENTRY '!FI2:FI132,"v")))</f>
      </c>
      <c r="EV12" s="38">
        <f>IF(COUNTIF('ENTRY '!FJ2:FJ132,"v")=0,"",(COUNTIF('ENTRY '!FJ2:FJ132,"v")))</f>
      </c>
      <c r="EW12" s="38">
        <f>IF(COUNTIF('ENTRY '!FK2:FK132,"v")=0,"",(COUNTIF('ENTRY '!FK2:FK132,"v")))</f>
      </c>
      <c r="EX12" s="38">
        <f>IF(COUNTIF('ENTRY '!FL2:FL132,"v")=0,"",(COUNTIF('ENTRY '!FL2:FL132,"v")))</f>
      </c>
      <c r="EY12" s="38">
        <f>IF(COUNTIF('ENTRY '!FM2:FM132,"v")=0,"",(COUNTIF('ENTRY '!FM2:FM132,"v")))</f>
      </c>
    </row>
    <row r="13" spans="2:155" s="69" customFormat="1" ht="12.75">
      <c r="B13" s="70" t="s">
        <v>36</v>
      </c>
      <c r="C13" s="68"/>
      <c r="D13" s="20">
        <f aca="true" t="shared" si="16" ref="D13:AI13">IF((OR(D11&lt;&gt;"",D12&lt;&gt;"")),"present","")</f>
      </c>
      <c r="E13" s="20" t="str">
        <f t="shared" si="16"/>
        <v>present</v>
      </c>
      <c r="F13" s="20">
        <f t="shared" si="16"/>
      </c>
      <c r="G13" s="20">
        <f t="shared" si="16"/>
      </c>
      <c r="H13" s="20">
        <f t="shared" si="16"/>
      </c>
      <c r="I13" s="20">
        <f t="shared" si="16"/>
      </c>
      <c r="J13" s="20">
        <f t="shared" si="16"/>
      </c>
      <c r="K13" s="20">
        <f t="shared" si="16"/>
      </c>
      <c r="L13" s="20">
        <f t="shared" si="16"/>
      </c>
      <c r="M13" s="20">
        <f t="shared" si="16"/>
      </c>
      <c r="N13" s="20">
        <f t="shared" si="16"/>
      </c>
      <c r="O13" s="20">
        <f t="shared" si="16"/>
      </c>
      <c r="P13" s="20">
        <f t="shared" si="16"/>
      </c>
      <c r="Q13" s="20" t="str">
        <f t="shared" si="16"/>
        <v>present</v>
      </c>
      <c r="R13" s="20">
        <f t="shared" si="16"/>
      </c>
      <c r="S13" s="20">
        <f t="shared" si="16"/>
      </c>
      <c r="T13" s="20">
        <f t="shared" si="16"/>
      </c>
      <c r="U13" s="20">
        <f t="shared" si="16"/>
      </c>
      <c r="V13" s="20">
        <f t="shared" si="16"/>
      </c>
      <c r="W13" s="20">
        <f t="shared" si="16"/>
      </c>
      <c r="X13" s="20">
        <f t="shared" si="16"/>
      </c>
      <c r="Y13" s="20">
        <f t="shared" si="16"/>
      </c>
      <c r="Z13" s="20">
        <f t="shared" si="16"/>
      </c>
      <c r="AA13" s="20">
        <f t="shared" si="16"/>
      </c>
      <c r="AB13" s="20">
        <f t="shared" si="16"/>
      </c>
      <c r="AC13" s="20" t="str">
        <f t="shared" si="16"/>
        <v>present</v>
      </c>
      <c r="AD13" s="20">
        <f t="shared" si="16"/>
      </c>
      <c r="AE13" s="20">
        <f t="shared" si="16"/>
      </c>
      <c r="AF13" s="20">
        <f t="shared" si="16"/>
      </c>
      <c r="AG13" s="20">
        <f t="shared" si="16"/>
      </c>
      <c r="AH13" s="20">
        <f t="shared" si="16"/>
      </c>
      <c r="AI13" s="20" t="str">
        <f t="shared" si="16"/>
        <v>present</v>
      </c>
      <c r="AJ13" s="20">
        <f aca="true" t="shared" si="17" ref="AJ13:BO13">IF((OR(AJ11&lt;&gt;"",AJ12&lt;&gt;"")),"present","")</f>
      </c>
      <c r="AK13" s="20">
        <f t="shared" si="17"/>
      </c>
      <c r="AL13" s="20">
        <f t="shared" si="17"/>
      </c>
      <c r="AM13" s="20">
        <f t="shared" si="17"/>
      </c>
      <c r="AN13" s="20">
        <f t="shared" si="17"/>
      </c>
      <c r="AO13" s="20">
        <f t="shared" si="17"/>
      </c>
      <c r="AP13" s="20">
        <f t="shared" si="17"/>
      </c>
      <c r="AQ13" s="20">
        <f t="shared" si="17"/>
      </c>
      <c r="AR13" s="20">
        <f t="shared" si="17"/>
      </c>
      <c r="AS13" s="20">
        <f t="shared" si="17"/>
      </c>
      <c r="AT13" s="20">
        <f t="shared" si="17"/>
      </c>
      <c r="AU13" s="20">
        <f t="shared" si="17"/>
      </c>
      <c r="AV13" s="20">
        <f t="shared" si="17"/>
      </c>
      <c r="AW13" s="20">
        <f t="shared" si="17"/>
      </c>
      <c r="AX13" s="20">
        <f t="shared" si="17"/>
      </c>
      <c r="AY13" s="20">
        <f t="shared" si="17"/>
      </c>
      <c r="AZ13" s="20">
        <f t="shared" si="17"/>
      </c>
      <c r="BA13" s="20">
        <f t="shared" si="17"/>
      </c>
      <c r="BB13" s="20">
        <f t="shared" si="17"/>
      </c>
      <c r="BC13" s="20">
        <f t="shared" si="17"/>
      </c>
      <c r="BD13" s="20" t="str">
        <f t="shared" si="17"/>
        <v>present</v>
      </c>
      <c r="BE13" s="20">
        <f t="shared" si="17"/>
      </c>
      <c r="BF13" s="20">
        <f t="shared" si="17"/>
      </c>
      <c r="BG13" s="20">
        <f t="shared" si="17"/>
      </c>
      <c r="BH13" s="20">
        <f t="shared" si="17"/>
      </c>
      <c r="BI13" s="20">
        <f t="shared" si="17"/>
      </c>
      <c r="BJ13" s="20">
        <f t="shared" si="17"/>
      </c>
      <c r="BK13" s="20">
        <f t="shared" si="17"/>
      </c>
      <c r="BL13" s="20">
        <f t="shared" si="17"/>
      </c>
      <c r="BM13" s="20" t="str">
        <f t="shared" si="17"/>
        <v>present</v>
      </c>
      <c r="BN13" s="20" t="str">
        <f t="shared" si="17"/>
        <v>present</v>
      </c>
      <c r="BO13" s="20">
        <f t="shared" si="17"/>
      </c>
      <c r="BP13" s="20">
        <f aca="true" t="shared" si="18" ref="BP13:CU13">IF((OR(BP11&lt;&gt;"",BP12&lt;&gt;"")),"present","")</f>
      </c>
      <c r="BQ13" s="20">
        <f t="shared" si="18"/>
      </c>
      <c r="BR13" s="20">
        <f t="shared" si="18"/>
      </c>
      <c r="BS13" s="20">
        <f t="shared" si="18"/>
      </c>
      <c r="BT13" s="20">
        <f t="shared" si="18"/>
      </c>
      <c r="BU13" s="20">
        <f t="shared" si="18"/>
      </c>
      <c r="BV13" s="20">
        <f t="shared" si="18"/>
      </c>
      <c r="BW13" s="20">
        <f t="shared" si="18"/>
      </c>
      <c r="BX13" s="20">
        <f t="shared" si="18"/>
      </c>
      <c r="BY13" s="20" t="str">
        <f t="shared" si="18"/>
        <v>present</v>
      </c>
      <c r="BZ13" s="20">
        <f t="shared" si="18"/>
      </c>
      <c r="CA13" s="20">
        <f t="shared" si="18"/>
      </c>
      <c r="CB13" s="20">
        <f t="shared" si="18"/>
      </c>
      <c r="CC13" s="20">
        <f t="shared" si="18"/>
      </c>
      <c r="CD13" s="20">
        <f t="shared" si="18"/>
      </c>
      <c r="CE13" s="20">
        <f t="shared" si="18"/>
      </c>
      <c r="CF13" s="20">
        <f t="shared" si="18"/>
      </c>
      <c r="CG13" s="20">
        <f t="shared" si="18"/>
      </c>
      <c r="CH13" s="20">
        <f t="shared" si="18"/>
      </c>
      <c r="CI13" s="20">
        <f t="shared" si="18"/>
      </c>
      <c r="CJ13" s="20">
        <f t="shared" si="18"/>
      </c>
      <c r="CK13" s="20" t="str">
        <f t="shared" si="18"/>
        <v>present</v>
      </c>
      <c r="CL13" s="20">
        <f t="shared" si="18"/>
      </c>
      <c r="CM13" s="20">
        <f t="shared" si="18"/>
      </c>
      <c r="CN13" s="20">
        <f t="shared" si="18"/>
      </c>
      <c r="CO13" s="20">
        <f t="shared" si="18"/>
      </c>
      <c r="CP13" s="20">
        <f t="shared" si="18"/>
      </c>
      <c r="CQ13" s="20" t="str">
        <f t="shared" si="18"/>
        <v>present</v>
      </c>
      <c r="CR13" s="20">
        <f t="shared" si="18"/>
      </c>
      <c r="CS13" s="20">
        <f t="shared" si="18"/>
      </c>
      <c r="CT13" s="20">
        <f t="shared" si="18"/>
      </c>
      <c r="CU13" s="20">
        <f t="shared" si="18"/>
      </c>
      <c r="CV13" s="20">
        <f aca="true" t="shared" si="19" ref="CV13:EA13">IF((OR(CV11&lt;&gt;"",CV12&lt;&gt;"")),"present","")</f>
      </c>
      <c r="CW13" s="20">
        <f t="shared" si="19"/>
      </c>
      <c r="CX13" s="20">
        <f t="shared" si="19"/>
      </c>
      <c r="CY13" s="20">
        <f t="shared" si="19"/>
      </c>
      <c r="CZ13" s="20">
        <f t="shared" si="19"/>
      </c>
      <c r="DA13" s="20">
        <f t="shared" si="19"/>
      </c>
      <c r="DB13" s="20">
        <f t="shared" si="19"/>
      </c>
      <c r="DC13" s="20">
        <f t="shared" si="19"/>
      </c>
      <c r="DD13" s="20">
        <f t="shared" si="19"/>
      </c>
      <c r="DE13" s="20">
        <f t="shared" si="19"/>
      </c>
      <c r="DF13" s="20">
        <f t="shared" si="19"/>
      </c>
      <c r="DG13" s="20">
        <f t="shared" si="19"/>
      </c>
      <c r="DH13" s="20">
        <f t="shared" si="19"/>
      </c>
      <c r="DI13" s="20">
        <f t="shared" si="19"/>
      </c>
      <c r="DJ13" s="20">
        <f t="shared" si="19"/>
      </c>
      <c r="DK13" s="20">
        <f t="shared" si="19"/>
      </c>
      <c r="DL13" s="20">
        <f t="shared" si="19"/>
      </c>
      <c r="DM13" s="20">
        <f t="shared" si="19"/>
      </c>
      <c r="DN13" s="20">
        <f t="shared" si="19"/>
      </c>
      <c r="DO13" s="20">
        <f t="shared" si="19"/>
      </c>
      <c r="DP13" s="20">
        <f t="shared" si="19"/>
      </c>
      <c r="DQ13" s="20">
        <f t="shared" si="19"/>
      </c>
      <c r="DR13" s="20" t="str">
        <f t="shared" si="19"/>
        <v>present</v>
      </c>
      <c r="DS13" s="20">
        <f t="shared" si="19"/>
      </c>
      <c r="DT13" s="20">
        <f t="shared" si="19"/>
      </c>
      <c r="DU13" s="20">
        <f t="shared" si="19"/>
      </c>
      <c r="DV13" s="20">
        <f t="shared" si="19"/>
      </c>
      <c r="DW13" s="20">
        <f t="shared" si="19"/>
      </c>
      <c r="DX13" s="20">
        <f t="shared" si="19"/>
      </c>
      <c r="DY13" s="20">
        <f t="shared" si="19"/>
      </c>
      <c r="DZ13" s="20">
        <f t="shared" si="19"/>
      </c>
      <c r="EA13" s="20">
        <f t="shared" si="19"/>
      </c>
      <c r="EB13" s="20">
        <f aca="true" t="shared" si="20" ref="EB13:EY13">IF((OR(EB11&lt;&gt;"",EB12&lt;&gt;"")),"present","")</f>
      </c>
      <c r="EC13" s="20">
        <f t="shared" si="20"/>
      </c>
      <c r="ED13" s="20">
        <f t="shared" si="20"/>
      </c>
      <c r="EE13" s="20" t="str">
        <f t="shared" si="20"/>
        <v>present</v>
      </c>
      <c r="EF13" s="20">
        <f t="shared" si="20"/>
      </c>
      <c r="EG13" s="20">
        <f t="shared" si="20"/>
      </c>
      <c r="EH13" s="20">
        <f t="shared" si="20"/>
      </c>
      <c r="EI13" s="20">
        <f t="shared" si="20"/>
      </c>
      <c r="EJ13" s="20">
        <f t="shared" si="20"/>
      </c>
      <c r="EK13" s="20">
        <f t="shared" si="20"/>
      </c>
      <c r="EL13" s="20">
        <f t="shared" si="20"/>
      </c>
      <c r="EM13" s="20">
        <f t="shared" si="20"/>
      </c>
      <c r="EN13" s="20">
        <f t="shared" si="20"/>
      </c>
      <c r="EO13" s="20">
        <f t="shared" si="20"/>
      </c>
      <c r="EP13" s="20">
        <f t="shared" si="20"/>
      </c>
      <c r="EQ13" s="20">
        <f t="shared" si="20"/>
      </c>
      <c r="ER13" s="20">
        <f t="shared" si="20"/>
      </c>
      <c r="ES13" s="20">
        <f t="shared" si="20"/>
      </c>
      <c r="ET13" s="20">
        <f t="shared" si="20"/>
      </c>
      <c r="EU13" s="20">
        <f t="shared" si="20"/>
      </c>
      <c r="EV13" s="20">
        <f t="shared" si="20"/>
      </c>
      <c r="EW13" s="20">
        <f t="shared" si="20"/>
      </c>
      <c r="EX13" s="20">
        <f t="shared" si="20"/>
      </c>
      <c r="EY13" s="20">
        <f t="shared" si="20"/>
      </c>
    </row>
    <row r="14" spans="1:155" s="74" customFormat="1" ht="12.75">
      <c r="A14" s="19"/>
      <c r="B14" s="19" t="s">
        <v>2</v>
      </c>
      <c r="C14" s="15">
        <f>IF(SUM(D14:EY14)&gt;0,SUM(D14:EY14),"")</f>
        <v>0.24064247471743022</v>
      </c>
      <c r="D14" s="20">
        <f aca="true" t="shared" si="21" ref="D14:AI14">IF(D8="","",(D8*D8)/10000)</f>
      </c>
      <c r="E14" s="20">
        <f t="shared" si="21"/>
        <v>0.004663890541344439</v>
      </c>
      <c r="F14" s="20">
        <f t="shared" si="21"/>
      </c>
      <c r="G14" s="20">
        <f t="shared" si="21"/>
      </c>
      <c r="H14" s="20">
        <f t="shared" si="21"/>
      </c>
      <c r="I14" s="20">
        <f t="shared" si="21"/>
      </c>
      <c r="J14" s="20">
        <f t="shared" si="21"/>
      </c>
      <c r="K14" s="20">
        <f t="shared" si="21"/>
      </c>
      <c r="L14" s="20">
        <f t="shared" si="21"/>
      </c>
      <c r="M14" s="20">
        <f t="shared" si="21"/>
      </c>
      <c r="N14" s="20">
        <f t="shared" si="21"/>
      </c>
      <c r="O14" s="20">
        <f t="shared" si="21"/>
      </c>
      <c r="P14" s="20">
        <f t="shared" si="21"/>
      </c>
      <c r="Q14" s="20">
        <f t="shared" si="21"/>
        <v>0.04197501487209995</v>
      </c>
      <c r="R14" s="20">
        <f t="shared" si="21"/>
      </c>
      <c r="S14" s="20">
        <f t="shared" si="21"/>
      </c>
      <c r="T14" s="20">
        <f t="shared" si="21"/>
      </c>
      <c r="U14" s="20">
        <f t="shared" si="21"/>
      </c>
      <c r="V14" s="20">
        <f t="shared" si="21"/>
      </c>
      <c r="W14" s="20">
        <f t="shared" si="21"/>
      </c>
      <c r="X14" s="20">
        <f t="shared" si="21"/>
      </c>
      <c r="Y14" s="20">
        <f t="shared" si="21"/>
      </c>
      <c r="Z14" s="20">
        <f t="shared" si="21"/>
      </c>
      <c r="AA14" s="20">
        <f t="shared" si="21"/>
      </c>
      <c r="AB14" s="20">
        <f t="shared" si="21"/>
      </c>
      <c r="AC14" s="20">
        <f t="shared" si="21"/>
        <v>0.15229030339083882</v>
      </c>
      <c r="AD14" s="20">
        <f t="shared" si="21"/>
      </c>
      <c r="AE14" s="20">
        <f t="shared" si="21"/>
      </c>
      <c r="AF14" s="20">
        <f t="shared" si="21"/>
      </c>
      <c r="AG14" s="20">
        <f t="shared" si="21"/>
      </c>
      <c r="AH14" s="20">
        <f t="shared" si="21"/>
      </c>
      <c r="AI14" s="20">
        <f t="shared" si="21"/>
        <v>0.0005948839976204641</v>
      </c>
      <c r="AJ14" s="20">
        <f aca="true" t="shared" si="22" ref="AJ14:BO14">IF(AJ8="","",(AJ8*AJ8)/10000)</f>
      </c>
      <c r="AK14" s="20">
        <f t="shared" si="22"/>
      </c>
      <c r="AL14" s="20">
        <f t="shared" si="22"/>
      </c>
      <c r="AM14" s="20">
        <f t="shared" si="22"/>
      </c>
      <c r="AN14" s="20">
        <f t="shared" si="22"/>
      </c>
      <c r="AO14" s="20">
        <f t="shared" si="22"/>
      </c>
      <c r="AP14" s="20">
        <f t="shared" si="22"/>
      </c>
      <c r="AQ14" s="20">
        <f t="shared" si="22"/>
      </c>
      <c r="AR14" s="20">
        <f t="shared" si="22"/>
      </c>
      <c r="AS14" s="20">
        <f t="shared" si="22"/>
      </c>
      <c r="AT14" s="20">
        <f t="shared" si="22"/>
      </c>
      <c r="AU14" s="20">
        <f t="shared" si="22"/>
      </c>
      <c r="AV14" s="20">
        <f t="shared" si="22"/>
      </c>
      <c r="AW14" s="20">
        <f t="shared" si="22"/>
      </c>
      <c r="AX14" s="20">
        <f t="shared" si="22"/>
      </c>
      <c r="AY14" s="20">
        <f t="shared" si="22"/>
      </c>
      <c r="AZ14" s="20">
        <f t="shared" si="22"/>
      </c>
      <c r="BA14" s="20">
        <f t="shared" si="22"/>
      </c>
      <c r="BB14" s="20">
        <f t="shared" si="22"/>
      </c>
      <c r="BC14" s="20">
        <f t="shared" si="22"/>
      </c>
      <c r="BD14" s="20">
        <f t="shared" si="22"/>
        <v>0.00021415823914336718</v>
      </c>
      <c r="BE14" s="20">
        <f t="shared" si="22"/>
      </c>
      <c r="BF14" s="20">
        <f t="shared" si="22"/>
      </c>
      <c r="BG14" s="20">
        <f t="shared" si="22"/>
      </c>
      <c r="BH14" s="20">
        <f t="shared" si="22"/>
      </c>
      <c r="BI14" s="20">
        <f t="shared" si="22"/>
      </c>
      <c r="BJ14" s="20">
        <f t="shared" si="22"/>
      </c>
      <c r="BK14" s="20">
        <f t="shared" si="22"/>
      </c>
      <c r="BL14" s="20">
        <f t="shared" si="22"/>
      </c>
      <c r="BM14" s="20">
        <f t="shared" si="22"/>
        <v>9.518143961927427E-05</v>
      </c>
      <c r="BN14" s="20">
        <f t="shared" si="22"/>
        <v>2.379535990481857E-05</v>
      </c>
      <c r="BO14" s="20">
        <f t="shared" si="22"/>
      </c>
      <c r="BP14" s="20">
        <f aca="true" t="shared" si="23" ref="BP14:CU14">IF(BP8="","",(BP8*BP8)/10000)</f>
      </c>
      <c r="BQ14" s="20">
        <f t="shared" si="23"/>
      </c>
      <c r="BR14" s="20">
        <f t="shared" si="23"/>
      </c>
      <c r="BS14" s="20">
        <f t="shared" si="23"/>
      </c>
      <c r="BT14" s="20">
        <f t="shared" si="23"/>
      </c>
      <c r="BU14" s="20">
        <f t="shared" si="23"/>
      </c>
      <c r="BV14" s="20">
        <f t="shared" si="23"/>
      </c>
      <c r="BW14" s="20">
        <f t="shared" si="23"/>
      </c>
      <c r="BX14" s="20">
        <f t="shared" si="23"/>
      </c>
      <c r="BY14" s="20">
        <f t="shared" si="23"/>
        <v>0.0019274241522903037</v>
      </c>
      <c r="BZ14" s="20">
        <f t="shared" si="23"/>
      </c>
      <c r="CA14" s="20">
        <f t="shared" si="23"/>
      </c>
      <c r="CB14" s="20">
        <f t="shared" si="23"/>
      </c>
      <c r="CC14" s="20">
        <f t="shared" si="23"/>
      </c>
      <c r="CD14" s="20">
        <f t="shared" si="23"/>
      </c>
      <c r="CE14" s="20">
        <f t="shared" si="23"/>
      </c>
      <c r="CF14" s="20">
        <f t="shared" si="23"/>
      </c>
      <c r="CG14" s="20">
        <f t="shared" si="23"/>
      </c>
      <c r="CH14" s="20">
        <f t="shared" si="23"/>
      </c>
      <c r="CI14" s="20">
        <f t="shared" si="23"/>
      </c>
      <c r="CJ14" s="20">
        <f t="shared" si="23"/>
      </c>
      <c r="CK14" s="20">
        <f t="shared" si="23"/>
        <v>0.038072575847709705</v>
      </c>
      <c r="CL14" s="20">
        <f t="shared" si="23"/>
      </c>
      <c r="CM14" s="20">
        <f t="shared" si="23"/>
      </c>
      <c r="CN14" s="20">
        <f t="shared" si="23"/>
      </c>
      <c r="CO14" s="20">
        <f t="shared" si="23"/>
      </c>
      <c r="CP14" s="20">
        <f t="shared" si="23"/>
      </c>
      <c r="CQ14" s="20">
        <f t="shared" si="23"/>
        <v>0.0005948839976204641</v>
      </c>
      <c r="CR14" s="20">
        <f t="shared" si="23"/>
      </c>
      <c r="CS14" s="20">
        <f t="shared" si="23"/>
      </c>
      <c r="CT14" s="20">
        <f t="shared" si="23"/>
      </c>
      <c r="CU14" s="20">
        <f t="shared" si="23"/>
      </c>
      <c r="CV14" s="20">
        <f aca="true" t="shared" si="24" ref="CV14:EA14">IF(CV8="","",(CV8*CV8)/10000)</f>
      </c>
      <c r="CW14" s="20">
        <f t="shared" si="24"/>
      </c>
      <c r="CX14" s="20">
        <f t="shared" si="24"/>
      </c>
      <c r="CY14" s="20">
        <f t="shared" si="24"/>
      </c>
      <c r="CZ14" s="20">
        <f t="shared" si="24"/>
      </c>
      <c r="DA14" s="20">
        <f t="shared" si="24"/>
      </c>
      <c r="DB14" s="20">
        <f t="shared" si="24"/>
      </c>
      <c r="DC14" s="20">
        <f t="shared" si="24"/>
      </c>
      <c r="DD14" s="20">
        <f t="shared" si="24"/>
      </c>
      <c r="DE14" s="20">
        <f t="shared" si="24"/>
      </c>
      <c r="DF14" s="20">
        <f t="shared" si="24"/>
      </c>
      <c r="DG14" s="20">
        <f t="shared" si="24"/>
      </c>
      <c r="DH14" s="20">
        <f t="shared" si="24"/>
      </c>
      <c r="DI14" s="20">
        <f t="shared" si="24"/>
      </c>
      <c r="DJ14" s="20">
        <f t="shared" si="24"/>
      </c>
      <c r="DK14" s="20">
        <f t="shared" si="24"/>
      </c>
      <c r="DL14" s="20">
        <f t="shared" si="24"/>
      </c>
      <c r="DM14" s="20">
        <f t="shared" si="24"/>
      </c>
      <c r="DN14" s="20">
        <f t="shared" si="24"/>
      </c>
      <c r="DO14" s="20">
        <f t="shared" si="24"/>
      </c>
      <c r="DP14" s="20">
        <f t="shared" si="24"/>
      </c>
      <c r="DQ14" s="20">
        <f t="shared" si="24"/>
      </c>
      <c r="DR14" s="20">
        <f t="shared" si="24"/>
        <v>9.518143961927427E-05</v>
      </c>
      <c r="DS14" s="20">
        <f t="shared" si="24"/>
      </c>
      <c r="DT14" s="20">
        <f t="shared" si="24"/>
      </c>
      <c r="DU14" s="20">
        <f t="shared" si="24"/>
      </c>
      <c r="DV14" s="20">
        <f t="shared" si="24"/>
      </c>
      <c r="DW14" s="20">
        <f t="shared" si="24"/>
      </c>
      <c r="DX14" s="20">
        <f t="shared" si="24"/>
      </c>
      <c r="DY14" s="20">
        <f t="shared" si="24"/>
      </c>
      <c r="DZ14" s="20">
        <f t="shared" si="24"/>
      </c>
      <c r="EA14" s="20">
        <f t="shared" si="24"/>
      </c>
      <c r="EB14" s="20">
        <f aca="true" t="shared" si="25" ref="EB14:EK14">IF(EB8="","",(EB8*EB8)/10000)</f>
      </c>
      <c r="EC14" s="20">
        <f t="shared" si="25"/>
      </c>
      <c r="ED14" s="20">
        <f t="shared" si="25"/>
      </c>
      <c r="EE14" s="20">
        <f t="shared" si="25"/>
        <v>9.518143961927427E-05</v>
      </c>
      <c r="EF14" s="20">
        <f t="shared" si="25"/>
      </c>
      <c r="EG14" s="20">
        <f t="shared" si="25"/>
      </c>
      <c r="EH14" s="20">
        <f t="shared" si="25"/>
      </c>
      <c r="EI14" s="20">
        <f t="shared" si="25"/>
      </c>
      <c r="EJ14" s="20">
        <f t="shared" si="25"/>
      </c>
      <c r="EK14" s="20">
        <f t="shared" si="25"/>
      </c>
      <c r="EL14" s="20"/>
      <c r="EM14" s="20"/>
      <c r="EN14" s="20"/>
      <c r="EO14" s="20"/>
      <c r="EP14" s="20"/>
      <c r="EQ14" s="20">
        <f aca="true" t="shared" si="26" ref="EQ14:EY14">IF(EQ8="","",(EQ8*EQ8)/10000)</f>
      </c>
      <c r="ER14" s="20">
        <f t="shared" si="26"/>
      </c>
      <c r="ES14" s="20">
        <f t="shared" si="26"/>
      </c>
      <c r="ET14" s="20">
        <f t="shared" si="26"/>
      </c>
      <c r="EU14" s="20">
        <f t="shared" si="26"/>
      </c>
      <c r="EV14" s="20">
        <f t="shared" si="26"/>
      </c>
      <c r="EW14" s="20">
        <f t="shared" si="26"/>
      </c>
      <c r="EX14" s="20">
        <f t="shared" si="26"/>
      </c>
      <c r="EY14" s="20">
        <f t="shared" si="26"/>
      </c>
    </row>
    <row r="15" spans="2:153" s="65" customFormat="1" ht="12.75">
      <c r="B15" s="66"/>
      <c r="C15" s="6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</row>
    <row r="16" spans="2:153" ht="18">
      <c r="B16" s="16" t="s">
        <v>24</v>
      </c>
      <c r="C16" s="75"/>
      <c r="D16" s="31"/>
      <c r="E16" s="32"/>
      <c r="F16" s="26"/>
      <c r="G16" s="26"/>
      <c r="H16" s="26"/>
      <c r="I16" s="26"/>
      <c r="J16" s="56"/>
      <c r="K16" s="56"/>
      <c r="L16" s="56"/>
      <c r="M16" s="56"/>
      <c r="N16" s="5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</row>
    <row r="17" spans="2:153" ht="12.75">
      <c r="B17" s="11" t="s">
        <v>329</v>
      </c>
      <c r="C17" s="42">
        <f>IF(SUM('ENTRY '!M2:M132)=0,"",COUNT('ENTRY '!M2:M132))</f>
        <v>131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</row>
    <row r="18" spans="2:153" ht="12.75">
      <c r="B18" s="1" t="s">
        <v>52</v>
      </c>
      <c r="C18" s="42">
        <f>IF(SUM('ENTRY '!G2:G132)=0,"",COUNT('ENTRY '!G2:G132))</f>
        <v>92</v>
      </c>
      <c r="D18" s="34"/>
      <c r="E18" s="3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</row>
    <row r="19" spans="2:153" ht="12.75">
      <c r="B19" s="1" t="s">
        <v>53</v>
      </c>
      <c r="C19" s="42">
        <f>IF(SUM('ENTRY '!H2:H132)=0,"",SUM('ENTRY '!H2:H132))</f>
        <v>129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</row>
    <row r="20" spans="2:153" ht="12.75">
      <c r="B20" s="9" t="s">
        <v>20</v>
      </c>
      <c r="C20" s="43">
        <f>IF(C19="","",(C18/C19)*100)</f>
        <v>71.31782945736434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</row>
    <row r="21" spans="2:153" ht="12.75">
      <c r="B21" s="1" t="s">
        <v>3</v>
      </c>
      <c r="C21" s="43">
        <f>IF(C14="","",(1-C14))</f>
        <v>0.7593575252825697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</row>
    <row r="22" spans="2:153" ht="15" customHeight="1">
      <c r="B22" s="1" t="s">
        <v>271</v>
      </c>
      <c r="C22" s="43">
        <f>IF(SUM('ENTRY '!G2:G132)=0,"",MAX('ENTRY '!G2:G132))</f>
        <v>6.5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</row>
    <row r="23" spans="2:153" ht="12.75">
      <c r="B23" s="1" t="s">
        <v>54</v>
      </c>
      <c r="C23" s="44">
        <f>IF($C$17="","",COUNTIF('ENTRY '!O2:O132,"R"))</f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</row>
    <row r="24" spans="2:153" ht="12.75">
      <c r="B24" s="1" t="s">
        <v>27</v>
      </c>
      <c r="C24" s="44">
        <f>IF($C$17="","",COUNTIF('ENTRY '!O2:O132,"P"))</f>
        <v>131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</row>
    <row r="25" spans="2:153" ht="12.75">
      <c r="B25" s="1" t="s">
        <v>32</v>
      </c>
      <c r="C25" s="45">
        <f>IF($C$17="","",(IF(SUM('ENTRY '!E2:E132)=0,"",AVERAGE('ENTRY '!E2:E132))))</f>
        <v>1.5891472868217054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</row>
    <row r="26" spans="2:153" ht="12.75">
      <c r="B26" s="1" t="s">
        <v>55</v>
      </c>
      <c r="C26" s="45">
        <f>IF(SUM('ENTRY '!C2:C132)=0,"",AVERAGE('ENTRY '!C2:C132))</f>
        <v>2.2282608695652173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</row>
    <row r="27" spans="2:153" ht="12.75">
      <c r="B27" s="1" t="s">
        <v>28</v>
      </c>
      <c r="C27" s="45">
        <f>IF(SUM('ENTRY '!F2:F132)=0,"",AVERAGE('ENTRY '!F2:F132))</f>
        <v>1.4806201550387597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</row>
    <row r="28" spans="2:153" ht="12.75">
      <c r="B28" s="1" t="s">
        <v>56</v>
      </c>
      <c r="C28" s="45">
        <f>IF(SUM('ENTRY '!D2:D132)=0,"",AVERAGE('ENTRY '!D2:D132))</f>
        <v>2.098901098901099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</row>
    <row r="29" spans="2:153" ht="12.75">
      <c r="B29" s="1" t="s">
        <v>34</v>
      </c>
      <c r="C29" s="42">
        <f>IF(SUM(D9:EK9,EQ9:EY9)=0,"",COUNT(D9:EK9,EQ9:EY9))</f>
        <v>12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</row>
    <row r="30" spans="2:153" ht="12.75">
      <c r="B30" s="1" t="s">
        <v>33</v>
      </c>
      <c r="C30" s="42">
        <f>IF($C$17="","",SUM((COUNTIF(D13:EK13,"present")),(COUNTIF(EQ13:EY13,"present"))))</f>
        <v>12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</row>
    <row r="31" spans="2:153" ht="12.75">
      <c r="B31" s="1" t="s">
        <v>480</v>
      </c>
      <c r="C31" s="4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</row>
    <row r="32" spans="2:153" ht="15" customHeight="1">
      <c r="B32" s="1" t="s">
        <v>478</v>
      </c>
      <c r="C32" s="43">
        <f>IF(SUM('ENTRY '!G2:G132)=0,"",AVERAGE('ENTRY '!G2:G132))</f>
        <v>4.516304347826087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</row>
    <row r="33" spans="2:153" ht="15" customHeight="1">
      <c r="B33" s="1" t="s">
        <v>479</v>
      </c>
      <c r="C33" s="43">
        <f>IF(SUM('ENTRY '!G2:G132)=0,"",MEDIAN('ENTRY '!G2:G132))</f>
        <v>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</row>
    <row r="34" spans="2:3" ht="12.75">
      <c r="B34" s="1" t="s">
        <v>482</v>
      </c>
      <c r="C34" s="43">
        <f>IF(C17="","",AVERAGE('ENTRY '!Q2:Q154))</f>
        <v>1.5543478260869565</v>
      </c>
    </row>
    <row r="35" ht="15.75">
      <c r="B35" s="90" t="s">
        <v>270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4" sqref="C24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1" bestFit="1" customWidth="1"/>
    <col min="4" max="4" width="6.7109375" style="33" customWidth="1"/>
    <col min="5" max="11" width="6.7109375" style="0" customWidth="1"/>
    <col min="12" max="12" width="7.421875" style="0" bestFit="1" customWidth="1"/>
    <col min="13" max="13" width="7.8515625" style="0" bestFit="1" customWidth="1"/>
    <col min="14" max="15" width="6.7109375" style="0" customWidth="1"/>
    <col min="16" max="16384" width="5.7109375" style="26" customWidth="1"/>
  </cols>
  <sheetData>
    <row r="1" spans="1:16" s="14" customFormat="1" ht="138" customHeight="1">
      <c r="A1" s="51"/>
      <c r="B1" s="40" t="s">
        <v>14</v>
      </c>
      <c r="C1" s="162" t="s">
        <v>12</v>
      </c>
      <c r="D1" s="164" t="s">
        <v>333</v>
      </c>
      <c r="E1" s="165" t="s">
        <v>350</v>
      </c>
      <c r="F1" s="165" t="s">
        <v>361</v>
      </c>
      <c r="G1" s="165" t="s">
        <v>367</v>
      </c>
      <c r="H1" s="165" t="s">
        <v>388</v>
      </c>
      <c r="I1" s="165" t="s">
        <v>397</v>
      </c>
      <c r="J1" s="165" t="s">
        <v>398</v>
      </c>
      <c r="K1" s="165" t="s">
        <v>409</v>
      </c>
      <c r="L1" s="165" t="s">
        <v>421</v>
      </c>
      <c r="M1" s="165" t="s">
        <v>427</v>
      </c>
      <c r="N1" s="165" t="s">
        <v>454</v>
      </c>
      <c r="O1" s="165" t="s">
        <v>467</v>
      </c>
      <c r="P1" s="24"/>
    </row>
    <row r="2" spans="1:15" s="14" customFormat="1" ht="12.75" customHeight="1">
      <c r="A2" s="52" t="s">
        <v>47</v>
      </c>
      <c r="B2" s="50" t="s">
        <v>485</v>
      </c>
      <c r="C2" s="39"/>
      <c r="D2" s="2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4" customFormat="1" ht="12.75" customHeight="1">
      <c r="A3" s="52" t="s">
        <v>25</v>
      </c>
      <c r="B3" s="50" t="s">
        <v>486</v>
      </c>
      <c r="C3" s="39"/>
      <c r="D3" s="2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4" customFormat="1" ht="12.75" customHeight="1">
      <c r="A4" s="52" t="s">
        <v>26</v>
      </c>
      <c r="B4" s="50">
        <v>2692900</v>
      </c>
      <c r="C4" s="39"/>
      <c r="D4" s="2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14" customFormat="1" ht="12.75" customHeight="1">
      <c r="A5" s="53" t="s">
        <v>39</v>
      </c>
      <c r="B5" s="57" t="s">
        <v>519</v>
      </c>
      <c r="C5" s="39"/>
      <c r="D5" s="2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s="14" customFormat="1" ht="15" customHeight="1">
      <c r="B6" s="13" t="s">
        <v>23</v>
      </c>
      <c r="C6" s="39"/>
      <c r="D6" s="28"/>
      <c r="E6" s="28"/>
      <c r="F6" s="28"/>
      <c r="G6" s="28"/>
      <c r="H6" s="28"/>
      <c r="I6" s="28"/>
      <c r="J6" s="29"/>
      <c r="K6" s="28"/>
      <c r="L6" s="28"/>
      <c r="M6" s="28"/>
      <c r="N6" s="28"/>
      <c r="O6" s="28"/>
    </row>
    <row r="7" spans="2:15" ht="12.75">
      <c r="B7" s="1" t="s">
        <v>57</v>
      </c>
      <c r="C7" s="54"/>
      <c r="D7" s="36">
        <v>14</v>
      </c>
      <c r="E7" s="36">
        <v>42</v>
      </c>
      <c r="F7" s="36">
        <v>80</v>
      </c>
      <c r="G7" s="36">
        <v>5</v>
      </c>
      <c r="H7" s="36">
        <v>3</v>
      </c>
      <c r="I7" s="36">
        <v>2</v>
      </c>
      <c r="J7" s="36">
        <v>1</v>
      </c>
      <c r="K7" s="36">
        <v>9</v>
      </c>
      <c r="L7" s="36">
        <v>40</v>
      </c>
      <c r="M7" s="36">
        <v>5</v>
      </c>
      <c r="N7" s="36">
        <v>2</v>
      </c>
      <c r="O7" s="36">
        <v>2</v>
      </c>
    </row>
    <row r="8" spans="1:15" s="73" customFormat="1" ht="12.75" customHeight="1">
      <c r="A8" s="10"/>
      <c r="B8" s="9" t="s">
        <v>1</v>
      </c>
      <c r="C8" s="43"/>
      <c r="D8" s="37">
        <v>6.82926829268293</v>
      </c>
      <c r="E8" s="37">
        <v>20.487804878048784</v>
      </c>
      <c r="F8" s="37">
        <v>39.024390243902445</v>
      </c>
      <c r="G8" s="37">
        <v>2.439024390243903</v>
      </c>
      <c r="H8" s="37">
        <v>1.4634146341463419</v>
      </c>
      <c r="I8" s="37">
        <v>0.9756097560975612</v>
      </c>
      <c r="J8" s="37">
        <v>0.4878048780487806</v>
      </c>
      <c r="K8" s="37">
        <v>4.390243902439025</v>
      </c>
      <c r="L8" s="37">
        <v>19.512195121951223</v>
      </c>
      <c r="M8" s="37">
        <v>2.439024390243903</v>
      </c>
      <c r="N8" s="37">
        <v>0.9756097560975612</v>
      </c>
      <c r="O8" s="37">
        <v>0.9756097560975612</v>
      </c>
    </row>
    <row r="9" spans="1:15" s="72" customFormat="1" ht="12.75" customHeight="1">
      <c r="A9" s="46"/>
      <c r="B9" s="46" t="s">
        <v>13</v>
      </c>
      <c r="C9" s="43"/>
      <c r="D9" s="48">
        <v>15.217391304347828</v>
      </c>
      <c r="E9" s="48">
        <v>45.65217391304348</v>
      </c>
      <c r="F9" s="48">
        <v>86.95652173913044</v>
      </c>
      <c r="G9" s="48">
        <v>5.434782608695652</v>
      </c>
      <c r="H9" s="48">
        <v>3.260869565217391</v>
      </c>
      <c r="I9" s="48">
        <v>2.1739130434782608</v>
      </c>
      <c r="J9" s="48">
        <v>1.0869565217391304</v>
      </c>
      <c r="K9" s="48">
        <v>9.782608695652174</v>
      </c>
      <c r="L9" s="48">
        <v>43.47826086956522</v>
      </c>
      <c r="M9" s="48">
        <v>5.434782608695652</v>
      </c>
      <c r="N9" s="48">
        <v>2.1739130434782608</v>
      </c>
      <c r="O9" s="48">
        <v>2.1739130434782608</v>
      </c>
    </row>
    <row r="10" spans="1:15" s="72" customFormat="1" ht="11.25" customHeight="1">
      <c r="A10" s="46"/>
      <c r="B10" s="46" t="s">
        <v>20</v>
      </c>
      <c r="C10" s="45"/>
      <c r="D10" s="48">
        <v>10.852713178294573</v>
      </c>
      <c r="E10" s="48">
        <v>32.55813953488372</v>
      </c>
      <c r="F10" s="48">
        <v>62.01550387596899</v>
      </c>
      <c r="G10" s="48">
        <v>3.875968992248062</v>
      </c>
      <c r="H10" s="48">
        <v>2.3255813953488373</v>
      </c>
      <c r="I10" s="48">
        <v>1.550387596899225</v>
      </c>
      <c r="J10" s="48">
        <v>0.7751937984496124</v>
      </c>
      <c r="K10" s="48">
        <v>6.976744186046512</v>
      </c>
      <c r="L10" s="48">
        <v>31.007751937984494</v>
      </c>
      <c r="M10" s="48">
        <v>3.875968992248062</v>
      </c>
      <c r="N10" s="48">
        <v>1.550387596899225</v>
      </c>
      <c r="O10" s="48">
        <v>1.550387596899225</v>
      </c>
    </row>
    <row r="11" spans="1:15" s="71" customFormat="1" ht="12.75">
      <c r="A11" s="64"/>
      <c r="B11" s="46" t="s">
        <v>37</v>
      </c>
      <c r="C11" s="54">
        <v>1.5543478260869565</v>
      </c>
      <c r="D11" s="15">
        <v>1.2142857142857142</v>
      </c>
      <c r="E11" s="15">
        <v>1.2380952380952381</v>
      </c>
      <c r="F11" s="15">
        <v>1.475</v>
      </c>
      <c r="G11" s="15">
        <v>1</v>
      </c>
      <c r="H11" s="15">
        <v>1</v>
      </c>
      <c r="I11" s="15">
        <v>1.5</v>
      </c>
      <c r="J11" s="15">
        <v>1</v>
      </c>
      <c r="K11" s="15">
        <v>1.2222222222222223</v>
      </c>
      <c r="L11" s="15">
        <v>1.025</v>
      </c>
      <c r="M11" s="15">
        <v>1.2</v>
      </c>
      <c r="N11" s="15">
        <v>1</v>
      </c>
      <c r="O11" s="15">
        <v>1</v>
      </c>
    </row>
    <row r="12" spans="1:15" s="69" customFormat="1" ht="12.75">
      <c r="A12" s="27"/>
      <c r="B12" s="17" t="s">
        <v>35</v>
      </c>
      <c r="C12" s="55"/>
      <c r="D12" s="38" t="s">
        <v>517</v>
      </c>
      <c r="E12" s="38" t="s">
        <v>517</v>
      </c>
      <c r="F12" s="38" t="s">
        <v>517</v>
      </c>
      <c r="G12" s="38" t="s">
        <v>517</v>
      </c>
      <c r="H12" s="38" t="s">
        <v>517</v>
      </c>
      <c r="I12" s="38" t="s">
        <v>517</v>
      </c>
      <c r="J12" s="38" t="s">
        <v>517</v>
      </c>
      <c r="K12" s="38" t="s">
        <v>517</v>
      </c>
      <c r="L12" s="38" t="s">
        <v>517</v>
      </c>
      <c r="M12" s="38" t="s">
        <v>517</v>
      </c>
      <c r="N12" s="38" t="s">
        <v>517</v>
      </c>
      <c r="O12" s="38" t="s">
        <v>517</v>
      </c>
    </row>
    <row r="13" spans="2:15" s="69" customFormat="1" ht="12.75">
      <c r="B13" s="70" t="s">
        <v>36</v>
      </c>
      <c r="C13" s="68"/>
      <c r="D13" s="20" t="s">
        <v>518</v>
      </c>
      <c r="E13" s="20" t="s">
        <v>518</v>
      </c>
      <c r="F13" s="20" t="s">
        <v>518</v>
      </c>
      <c r="G13" s="20" t="s">
        <v>518</v>
      </c>
      <c r="H13" s="20" t="s">
        <v>518</v>
      </c>
      <c r="I13" s="20" t="s">
        <v>518</v>
      </c>
      <c r="J13" s="20" t="s">
        <v>518</v>
      </c>
      <c r="K13" s="20" t="s">
        <v>518</v>
      </c>
      <c r="L13" s="20" t="s">
        <v>518</v>
      </c>
      <c r="M13" s="20" t="s">
        <v>518</v>
      </c>
      <c r="N13" s="20" t="s">
        <v>518</v>
      </c>
      <c r="O13" s="20" t="s">
        <v>518</v>
      </c>
    </row>
    <row r="14" spans="1:15" s="74" customFormat="1" ht="12.75">
      <c r="A14" s="19"/>
      <c r="B14" s="19" t="s">
        <v>2</v>
      </c>
      <c r="C14" s="15">
        <v>0.24064247471743022</v>
      </c>
      <c r="D14" s="20">
        <v>0.004663890541344439</v>
      </c>
      <c r="E14" s="20">
        <v>0.04197501487209995</v>
      </c>
      <c r="F14" s="20">
        <v>0.15229030339083882</v>
      </c>
      <c r="G14" s="20">
        <v>0.0005948839976204641</v>
      </c>
      <c r="H14" s="20">
        <v>0.00021415823914336718</v>
      </c>
      <c r="I14" s="20">
        <v>9.518143961927427E-05</v>
      </c>
      <c r="J14" s="20">
        <v>2.379535990481857E-05</v>
      </c>
      <c r="K14" s="20">
        <v>0.0019274241522903037</v>
      </c>
      <c r="L14" s="20">
        <v>0.038072575847709705</v>
      </c>
      <c r="M14" s="20">
        <v>0.0005948839976204641</v>
      </c>
      <c r="N14" s="20">
        <v>9.518143961927427E-05</v>
      </c>
      <c r="O14" s="20">
        <v>9.518143961927427E-05</v>
      </c>
    </row>
    <row r="15" spans="2:15" s="65" customFormat="1" ht="12.75">
      <c r="B15" s="66"/>
      <c r="C15" s="6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8">
      <c r="B16" s="16" t="s">
        <v>24</v>
      </c>
      <c r="C16" s="75"/>
      <c r="D16" s="32"/>
      <c r="E16" s="26"/>
      <c r="F16" s="26"/>
      <c r="G16" s="26" t="s">
        <v>57</v>
      </c>
      <c r="H16" s="26" t="s">
        <v>1</v>
      </c>
      <c r="I16" s="26" t="s">
        <v>13</v>
      </c>
      <c r="J16" s="26" t="s">
        <v>20</v>
      </c>
      <c r="K16" s="26" t="s">
        <v>37</v>
      </c>
      <c r="L16" s="26" t="s">
        <v>35</v>
      </c>
      <c r="M16" s="26"/>
      <c r="N16" s="26"/>
      <c r="O16" s="26"/>
    </row>
    <row r="17" spans="2:15" ht="12.75">
      <c r="B17" s="11" t="s">
        <v>329</v>
      </c>
      <c r="C17" s="42">
        <v>131</v>
      </c>
      <c r="E17" s="190" t="s">
        <v>89</v>
      </c>
      <c r="F17" s="26" t="s">
        <v>90</v>
      </c>
      <c r="G17" s="26">
        <v>80</v>
      </c>
      <c r="H17" s="71">
        <v>39.024390243902445</v>
      </c>
      <c r="I17" s="71">
        <v>86.95652173913044</v>
      </c>
      <c r="J17" s="71">
        <v>62.01550387596899</v>
      </c>
      <c r="K17" s="71">
        <v>1.475</v>
      </c>
      <c r="L17" s="33">
        <v>0</v>
      </c>
      <c r="M17" s="26"/>
      <c r="N17" s="26"/>
      <c r="O17" s="26"/>
    </row>
    <row r="18" spans="2:15" ht="12.75">
      <c r="B18" s="1" t="s">
        <v>52</v>
      </c>
      <c r="C18" s="42">
        <v>92</v>
      </c>
      <c r="D18" s="34"/>
      <c r="E18" s="190" t="s">
        <v>75</v>
      </c>
      <c r="F18" s="26" t="s">
        <v>76</v>
      </c>
      <c r="G18" s="26">
        <v>42</v>
      </c>
      <c r="H18" s="71">
        <v>20.487804878048784</v>
      </c>
      <c r="I18" s="71">
        <v>45.65217391304348</v>
      </c>
      <c r="J18" s="71">
        <v>32.55813953488372</v>
      </c>
      <c r="K18" s="71">
        <v>1.2380952380952381</v>
      </c>
      <c r="L18" s="33">
        <v>0</v>
      </c>
      <c r="M18" s="26"/>
      <c r="N18" s="26"/>
      <c r="O18" s="26"/>
    </row>
    <row r="19" spans="2:15" ht="12.75">
      <c r="B19" s="1" t="s">
        <v>53</v>
      </c>
      <c r="C19" s="42">
        <v>129</v>
      </c>
      <c r="E19" s="190" t="s">
        <v>178</v>
      </c>
      <c r="F19" s="26" t="s">
        <v>179</v>
      </c>
      <c r="G19" s="26">
        <v>40</v>
      </c>
      <c r="H19" s="71">
        <v>19.512195121951223</v>
      </c>
      <c r="I19" s="71">
        <v>43.47826086956522</v>
      </c>
      <c r="J19" s="71">
        <v>31.007751937984494</v>
      </c>
      <c r="K19" s="71">
        <v>1.025</v>
      </c>
      <c r="L19" s="33">
        <v>0</v>
      </c>
      <c r="M19" s="26"/>
      <c r="N19" s="26"/>
      <c r="O19" s="26"/>
    </row>
    <row r="20" spans="2:15" ht="12.75">
      <c r="B20" s="9" t="s">
        <v>20</v>
      </c>
      <c r="C20" s="43">
        <v>71.31782945736434</v>
      </c>
      <c r="E20" s="190" t="s">
        <v>506</v>
      </c>
      <c r="F20" s="26" t="s">
        <v>507</v>
      </c>
      <c r="G20" s="26">
        <v>14</v>
      </c>
      <c r="H20" s="71">
        <v>6.82926829268293</v>
      </c>
      <c r="I20" s="71">
        <v>15.217391304347828</v>
      </c>
      <c r="J20" s="71">
        <v>10.852713178294573</v>
      </c>
      <c r="K20" s="71">
        <v>1.2142857142857142</v>
      </c>
      <c r="L20" s="33">
        <v>0</v>
      </c>
      <c r="M20" s="26"/>
      <c r="N20" s="26"/>
      <c r="O20" s="26"/>
    </row>
    <row r="21" spans="2:15" ht="12.75">
      <c r="B21" s="1" t="s">
        <v>3</v>
      </c>
      <c r="C21" s="43">
        <v>0.7593575252825697</v>
      </c>
      <c r="E21" s="190" t="s">
        <v>159</v>
      </c>
      <c r="F21" s="26" t="s">
        <v>160</v>
      </c>
      <c r="G21" s="26">
        <v>9</v>
      </c>
      <c r="H21" s="71">
        <v>4.390243902439025</v>
      </c>
      <c r="I21" s="71">
        <v>9.782608695652174</v>
      </c>
      <c r="J21" s="71">
        <v>6.976744186046512</v>
      </c>
      <c r="K21" s="71">
        <v>1.2222222222222223</v>
      </c>
      <c r="L21" s="33">
        <v>0</v>
      </c>
      <c r="M21" s="26"/>
      <c r="N21" s="26"/>
      <c r="O21" s="26"/>
    </row>
    <row r="22" spans="2:15" ht="15" customHeight="1">
      <c r="B22" s="1" t="s">
        <v>271</v>
      </c>
      <c r="C22" s="43">
        <v>6.5</v>
      </c>
      <c r="E22" s="190" t="s">
        <v>100</v>
      </c>
      <c r="F22" s="26" t="s">
        <v>101</v>
      </c>
      <c r="G22" s="26">
        <v>5</v>
      </c>
      <c r="H22" s="71">
        <v>2.439024390243903</v>
      </c>
      <c r="I22" s="71">
        <v>5.434782608695652</v>
      </c>
      <c r="J22" s="71">
        <v>3.875968992248062</v>
      </c>
      <c r="K22" s="71">
        <v>1</v>
      </c>
      <c r="L22" s="33">
        <v>0</v>
      </c>
      <c r="M22" s="26"/>
      <c r="N22" s="26"/>
      <c r="O22" s="26"/>
    </row>
    <row r="23" spans="2:15" ht="12.75">
      <c r="B23" s="1" t="s">
        <v>54</v>
      </c>
      <c r="C23" s="44">
        <v>0</v>
      </c>
      <c r="E23" s="190" t="s">
        <v>189</v>
      </c>
      <c r="F23" s="26" t="s">
        <v>190</v>
      </c>
      <c r="G23" s="26">
        <v>5</v>
      </c>
      <c r="H23" s="71">
        <v>2.439024390243903</v>
      </c>
      <c r="I23" s="71">
        <v>5.434782608695652</v>
      </c>
      <c r="J23" s="71">
        <v>3.875968992248062</v>
      </c>
      <c r="K23" s="71">
        <v>1.2</v>
      </c>
      <c r="L23" s="33">
        <v>0</v>
      </c>
      <c r="M23" s="26"/>
      <c r="N23" s="26"/>
      <c r="O23" s="26"/>
    </row>
    <row r="24" spans="2:15" ht="12.75">
      <c r="B24" s="1" t="s">
        <v>27</v>
      </c>
      <c r="C24" s="44">
        <v>131</v>
      </c>
      <c r="E24" s="190" t="s">
        <v>129</v>
      </c>
      <c r="F24" s="26" t="s">
        <v>306</v>
      </c>
      <c r="G24" s="26">
        <v>3</v>
      </c>
      <c r="H24" s="71">
        <v>1.4634146341463419</v>
      </c>
      <c r="I24" s="71">
        <v>3.260869565217391</v>
      </c>
      <c r="J24" s="71">
        <v>2.3255813953488373</v>
      </c>
      <c r="K24" s="71">
        <v>1</v>
      </c>
      <c r="L24" s="33">
        <v>0</v>
      </c>
      <c r="M24" s="26"/>
      <c r="N24" s="26"/>
      <c r="O24" s="26"/>
    </row>
    <row r="25" spans="2:15" ht="12.75">
      <c r="B25" s="1" t="s">
        <v>32</v>
      </c>
      <c r="C25" s="45">
        <v>1.5891472868217054</v>
      </c>
      <c r="E25" s="190" t="s">
        <v>140</v>
      </c>
      <c r="F25" s="26" t="s">
        <v>141</v>
      </c>
      <c r="G25" s="26">
        <v>2</v>
      </c>
      <c r="H25" s="71">
        <v>0.9756097560975612</v>
      </c>
      <c r="I25" s="71">
        <v>2.1739130434782608</v>
      </c>
      <c r="J25" s="71">
        <v>1.550387596899225</v>
      </c>
      <c r="K25" s="71">
        <v>1.5</v>
      </c>
      <c r="L25" s="33">
        <v>0</v>
      </c>
      <c r="M25" s="26"/>
      <c r="N25" s="26"/>
      <c r="O25" s="26"/>
    </row>
    <row r="26" spans="2:15" ht="12.75">
      <c r="B26" s="1" t="s">
        <v>55</v>
      </c>
      <c r="C26" s="45">
        <v>2.2282608695652173</v>
      </c>
      <c r="E26" s="190" t="s">
        <v>229</v>
      </c>
      <c r="F26" s="26" t="s">
        <v>263</v>
      </c>
      <c r="G26" s="26">
        <v>2</v>
      </c>
      <c r="H26" s="71">
        <v>0.9756097560975612</v>
      </c>
      <c r="I26" s="71">
        <v>2.1739130434782608</v>
      </c>
      <c r="J26" s="71">
        <v>1.550387596899225</v>
      </c>
      <c r="K26" s="71">
        <v>1</v>
      </c>
      <c r="L26" s="33">
        <v>0</v>
      </c>
      <c r="M26" s="26"/>
      <c r="N26" s="26"/>
      <c r="O26" s="26"/>
    </row>
    <row r="27" spans="2:15" ht="12.75">
      <c r="B27" s="1" t="s">
        <v>28</v>
      </c>
      <c r="C27" s="45">
        <v>1.4806201550387597</v>
      </c>
      <c r="E27" s="190" t="s">
        <v>251</v>
      </c>
      <c r="F27" s="26" t="s">
        <v>252</v>
      </c>
      <c r="G27" s="26">
        <v>2</v>
      </c>
      <c r="H27" s="71">
        <v>0.9756097560975612</v>
      </c>
      <c r="I27" s="71">
        <v>2.1739130434782608</v>
      </c>
      <c r="J27" s="71">
        <v>1.550387596899225</v>
      </c>
      <c r="K27" s="71">
        <v>1</v>
      </c>
      <c r="L27" s="33">
        <v>0</v>
      </c>
      <c r="M27" s="26"/>
      <c r="N27" s="26"/>
      <c r="O27" s="26"/>
    </row>
    <row r="28" spans="2:15" ht="12.75">
      <c r="B28" s="1" t="s">
        <v>56</v>
      </c>
      <c r="C28" s="45">
        <v>2.098901098901099</v>
      </c>
      <c r="E28" s="190" t="s">
        <v>142</v>
      </c>
      <c r="F28" s="26" t="s">
        <v>143</v>
      </c>
      <c r="G28" s="26">
        <v>1</v>
      </c>
      <c r="H28" s="71">
        <v>0.4878048780487806</v>
      </c>
      <c r="I28" s="71">
        <v>1.0869565217391304</v>
      </c>
      <c r="J28" s="71">
        <v>0.7751937984496124</v>
      </c>
      <c r="K28" s="71">
        <v>1</v>
      </c>
      <c r="L28" s="33">
        <v>0</v>
      </c>
      <c r="M28" s="26"/>
      <c r="N28" s="26"/>
      <c r="O28" s="26"/>
    </row>
    <row r="29" spans="2:15" ht="12.75">
      <c r="B29" s="1" t="s">
        <v>34</v>
      </c>
      <c r="C29" s="42">
        <v>12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ht="12.75">
      <c r="B30" s="1" t="s">
        <v>33</v>
      </c>
      <c r="C30" s="42">
        <v>12</v>
      </c>
      <c r="E30" s="33"/>
      <c r="F30" s="188"/>
      <c r="G30" s="26"/>
      <c r="H30" s="26"/>
      <c r="I30" s="26"/>
      <c r="J30" s="26"/>
      <c r="K30" s="26"/>
      <c r="L30" s="33"/>
      <c r="M30" s="33"/>
      <c r="N30" s="33"/>
      <c r="O30" s="33"/>
    </row>
    <row r="31" spans="2:15" ht="12.75">
      <c r="B31" s="1" t="s">
        <v>480</v>
      </c>
      <c r="C31" s="4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5" customHeight="1">
      <c r="B32" s="1" t="s">
        <v>478</v>
      </c>
      <c r="C32" s="43">
        <v>4.516304347826087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5" ht="15" customHeight="1">
      <c r="B33" s="1" t="s">
        <v>479</v>
      </c>
      <c r="C33" s="43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3" ht="12.75">
      <c r="B34" s="1" t="s">
        <v>482</v>
      </c>
      <c r="C34" s="43">
        <v>1.5543478260869565</v>
      </c>
    </row>
    <row r="35" ht="15.75">
      <c r="B35" s="90" t="s">
        <v>270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D6 E6:O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85" zoomScaleNormal="85" zoomScalePageLayoutView="0" workbookViewId="0" topLeftCell="A1">
      <pane xSplit="2" ySplit="1" topLeftCell="C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2" sqref="H32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1" bestFit="1" customWidth="1"/>
    <col min="4" max="5" width="6.7109375" style="33" customWidth="1"/>
    <col min="6" max="13" width="6.7109375" style="0" customWidth="1"/>
    <col min="14" max="16384" width="5.7109375" style="26" customWidth="1"/>
  </cols>
  <sheetData>
    <row r="1" spans="1:15" s="14" customFormat="1" ht="138" customHeight="1">
      <c r="A1" s="51"/>
      <c r="B1" s="40" t="s">
        <v>14</v>
      </c>
      <c r="C1" s="162" t="s">
        <v>12</v>
      </c>
      <c r="D1" s="163" t="s">
        <v>332</v>
      </c>
      <c r="E1" s="164" t="s">
        <v>333</v>
      </c>
      <c r="F1" s="165" t="s">
        <v>350</v>
      </c>
      <c r="G1" s="165" t="s">
        <v>361</v>
      </c>
      <c r="H1" s="165" t="s">
        <v>367</v>
      </c>
      <c r="I1" s="165" t="s">
        <v>393</v>
      </c>
      <c r="J1" s="165" t="s">
        <v>421</v>
      </c>
      <c r="K1" s="165" t="s">
        <v>423</v>
      </c>
      <c r="L1" s="165" t="s">
        <v>427</v>
      </c>
      <c r="M1" s="165" t="s">
        <v>327</v>
      </c>
      <c r="N1" s="165"/>
      <c r="O1" s="24"/>
    </row>
    <row r="2" spans="1:14" s="14" customFormat="1" ht="12.75" customHeight="1">
      <c r="A2" s="52" t="s">
        <v>47</v>
      </c>
      <c r="B2" s="50" t="s">
        <v>485</v>
      </c>
      <c r="C2" s="39"/>
      <c r="D2" s="35"/>
      <c r="E2" s="28"/>
      <c r="F2" s="24"/>
      <c r="G2" s="24"/>
      <c r="H2" s="24"/>
      <c r="I2" s="24"/>
      <c r="J2" s="24"/>
      <c r="K2" s="24"/>
      <c r="L2" s="24"/>
      <c r="M2" s="49"/>
      <c r="N2" s="24"/>
    </row>
    <row r="3" spans="1:14" s="14" customFormat="1" ht="12.75" customHeight="1">
      <c r="A3" s="52" t="s">
        <v>25</v>
      </c>
      <c r="B3" s="50" t="s">
        <v>486</v>
      </c>
      <c r="C3" s="39"/>
      <c r="D3" s="35"/>
      <c r="E3" s="28"/>
      <c r="F3" s="24"/>
      <c r="G3" s="24"/>
      <c r="H3" s="24"/>
      <c r="I3" s="24"/>
      <c r="J3" s="24"/>
      <c r="K3" s="24"/>
      <c r="L3" s="24"/>
      <c r="M3" s="49"/>
      <c r="N3" s="24"/>
    </row>
    <row r="4" spans="1:14" s="14" customFormat="1" ht="12.75" customHeight="1">
      <c r="A4" s="52" t="s">
        <v>26</v>
      </c>
      <c r="B4" s="50">
        <v>2692900</v>
      </c>
      <c r="C4" s="39"/>
      <c r="D4" s="35"/>
      <c r="E4" s="28"/>
      <c r="F4" s="24"/>
      <c r="G4" s="24"/>
      <c r="H4" s="24"/>
      <c r="I4" s="24"/>
      <c r="J4" s="24"/>
      <c r="K4" s="24"/>
      <c r="L4" s="24"/>
      <c r="M4" s="49"/>
      <c r="N4" s="24"/>
    </row>
    <row r="5" spans="1:14" s="14" customFormat="1" ht="12.75" customHeight="1">
      <c r="A5" s="53" t="s">
        <v>39</v>
      </c>
      <c r="B5" s="57" t="s">
        <v>505</v>
      </c>
      <c r="C5" s="39"/>
      <c r="D5" s="35"/>
      <c r="E5" s="28"/>
      <c r="F5" s="24"/>
      <c r="G5" s="24"/>
      <c r="H5" s="24"/>
      <c r="I5" s="24"/>
      <c r="J5" s="24"/>
      <c r="K5" s="24"/>
      <c r="L5" s="24"/>
      <c r="M5" s="49"/>
      <c r="N5" s="24"/>
    </row>
    <row r="6" spans="2:14" s="14" customFormat="1" ht="15" customHeight="1">
      <c r="B6" s="13" t="s">
        <v>23</v>
      </c>
      <c r="C6" s="39"/>
      <c r="D6" s="35"/>
      <c r="E6" s="28"/>
      <c r="F6" s="28"/>
      <c r="G6" s="28"/>
      <c r="H6" s="28"/>
      <c r="I6" s="28"/>
      <c r="J6" s="28"/>
      <c r="K6" s="28"/>
      <c r="L6" s="28"/>
      <c r="M6" s="35"/>
      <c r="N6" s="30"/>
    </row>
    <row r="7" spans="2:14" ht="12.75">
      <c r="B7" s="1" t="s">
        <v>57</v>
      </c>
      <c r="C7" s="54"/>
      <c r="D7" s="36">
        <v>55</v>
      </c>
      <c r="E7" s="36">
        <v>20</v>
      </c>
      <c r="F7" s="36">
        <v>16</v>
      </c>
      <c r="G7" s="36">
        <v>66</v>
      </c>
      <c r="H7" s="36">
        <v>1</v>
      </c>
      <c r="I7" s="36">
        <v>1</v>
      </c>
      <c r="J7" s="36">
        <v>19</v>
      </c>
      <c r="K7" s="36">
        <v>1</v>
      </c>
      <c r="L7" s="36">
        <v>1</v>
      </c>
      <c r="M7" s="36">
        <v>2</v>
      </c>
      <c r="N7" s="36"/>
    </row>
    <row r="8" spans="1:14" s="73" customFormat="1" ht="12.75" customHeight="1">
      <c r="A8" s="10"/>
      <c r="B8" s="9" t="s">
        <v>1</v>
      </c>
      <c r="C8" s="43"/>
      <c r="D8" s="37">
        <v>30.555555555555554</v>
      </c>
      <c r="E8" s="37">
        <v>11.11111111111111</v>
      </c>
      <c r="F8" s="37">
        <v>8.888888888888888</v>
      </c>
      <c r="G8" s="37">
        <v>36.66666666666666</v>
      </c>
      <c r="H8" s="37">
        <v>0.5555555555555555</v>
      </c>
      <c r="I8" s="37">
        <v>0.5555555555555555</v>
      </c>
      <c r="J8" s="37">
        <v>10.555555555555555</v>
      </c>
      <c r="K8" s="37">
        <v>0.5555555555555555</v>
      </c>
      <c r="L8" s="37">
        <v>0.5555555555555555</v>
      </c>
      <c r="M8" s="37"/>
      <c r="N8" s="37"/>
    </row>
    <row r="9" spans="1:14" s="72" customFormat="1" ht="12.75" customHeight="1">
      <c r="A9" s="46"/>
      <c r="B9" s="46" t="s">
        <v>13</v>
      </c>
      <c r="C9" s="43"/>
      <c r="D9" s="47">
        <v>56.70103092783505</v>
      </c>
      <c r="E9" s="48">
        <v>20.618556701030926</v>
      </c>
      <c r="F9" s="48">
        <v>16.49484536082474</v>
      </c>
      <c r="G9" s="48">
        <v>68.04123711340206</v>
      </c>
      <c r="H9" s="48">
        <v>1.0309278350515463</v>
      </c>
      <c r="I9" s="48">
        <v>1.0309278350515463</v>
      </c>
      <c r="J9" s="48">
        <v>19.587628865979383</v>
      </c>
      <c r="K9" s="48">
        <v>1.0309278350515463</v>
      </c>
      <c r="L9" s="48">
        <v>1.0309278350515463</v>
      </c>
      <c r="M9" s="48">
        <v>2.0618556701030926</v>
      </c>
      <c r="N9" s="48"/>
    </row>
    <row r="10" spans="1:14" s="72" customFormat="1" ht="11.25" customHeight="1">
      <c r="A10" s="46"/>
      <c r="B10" s="46" t="s">
        <v>20</v>
      </c>
      <c r="C10" s="45"/>
      <c r="D10" s="47">
        <v>41.98473282442748</v>
      </c>
      <c r="E10" s="48">
        <v>15.267175572519085</v>
      </c>
      <c r="F10" s="48">
        <v>12.213740458015266</v>
      </c>
      <c r="G10" s="48">
        <v>50.38167938931297</v>
      </c>
      <c r="H10" s="48">
        <v>0.7633587786259541</v>
      </c>
      <c r="I10" s="48">
        <v>0.7633587786259541</v>
      </c>
      <c r="J10" s="48">
        <v>14.50381679389313</v>
      </c>
      <c r="K10" s="48">
        <v>0.7633587786259541</v>
      </c>
      <c r="L10" s="48">
        <v>0.7633587786259541</v>
      </c>
      <c r="M10" s="48">
        <v>1.5267175572519083</v>
      </c>
      <c r="N10" s="48"/>
    </row>
    <row r="11" spans="1:14" s="71" customFormat="1" ht="12.75">
      <c r="A11" s="64"/>
      <c r="B11" s="46" t="s">
        <v>37</v>
      </c>
      <c r="C11" s="54">
        <v>1.5463917525773196</v>
      </c>
      <c r="D11" s="15">
        <v>1.5272727272727273</v>
      </c>
      <c r="E11" s="15">
        <v>1.25</v>
      </c>
      <c r="F11" s="15">
        <v>1.25</v>
      </c>
      <c r="G11" s="15">
        <v>1.3333333333333333</v>
      </c>
      <c r="H11" s="15">
        <v>1</v>
      </c>
      <c r="I11" s="15">
        <v>1</v>
      </c>
      <c r="J11" s="15">
        <v>1.105263157894737</v>
      </c>
      <c r="K11" s="15">
        <v>1</v>
      </c>
      <c r="L11" s="15">
        <v>1</v>
      </c>
      <c r="M11" s="15">
        <v>1</v>
      </c>
      <c r="N11" s="15"/>
    </row>
    <row r="12" spans="1:14" s="69" customFormat="1" ht="12.75">
      <c r="A12" s="27"/>
      <c r="B12" s="17" t="s">
        <v>35</v>
      </c>
      <c r="C12" s="55"/>
      <c r="D12" s="38">
        <v>8</v>
      </c>
      <c r="E12" s="38" t="s">
        <v>517</v>
      </c>
      <c r="F12" s="38" t="s">
        <v>517</v>
      </c>
      <c r="G12" s="38" t="s">
        <v>517</v>
      </c>
      <c r="H12" s="38" t="s">
        <v>517</v>
      </c>
      <c r="I12" s="38" t="s">
        <v>517</v>
      </c>
      <c r="J12" s="38" t="s">
        <v>517</v>
      </c>
      <c r="K12" s="38" t="s">
        <v>517</v>
      </c>
      <c r="L12" s="38" t="s">
        <v>517</v>
      </c>
      <c r="M12" s="38" t="s">
        <v>517</v>
      </c>
      <c r="N12" s="38"/>
    </row>
    <row r="13" spans="2:14" s="69" customFormat="1" ht="12.75">
      <c r="B13" s="70" t="s">
        <v>36</v>
      </c>
      <c r="C13" s="68"/>
      <c r="D13" s="20" t="s">
        <v>518</v>
      </c>
      <c r="E13" s="20" t="s">
        <v>518</v>
      </c>
      <c r="F13" s="20" t="s">
        <v>518</v>
      </c>
      <c r="G13" s="20" t="s">
        <v>518</v>
      </c>
      <c r="H13" s="20" t="s">
        <v>518</v>
      </c>
      <c r="I13" s="20" t="s">
        <v>518</v>
      </c>
      <c r="J13" s="20" t="s">
        <v>518</v>
      </c>
      <c r="K13" s="20" t="s">
        <v>518</v>
      </c>
      <c r="L13" s="20" t="s">
        <v>518</v>
      </c>
      <c r="M13" s="20" t="s">
        <v>518</v>
      </c>
      <c r="N13" s="20"/>
    </row>
    <row r="14" spans="1:14" s="74" customFormat="1" ht="12.75">
      <c r="A14" s="19"/>
      <c r="B14" s="19" t="s">
        <v>2</v>
      </c>
      <c r="C14" s="15">
        <v>0.2593209876543209</v>
      </c>
      <c r="D14" s="20">
        <v>0.09336419753086418</v>
      </c>
      <c r="E14" s="20">
        <v>0.012345679012345678</v>
      </c>
      <c r="F14" s="20">
        <v>0.007901234567901233</v>
      </c>
      <c r="G14" s="20">
        <v>0.13444444444444437</v>
      </c>
      <c r="H14" s="20">
        <v>3.086419753086419E-05</v>
      </c>
      <c r="I14" s="20">
        <v>3.086419753086419E-05</v>
      </c>
      <c r="J14" s="20">
        <v>0.011141975308641975</v>
      </c>
      <c r="K14" s="20">
        <v>3.086419753086419E-05</v>
      </c>
      <c r="L14" s="20">
        <v>3.086419753086419E-05</v>
      </c>
      <c r="M14" s="20"/>
      <c r="N14" s="20"/>
    </row>
    <row r="15" spans="2:13" s="65" customFormat="1" ht="12.75">
      <c r="B15" s="66"/>
      <c r="C15" s="67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2:13" ht="18">
      <c r="B16" s="16" t="s">
        <v>24</v>
      </c>
      <c r="C16" s="75"/>
      <c r="D16" s="31"/>
      <c r="E16" s="32"/>
      <c r="F16" s="26"/>
      <c r="G16" s="26" t="s">
        <v>57</v>
      </c>
      <c r="H16" s="26" t="s">
        <v>1</v>
      </c>
      <c r="I16" s="26" t="s">
        <v>13</v>
      </c>
      <c r="J16" s="26" t="s">
        <v>20</v>
      </c>
      <c r="K16" s="26" t="s">
        <v>37</v>
      </c>
      <c r="L16" s="26" t="s">
        <v>35</v>
      </c>
      <c r="M16" s="26"/>
    </row>
    <row r="17" spans="2:13" ht="12.75">
      <c r="B17" s="11" t="s">
        <v>329</v>
      </c>
      <c r="C17" s="42">
        <v>131</v>
      </c>
      <c r="E17" s="186" t="s">
        <v>89</v>
      </c>
      <c r="F17" s="26" t="s">
        <v>90</v>
      </c>
      <c r="G17" s="26">
        <v>66</v>
      </c>
      <c r="H17" s="71">
        <v>36.66666666666666</v>
      </c>
      <c r="I17" s="71">
        <v>68.04123711340206</v>
      </c>
      <c r="J17" s="71">
        <v>50.38167938931297</v>
      </c>
      <c r="K17" s="71">
        <v>1.3333333333333333</v>
      </c>
      <c r="L17" s="65">
        <v>0</v>
      </c>
      <c r="M17" s="26"/>
    </row>
    <row r="18" spans="2:13" ht="12.75">
      <c r="B18" s="1" t="s">
        <v>52</v>
      </c>
      <c r="C18" s="42">
        <v>97</v>
      </c>
      <c r="D18" s="34"/>
      <c r="E18" s="186" t="s">
        <v>491</v>
      </c>
      <c r="F18" s="26" t="s">
        <v>492</v>
      </c>
      <c r="G18" s="26">
        <v>55</v>
      </c>
      <c r="H18" s="71">
        <v>30.555555555555554</v>
      </c>
      <c r="I18" s="71">
        <v>56.70103092783505</v>
      </c>
      <c r="J18" s="71">
        <v>41.98473282442748</v>
      </c>
      <c r="K18" s="71">
        <v>1.5272727272727273</v>
      </c>
      <c r="L18" s="26">
        <v>8</v>
      </c>
      <c r="M18" s="26"/>
    </row>
    <row r="19" spans="2:13" ht="12.75">
      <c r="B19" s="1" t="s">
        <v>53</v>
      </c>
      <c r="C19" s="42">
        <v>131</v>
      </c>
      <c r="E19" s="187" t="s">
        <v>506</v>
      </c>
      <c r="F19" s="26" t="s">
        <v>507</v>
      </c>
      <c r="G19" s="26">
        <v>20</v>
      </c>
      <c r="H19" s="71">
        <v>11.11111111111111</v>
      </c>
      <c r="I19" s="71">
        <v>20.618556701030926</v>
      </c>
      <c r="J19" s="71">
        <v>15.267175572519085</v>
      </c>
      <c r="K19" s="71">
        <v>1.25</v>
      </c>
      <c r="L19" s="65">
        <v>0</v>
      </c>
      <c r="M19" s="26"/>
    </row>
    <row r="20" spans="2:13" ht="12.75">
      <c r="B20" s="9" t="s">
        <v>20</v>
      </c>
      <c r="C20" s="43">
        <v>74.04580152671755</v>
      </c>
      <c r="E20" s="186" t="s">
        <v>178</v>
      </c>
      <c r="F20" s="26" t="s">
        <v>179</v>
      </c>
      <c r="G20" s="26">
        <v>19</v>
      </c>
      <c r="H20" s="71">
        <v>10.555555555555555</v>
      </c>
      <c r="I20" s="71">
        <v>19.587628865979383</v>
      </c>
      <c r="J20" s="71">
        <v>14.50381679389313</v>
      </c>
      <c r="K20" s="71">
        <v>1.105263157894737</v>
      </c>
      <c r="L20" s="65">
        <v>0</v>
      </c>
      <c r="M20" s="26"/>
    </row>
    <row r="21" spans="2:13" ht="12.75">
      <c r="B21" s="1" t="s">
        <v>3</v>
      </c>
      <c r="C21" s="43">
        <v>0.7406790123456791</v>
      </c>
      <c r="E21" s="186" t="s">
        <v>75</v>
      </c>
      <c r="F21" s="26" t="s">
        <v>76</v>
      </c>
      <c r="G21" s="26">
        <v>16</v>
      </c>
      <c r="H21" s="71">
        <v>8.888888888888888</v>
      </c>
      <c r="I21" s="71">
        <v>16.49484536082474</v>
      </c>
      <c r="J21" s="71">
        <v>12.213740458015266</v>
      </c>
      <c r="K21" s="71">
        <v>1.25</v>
      </c>
      <c r="L21" s="65">
        <v>0</v>
      </c>
      <c r="M21" s="26"/>
    </row>
    <row r="22" spans="2:13" ht="15" customHeight="1">
      <c r="B22" s="1" t="s">
        <v>271</v>
      </c>
      <c r="C22" s="43">
        <v>6</v>
      </c>
      <c r="F22" s="33" t="s">
        <v>327</v>
      </c>
      <c r="G22" s="26">
        <v>2</v>
      </c>
      <c r="H22" s="185" t="s">
        <v>508</v>
      </c>
      <c r="I22" s="71">
        <v>2.0618556701030926</v>
      </c>
      <c r="J22" s="71">
        <v>1.5267175572519083</v>
      </c>
      <c r="K22" s="71">
        <v>1</v>
      </c>
      <c r="L22" s="65">
        <v>0</v>
      </c>
      <c r="M22" s="26"/>
    </row>
    <row r="23" spans="2:13" ht="12.75">
      <c r="B23" s="1" t="s">
        <v>54</v>
      </c>
      <c r="C23" s="44">
        <v>0</v>
      </c>
      <c r="E23" s="186" t="s">
        <v>100</v>
      </c>
      <c r="F23" s="26" t="s">
        <v>101</v>
      </c>
      <c r="G23" s="26">
        <v>1</v>
      </c>
      <c r="H23" s="71">
        <v>0.5555555555555555</v>
      </c>
      <c r="I23" s="71">
        <v>1.0309278350515463</v>
      </c>
      <c r="J23" s="71">
        <v>0.7633587786259541</v>
      </c>
      <c r="K23" s="71">
        <v>1</v>
      </c>
      <c r="L23" s="65">
        <v>0</v>
      </c>
      <c r="M23" s="26"/>
    </row>
    <row r="24" spans="2:13" ht="12.75">
      <c r="B24" s="1" t="s">
        <v>27</v>
      </c>
      <c r="C24" s="44">
        <v>131</v>
      </c>
      <c r="E24" s="186" t="s">
        <v>509</v>
      </c>
      <c r="F24" s="26" t="s">
        <v>134</v>
      </c>
      <c r="G24" s="26">
        <v>1</v>
      </c>
      <c r="H24" s="71">
        <v>0.5555555555555555</v>
      </c>
      <c r="I24" s="71">
        <v>1.0309278350515463</v>
      </c>
      <c r="J24" s="71">
        <v>0.7633587786259541</v>
      </c>
      <c r="K24" s="71">
        <v>1</v>
      </c>
      <c r="L24" s="65">
        <v>0</v>
      </c>
      <c r="M24" s="26"/>
    </row>
    <row r="25" spans="2:13" ht="12.75">
      <c r="B25" s="1" t="s">
        <v>32</v>
      </c>
      <c r="C25" s="45">
        <v>1.3740458015267176</v>
      </c>
      <c r="E25" s="186" t="s">
        <v>182</v>
      </c>
      <c r="F25" s="26" t="s">
        <v>309</v>
      </c>
      <c r="G25" s="26">
        <v>1</v>
      </c>
      <c r="H25" s="71">
        <v>0.5555555555555555</v>
      </c>
      <c r="I25" s="71">
        <v>1.0309278350515463</v>
      </c>
      <c r="J25" s="71">
        <v>0.7633587786259541</v>
      </c>
      <c r="K25" s="71">
        <v>1</v>
      </c>
      <c r="L25" s="65">
        <v>0</v>
      </c>
      <c r="M25" s="26"/>
    </row>
    <row r="26" spans="2:13" ht="12.75">
      <c r="B26" s="1" t="s">
        <v>55</v>
      </c>
      <c r="C26" s="45">
        <v>1.8556701030927836</v>
      </c>
      <c r="E26" s="186" t="s">
        <v>189</v>
      </c>
      <c r="F26" s="26" t="s">
        <v>190</v>
      </c>
      <c r="G26" s="26">
        <v>1</v>
      </c>
      <c r="H26" s="71">
        <v>0.5555555555555555</v>
      </c>
      <c r="I26" s="71">
        <v>1.0309278350515463</v>
      </c>
      <c r="J26" s="71">
        <v>0.7633587786259541</v>
      </c>
      <c r="K26" s="71">
        <v>1</v>
      </c>
      <c r="L26" s="65">
        <v>0</v>
      </c>
      <c r="M26" s="26"/>
    </row>
    <row r="27" spans="2:13" ht="12.75">
      <c r="B27" s="1" t="s">
        <v>28</v>
      </c>
      <c r="C27" s="45">
        <v>0.8015267175572519</v>
      </c>
      <c r="F27" s="26"/>
      <c r="G27" s="26"/>
      <c r="H27" s="71"/>
      <c r="I27" s="71"/>
      <c r="J27" s="71"/>
      <c r="K27" s="71"/>
      <c r="L27" s="26"/>
      <c r="M27" s="26"/>
    </row>
    <row r="28" spans="2:13" ht="12.75">
      <c r="B28" s="1" t="s">
        <v>56</v>
      </c>
      <c r="C28" s="45">
        <v>1.3291139240506329</v>
      </c>
      <c r="F28" s="188" t="s">
        <v>516</v>
      </c>
      <c r="G28" s="26"/>
      <c r="H28" s="26"/>
      <c r="I28" s="26"/>
      <c r="J28" s="26"/>
      <c r="K28" s="26"/>
      <c r="L28" s="26"/>
      <c r="M28" s="26"/>
    </row>
    <row r="29" spans="2:13" ht="12.75">
      <c r="B29" s="1" t="s">
        <v>34</v>
      </c>
      <c r="C29" s="42">
        <v>9</v>
      </c>
      <c r="F29" s="26"/>
      <c r="G29" s="26"/>
      <c r="H29" s="26"/>
      <c r="I29" s="26"/>
      <c r="J29" s="26"/>
      <c r="K29" s="26"/>
      <c r="L29" s="26"/>
      <c r="M29" s="26"/>
    </row>
    <row r="30" spans="2:13" ht="12.75">
      <c r="B30" s="1" t="s">
        <v>33</v>
      </c>
      <c r="C30" s="42">
        <v>9</v>
      </c>
      <c r="F30" s="33"/>
      <c r="G30" s="33"/>
      <c r="H30" s="33"/>
      <c r="I30" s="33"/>
      <c r="J30" s="33"/>
      <c r="K30" s="33"/>
      <c r="L30" s="33"/>
      <c r="M30" s="33"/>
    </row>
    <row r="31" spans="2:13" ht="12.75">
      <c r="B31" s="1" t="s">
        <v>480</v>
      </c>
      <c r="C31" s="42"/>
      <c r="F31" s="33"/>
      <c r="G31" s="33"/>
      <c r="H31" s="33"/>
      <c r="I31" s="33"/>
      <c r="J31" s="33"/>
      <c r="K31" s="33"/>
      <c r="L31" s="33"/>
      <c r="M31" s="33"/>
    </row>
    <row r="32" spans="2:13" ht="15" customHeight="1">
      <c r="B32" s="1" t="s">
        <v>478</v>
      </c>
      <c r="C32" s="43">
        <v>4.335051546391752</v>
      </c>
      <c r="F32" s="26"/>
      <c r="G32" s="26"/>
      <c r="H32" s="26"/>
      <c r="I32" s="26"/>
      <c r="J32" s="26"/>
      <c r="K32" s="26"/>
      <c r="L32" s="26"/>
      <c r="M32" s="26"/>
    </row>
    <row r="33" spans="2:13" ht="15" customHeight="1">
      <c r="B33" s="1" t="s">
        <v>479</v>
      </c>
      <c r="C33" s="43">
        <v>4.5</v>
      </c>
      <c r="F33" s="26"/>
      <c r="G33" s="26"/>
      <c r="H33" s="26"/>
      <c r="I33" s="26"/>
      <c r="J33" s="26"/>
      <c r="K33" s="26"/>
      <c r="L33" s="26"/>
      <c r="M33" s="26"/>
    </row>
    <row r="34" spans="2:3" ht="12.75">
      <c r="B34" s="1" t="s">
        <v>482</v>
      </c>
      <c r="C34" s="43">
        <v>1.5463917525773196</v>
      </c>
    </row>
    <row r="35" ht="15.75">
      <c r="B35" s="90" t="s">
        <v>270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M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A14" sqref="A14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</cols>
  <sheetData>
    <row r="1" spans="1:2" ht="12.75">
      <c r="A1" s="1" t="s">
        <v>267</v>
      </c>
      <c r="B1" s="1" t="s">
        <v>268</v>
      </c>
    </row>
    <row r="2" spans="1:2" ht="12.75">
      <c r="A2">
        <v>1</v>
      </c>
      <c r="B2">
        <f>COUNTIF('ENTRY '!G2:G132,"&lt;=1")</f>
        <v>1</v>
      </c>
    </row>
    <row r="3" spans="1:2" ht="12.75">
      <c r="A3">
        <v>2</v>
      </c>
      <c r="B3">
        <f>COUNTIF('ENTRY '!G2:G132,"&lt;=2")-(B2)</f>
        <v>6</v>
      </c>
    </row>
    <row r="4" spans="1:2" ht="12.75">
      <c r="A4">
        <v>3</v>
      </c>
      <c r="B4">
        <f>COUNTIF('ENTRY '!G2:G132,"&lt;=3")-(B2+B3)</f>
        <v>7</v>
      </c>
    </row>
    <row r="5" spans="1:2" ht="12.75">
      <c r="A5">
        <v>4</v>
      </c>
      <c r="B5">
        <f>COUNTIF('ENTRY '!G2:G132,"&lt;=4")-(SUM(B2:B4))</f>
        <v>16</v>
      </c>
    </row>
    <row r="6" spans="1:2" ht="12.75">
      <c r="A6">
        <v>5</v>
      </c>
      <c r="B6">
        <f>COUNTIF('ENTRY '!G2:G132,"&lt;=5")-(SUM(B2:B5))</f>
        <v>41</v>
      </c>
    </row>
    <row r="7" spans="1:2" ht="12.75">
      <c r="A7">
        <v>6</v>
      </c>
      <c r="B7">
        <f>COUNTIF('ENTRY '!G2:G132,"&lt;=6")-(SUM(B2:B6))</f>
        <v>20</v>
      </c>
    </row>
    <row r="8" spans="1:2" ht="12.75">
      <c r="A8">
        <v>7</v>
      </c>
      <c r="B8">
        <f>COUNTIF('ENTRY '!G2:G132,"&lt;=7")-(SUM(B2:B7))</f>
        <v>1</v>
      </c>
    </row>
    <row r="9" spans="1:2" ht="12.75">
      <c r="A9">
        <v>8</v>
      </c>
      <c r="B9">
        <f>COUNTIF('ENTRY '!G2:G132,"&lt;=8")-(SUM(B2:B8))</f>
        <v>0</v>
      </c>
    </row>
    <row r="10" spans="1:2" ht="12.75">
      <c r="A10">
        <v>9</v>
      </c>
      <c r="B10">
        <f>COUNTIF('ENTRY '!G2:G132,"&lt;=9")-(SUM(B2:B9))</f>
        <v>0</v>
      </c>
    </row>
    <row r="11" spans="1:2" ht="12.75">
      <c r="A11">
        <v>10</v>
      </c>
      <c r="B11">
        <f>COUNTIF('ENTRY '!G2:G132,"&lt;=10")-(SUM(B2:B10))</f>
        <v>0</v>
      </c>
    </row>
    <row r="12" spans="1:2" ht="12.75">
      <c r="A12">
        <v>11</v>
      </c>
      <c r="B12">
        <f>COUNTIF('ENTRY '!G2:G132,"&lt;=11")-(SUM(B2:B11))</f>
        <v>0</v>
      </c>
    </row>
    <row r="13" spans="1:2" ht="12.75">
      <c r="A13">
        <v>12</v>
      </c>
      <c r="B13">
        <f>COUNTIF('ENTRY '!G2:G132,"&lt;=12")-(SUM(B2:B12))</f>
        <v>0</v>
      </c>
    </row>
    <row r="15" ht="13.5" thickBot="1"/>
    <row r="16" spans="1:2" ht="15">
      <c r="A16" s="135" t="s">
        <v>325</v>
      </c>
      <c r="B16" s="136"/>
    </row>
    <row r="17" spans="1:2" ht="15" thickBot="1">
      <c r="A17" s="138" t="s">
        <v>324</v>
      </c>
      <c r="B17" s="139"/>
    </row>
    <row r="43" ht="13.5" thickBot="1">
      <c r="G43" s="86"/>
    </row>
    <row r="44" spans="3:7" ht="14.25">
      <c r="C44" s="136"/>
      <c r="D44" s="136"/>
      <c r="E44" s="136"/>
      <c r="F44" s="137"/>
      <c r="G44" s="141"/>
    </row>
    <row r="45" spans="3:7" ht="15" thickBot="1">
      <c r="C45" s="139"/>
      <c r="D45" s="139"/>
      <c r="E45" s="139"/>
      <c r="F45" s="140"/>
      <c r="G45" s="14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4"/>
  <sheetViews>
    <sheetView zoomScale="85" zoomScaleNormal="85" zoomScalePageLayoutView="0" workbookViewId="0" topLeftCell="A119">
      <selection activeCell="F142" sqref="F142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91"/>
      <c r="B1" s="92"/>
      <c r="C1" s="144" t="s">
        <v>47</v>
      </c>
      <c r="D1" s="161" t="str">
        <f>IF('ENTRY '!I2="","",'ENTRY '!I2)</f>
        <v>Minong Flowage</v>
      </c>
      <c r="E1" s="143"/>
      <c r="F1" s="33"/>
      <c r="G1" s="33"/>
      <c r="H1" s="33"/>
      <c r="I1" s="33"/>
      <c r="J1" s="33"/>
      <c r="K1" s="33"/>
    </row>
    <row r="2" spans="1:11" ht="15">
      <c r="A2" s="91"/>
      <c r="B2" s="92"/>
      <c r="C2" s="145" t="s">
        <v>25</v>
      </c>
      <c r="D2" s="146" t="str">
        <f>IF('ENTRY '!I3="","",'ENTRY '!I3)</f>
        <v>Washburn/Douglas</v>
      </c>
      <c r="E2" s="143"/>
      <c r="F2" s="33"/>
      <c r="G2" s="33"/>
      <c r="H2" s="33"/>
      <c r="I2" s="33"/>
      <c r="J2" s="33"/>
      <c r="K2" s="33"/>
    </row>
    <row r="3" spans="1:6" ht="18">
      <c r="A3" s="91"/>
      <c r="B3" s="92"/>
      <c r="C3" s="145" t="s">
        <v>45</v>
      </c>
      <c r="D3" s="160" t="str">
        <f>IF('ENTRY '!I5="","",'ENTRY '!I5)</f>
        <v>6 15 2016</v>
      </c>
      <c r="E3" s="93"/>
      <c r="F3" s="16"/>
    </row>
    <row r="4" spans="1:5" ht="15.75" customHeight="1">
      <c r="A4" s="91"/>
      <c r="B4" s="92"/>
      <c r="C4" s="147" t="s">
        <v>330</v>
      </c>
      <c r="D4" s="148"/>
      <c r="E4" s="93"/>
    </row>
    <row r="5" spans="1:5" ht="15">
      <c r="A5" s="91"/>
      <c r="B5" s="92"/>
      <c r="C5" s="147" t="s">
        <v>331</v>
      </c>
      <c r="D5" s="148"/>
      <c r="E5" s="93"/>
    </row>
    <row r="6" spans="1:5" ht="15.75" thickBot="1">
      <c r="A6" s="91"/>
      <c r="B6" s="92"/>
      <c r="C6" s="149" t="s">
        <v>58</v>
      </c>
      <c r="D6" s="150"/>
      <c r="E6" s="93"/>
    </row>
    <row r="7" spans="1:5" ht="15" thickBot="1">
      <c r="A7" s="91"/>
      <c r="B7" s="92"/>
      <c r="C7" s="91"/>
      <c r="D7" s="91"/>
      <c r="E7" s="93"/>
    </row>
    <row r="8" spans="1:5" ht="15.75" thickBot="1">
      <c r="A8" s="121" t="s">
        <v>59</v>
      </c>
      <c r="B8" s="122" t="s">
        <v>60</v>
      </c>
      <c r="C8" s="129" t="s">
        <v>61</v>
      </c>
      <c r="D8" s="123" t="s">
        <v>62</v>
      </c>
      <c r="E8" s="94"/>
    </row>
    <row r="9" spans="1:5" ht="14.25" customHeight="1" thickBot="1">
      <c r="A9" s="118" t="s">
        <v>297</v>
      </c>
      <c r="B9" s="119" t="s">
        <v>296</v>
      </c>
      <c r="C9" s="120">
        <v>7</v>
      </c>
      <c r="D9" s="126">
        <f>IF(STATS!F7&lt;&gt;"",1,0)</f>
        <v>0</v>
      </c>
      <c r="E9" s="124">
        <f aca="true" t="shared" si="0" ref="E9:E42">C9*D9</f>
        <v>0</v>
      </c>
    </row>
    <row r="10" spans="1:5" ht="14.25" customHeight="1">
      <c r="A10" s="109" t="s">
        <v>63</v>
      </c>
      <c r="B10" s="102" t="s">
        <v>277</v>
      </c>
      <c r="C10" s="110">
        <v>4</v>
      </c>
      <c r="D10" s="126">
        <f>IF(STATS!G7&lt;&gt;"",1,0)</f>
        <v>0</v>
      </c>
      <c r="E10" s="124">
        <f t="shared" si="0"/>
        <v>0</v>
      </c>
    </row>
    <row r="11" spans="1:5" ht="14.25" customHeight="1">
      <c r="A11" s="111" t="s">
        <v>323</v>
      </c>
      <c r="B11" s="102" t="s">
        <v>117</v>
      </c>
      <c r="C11" s="110">
        <v>8</v>
      </c>
      <c r="D11" s="127">
        <f>IF(STATS!H7&lt;&gt;"",1,0)</f>
        <v>0</v>
      </c>
      <c r="E11" s="124">
        <f t="shared" si="0"/>
        <v>0</v>
      </c>
    </row>
    <row r="12" spans="1:5" ht="14.25" customHeight="1">
      <c r="A12" s="109" t="s">
        <v>64</v>
      </c>
      <c r="B12" s="95" t="s">
        <v>278</v>
      </c>
      <c r="C12" s="110">
        <v>6</v>
      </c>
      <c r="D12" s="127">
        <f>IF(STATS!I7&lt;&gt;"",1,0)</f>
        <v>0</v>
      </c>
      <c r="E12" s="124">
        <f t="shared" si="0"/>
        <v>0</v>
      </c>
    </row>
    <row r="13" spans="1:5" ht="14.25" customHeight="1">
      <c r="A13" s="111" t="s">
        <v>65</v>
      </c>
      <c r="B13" s="102" t="s">
        <v>66</v>
      </c>
      <c r="C13" s="112">
        <v>6</v>
      </c>
      <c r="D13" s="127">
        <f>IF(STATS!J7&lt;&gt;"",1,0)</f>
        <v>0</v>
      </c>
      <c r="E13" s="124">
        <f t="shared" si="0"/>
        <v>0</v>
      </c>
    </row>
    <row r="14" spans="1:5" ht="14.25" customHeight="1">
      <c r="A14" s="111" t="s">
        <v>67</v>
      </c>
      <c r="B14" s="102" t="s">
        <v>279</v>
      </c>
      <c r="C14" s="112">
        <v>9</v>
      </c>
      <c r="D14" s="127">
        <f>IF(STATS!K7&lt;&gt;"",1,0)</f>
        <v>0</v>
      </c>
      <c r="E14" s="124">
        <f t="shared" si="0"/>
        <v>0</v>
      </c>
    </row>
    <row r="15" spans="1:5" ht="14.25" customHeight="1">
      <c r="A15" s="109" t="s">
        <v>68</v>
      </c>
      <c r="B15" s="102" t="s">
        <v>298</v>
      </c>
      <c r="C15" s="110">
        <v>9</v>
      </c>
      <c r="D15" s="127">
        <f>IF(STATS!L7&lt;&gt;"",1,0)</f>
        <v>0</v>
      </c>
      <c r="E15" s="124">
        <f t="shared" si="0"/>
        <v>0</v>
      </c>
    </row>
    <row r="16" spans="1:5" ht="14.25" customHeight="1">
      <c r="A16" s="109" t="s">
        <v>69</v>
      </c>
      <c r="B16" s="102" t="s">
        <v>299</v>
      </c>
      <c r="C16" s="110">
        <v>9</v>
      </c>
      <c r="D16" s="127">
        <f>IF(STATS!M7&lt;&gt;"",1,0)</f>
        <v>0</v>
      </c>
      <c r="E16" s="124">
        <f t="shared" si="0"/>
        <v>0</v>
      </c>
    </row>
    <row r="17" spans="1:5" ht="14.25" customHeight="1">
      <c r="A17" s="111" t="s">
        <v>70</v>
      </c>
      <c r="B17" s="102" t="s">
        <v>300</v>
      </c>
      <c r="C17" s="112">
        <v>8</v>
      </c>
      <c r="D17" s="127">
        <f>IF(STATS!N7&lt;&gt;"",1,0)</f>
        <v>0</v>
      </c>
      <c r="E17" s="124">
        <f t="shared" si="0"/>
        <v>0</v>
      </c>
    </row>
    <row r="18" spans="1:5" ht="14.25" customHeight="1">
      <c r="A18" s="111" t="s">
        <v>71</v>
      </c>
      <c r="B18" s="102" t="s">
        <v>72</v>
      </c>
      <c r="C18" s="112">
        <v>5</v>
      </c>
      <c r="D18" s="127">
        <f>IF(STATS!O7&lt;&gt;"",1,0)</f>
        <v>0</v>
      </c>
      <c r="E18" s="124">
        <f t="shared" si="0"/>
        <v>0</v>
      </c>
    </row>
    <row r="19" spans="1:5" ht="14.25" customHeight="1">
      <c r="A19" s="111" t="s">
        <v>73</v>
      </c>
      <c r="B19" s="103" t="s">
        <v>74</v>
      </c>
      <c r="C19" s="112">
        <v>10</v>
      </c>
      <c r="D19" s="127">
        <f>IF(STATS!P7&lt;&gt;"",1,0)</f>
        <v>0</v>
      </c>
      <c r="E19" s="124">
        <f t="shared" si="0"/>
        <v>0</v>
      </c>
    </row>
    <row r="20" spans="1:5" ht="14.25" customHeight="1">
      <c r="A20" s="111" t="s">
        <v>75</v>
      </c>
      <c r="B20" s="102" t="s">
        <v>76</v>
      </c>
      <c r="C20" s="112">
        <v>3</v>
      </c>
      <c r="D20" s="127">
        <f>IF(STATS!Q7&lt;&gt;"",1,0)</f>
        <v>1</v>
      </c>
      <c r="E20" s="124">
        <f t="shared" si="0"/>
        <v>3</v>
      </c>
    </row>
    <row r="21" spans="1:5" ht="14.25" customHeight="1">
      <c r="A21" s="109" t="s">
        <v>77</v>
      </c>
      <c r="B21" s="102" t="s">
        <v>275</v>
      </c>
      <c r="C21" s="110">
        <v>10</v>
      </c>
      <c r="D21" s="127">
        <f>IF(STATS!R7&lt;&gt;"",1,0)</f>
        <v>0</v>
      </c>
      <c r="E21" s="124">
        <f t="shared" si="0"/>
        <v>0</v>
      </c>
    </row>
    <row r="22" spans="1:5" ht="14.25" customHeight="1">
      <c r="A22" s="111" t="s">
        <v>276</v>
      </c>
      <c r="B22" s="102" t="s">
        <v>78</v>
      </c>
      <c r="C22" s="112">
        <v>7</v>
      </c>
      <c r="D22" s="127">
        <f>IF(STATS!S7&lt;&gt;"",1,0)</f>
        <v>0</v>
      </c>
      <c r="E22" s="124">
        <f t="shared" si="0"/>
        <v>0</v>
      </c>
    </row>
    <row r="23" spans="1:5" ht="14.25" customHeight="1">
      <c r="A23" s="111" t="s">
        <v>79</v>
      </c>
      <c r="B23" s="104" t="s">
        <v>80</v>
      </c>
      <c r="C23" s="112">
        <v>9</v>
      </c>
      <c r="D23" s="127">
        <f>IF(STATS!V7&lt;&gt;"",1,0)</f>
        <v>0</v>
      </c>
      <c r="E23" s="124">
        <f t="shared" si="0"/>
        <v>0</v>
      </c>
    </row>
    <row r="24" spans="1:5" ht="14.25" customHeight="1">
      <c r="A24" s="111" t="s">
        <v>81</v>
      </c>
      <c r="B24" s="102" t="s">
        <v>82</v>
      </c>
      <c r="C24" s="112">
        <v>9</v>
      </c>
      <c r="D24" s="127">
        <f>IF(STATS!W7&lt;&gt;"",1,0)</f>
        <v>0</v>
      </c>
      <c r="E24" s="124">
        <f t="shared" si="0"/>
        <v>0</v>
      </c>
    </row>
    <row r="25" spans="1:5" ht="14.25" customHeight="1">
      <c r="A25" s="109" t="s">
        <v>83</v>
      </c>
      <c r="B25" s="102" t="s">
        <v>280</v>
      </c>
      <c r="C25" s="110">
        <v>9</v>
      </c>
      <c r="D25" s="127">
        <f>IF(STATS!X7&lt;&gt;"",1,0)</f>
        <v>0</v>
      </c>
      <c r="E25" s="124">
        <f t="shared" si="0"/>
        <v>0</v>
      </c>
    </row>
    <row r="26" spans="1:5" ht="14.25" customHeight="1">
      <c r="A26" s="111" t="s">
        <v>84</v>
      </c>
      <c r="B26" s="102" t="s">
        <v>85</v>
      </c>
      <c r="C26" s="112">
        <v>5</v>
      </c>
      <c r="D26" s="127">
        <f>IF(STATS!Y7&lt;&gt;"",1,0)</f>
        <v>0</v>
      </c>
      <c r="E26" s="124">
        <f t="shared" si="0"/>
        <v>0</v>
      </c>
    </row>
    <row r="27" spans="1:5" ht="14.25" customHeight="1">
      <c r="A27" s="111" t="s">
        <v>86</v>
      </c>
      <c r="B27" s="103" t="s">
        <v>281</v>
      </c>
      <c r="C27" s="112">
        <v>3</v>
      </c>
      <c r="D27" s="127">
        <f>IF(STATS!Z7&lt;&gt;"",1,0)</f>
        <v>0</v>
      </c>
      <c r="E27" s="124">
        <f t="shared" si="0"/>
        <v>0</v>
      </c>
    </row>
    <row r="28" spans="1:5" ht="14.25" customHeight="1">
      <c r="A28" s="111" t="s">
        <v>87</v>
      </c>
      <c r="B28" s="102" t="s">
        <v>88</v>
      </c>
      <c r="C28" s="112">
        <v>6</v>
      </c>
      <c r="D28" s="127">
        <f>IF(STATS!AA7&lt;&gt;"",1,0)</f>
        <v>0</v>
      </c>
      <c r="E28" s="124">
        <f t="shared" si="0"/>
        <v>0</v>
      </c>
    </row>
    <row r="29" spans="1:5" ht="14.25" customHeight="1">
      <c r="A29" s="111" t="s">
        <v>89</v>
      </c>
      <c r="B29" s="102" t="s">
        <v>90</v>
      </c>
      <c r="C29" s="112">
        <v>3</v>
      </c>
      <c r="D29" s="127">
        <f>IF(STATS!AC7&lt;&gt;"",1,0)</f>
        <v>1</v>
      </c>
      <c r="E29" s="124">
        <f t="shared" si="0"/>
        <v>3</v>
      </c>
    </row>
    <row r="30" spans="1:5" ht="14.25" customHeight="1">
      <c r="A30" s="109" t="s">
        <v>91</v>
      </c>
      <c r="B30" s="102" t="s">
        <v>92</v>
      </c>
      <c r="C30" s="110">
        <v>7</v>
      </c>
      <c r="D30" s="127">
        <f>IF(STATS!AD7&lt;&gt;"",1,0)</f>
        <v>0</v>
      </c>
      <c r="E30" s="124">
        <f t="shared" si="0"/>
        <v>0</v>
      </c>
    </row>
    <row r="31" spans="1:5" ht="14.25" customHeight="1">
      <c r="A31" s="111" t="s">
        <v>93</v>
      </c>
      <c r="B31" s="102" t="s">
        <v>94</v>
      </c>
      <c r="C31" s="112">
        <v>7</v>
      </c>
      <c r="D31" s="127">
        <f>IF(STATS!AE7&lt;&gt;"",1,0)</f>
        <v>0</v>
      </c>
      <c r="E31" s="124">
        <f t="shared" si="0"/>
        <v>0</v>
      </c>
    </row>
    <row r="32" spans="1:5" ht="14.25" customHeight="1">
      <c r="A32" s="111" t="s">
        <v>95</v>
      </c>
      <c r="B32" s="102" t="s">
        <v>96</v>
      </c>
      <c r="C32" s="112">
        <v>9</v>
      </c>
      <c r="D32" s="127">
        <f>IF(STATS!AF7&lt;&gt;"",1,0)</f>
        <v>0</v>
      </c>
      <c r="E32" s="124">
        <f t="shared" si="0"/>
        <v>0</v>
      </c>
    </row>
    <row r="33" spans="1:5" ht="14.25" customHeight="1">
      <c r="A33" s="109" t="s">
        <v>97</v>
      </c>
      <c r="B33" s="102" t="s">
        <v>98</v>
      </c>
      <c r="C33" s="110">
        <v>8</v>
      </c>
      <c r="D33" s="127">
        <f>IF(STATS!AG7&lt;&gt;"",1,0)</f>
        <v>0</v>
      </c>
      <c r="E33" s="124">
        <f t="shared" si="0"/>
        <v>0</v>
      </c>
    </row>
    <row r="34" spans="1:5" ht="14.25" customHeight="1">
      <c r="A34" s="111" t="s">
        <v>99</v>
      </c>
      <c r="B34" s="102" t="s">
        <v>301</v>
      </c>
      <c r="C34" s="112">
        <v>10</v>
      </c>
      <c r="D34" s="127">
        <f>IF(STATS!AH7&lt;&gt;"",1,0)</f>
        <v>0</v>
      </c>
      <c r="E34" s="124">
        <f t="shared" si="0"/>
        <v>0</v>
      </c>
    </row>
    <row r="35" spans="1:5" ht="14.25" customHeight="1">
      <c r="A35" s="111" t="s">
        <v>100</v>
      </c>
      <c r="B35" s="102" t="s">
        <v>101</v>
      </c>
      <c r="C35" s="112">
        <v>6</v>
      </c>
      <c r="D35" s="127">
        <f>IF(STATS!AI7&lt;&gt;"",1,0)</f>
        <v>1</v>
      </c>
      <c r="E35" s="124">
        <f t="shared" si="0"/>
        <v>6</v>
      </c>
    </row>
    <row r="36" spans="1:5" ht="14.25" customHeight="1">
      <c r="A36" s="111" t="s">
        <v>102</v>
      </c>
      <c r="B36" s="102" t="s">
        <v>103</v>
      </c>
      <c r="C36" s="112">
        <v>8</v>
      </c>
      <c r="D36" s="127">
        <f>IF(STATS!AL7&lt;&gt;"",1,0)</f>
        <v>0</v>
      </c>
      <c r="E36" s="124">
        <f t="shared" si="0"/>
        <v>0</v>
      </c>
    </row>
    <row r="37" spans="1:5" ht="14.25" customHeight="1">
      <c r="A37" s="111" t="s">
        <v>104</v>
      </c>
      <c r="B37" s="102" t="s">
        <v>302</v>
      </c>
      <c r="C37" s="112">
        <v>8</v>
      </c>
      <c r="D37" s="127">
        <f>IF(STATS!AM7&lt;&gt;"",1,0)</f>
        <v>0</v>
      </c>
      <c r="E37" s="124">
        <f t="shared" si="0"/>
        <v>0</v>
      </c>
    </row>
    <row r="38" spans="1:5" ht="14.25" customHeight="1">
      <c r="A38" s="111" t="s">
        <v>320</v>
      </c>
      <c r="B38" s="102" t="s">
        <v>321</v>
      </c>
      <c r="C38" s="112">
        <v>8</v>
      </c>
      <c r="D38" s="127">
        <f>IF(STATS!AN7&lt;&gt;"",1,0)</f>
        <v>0</v>
      </c>
      <c r="E38" s="124">
        <f t="shared" si="0"/>
        <v>0</v>
      </c>
    </row>
    <row r="39" spans="1:5" ht="14.25" customHeight="1">
      <c r="A39" s="111" t="s">
        <v>265</v>
      </c>
      <c r="B39" s="102" t="s">
        <v>105</v>
      </c>
      <c r="C39" s="112">
        <v>8</v>
      </c>
      <c r="D39" s="127">
        <f>IF(STATS!AO7&lt;&gt;"",1,0)</f>
        <v>0</v>
      </c>
      <c r="E39" s="124">
        <f t="shared" si="0"/>
        <v>0</v>
      </c>
    </row>
    <row r="40" spans="1:5" ht="14.25" customHeight="1">
      <c r="A40" s="111" t="s">
        <v>106</v>
      </c>
      <c r="B40" s="103" t="s">
        <v>107</v>
      </c>
      <c r="C40" s="112">
        <v>4</v>
      </c>
      <c r="D40" s="127">
        <f>IF(STATS!AP7&lt;&gt;"",1,0)</f>
        <v>0</v>
      </c>
      <c r="E40" s="124">
        <f t="shared" si="0"/>
        <v>0</v>
      </c>
    </row>
    <row r="41" spans="1:5" ht="14.25" customHeight="1">
      <c r="A41" s="109" t="s">
        <v>108</v>
      </c>
      <c r="B41" s="102" t="s">
        <v>109</v>
      </c>
      <c r="C41" s="110">
        <v>4</v>
      </c>
      <c r="D41" s="127">
        <f>IF(STATS!AQ7&lt;&gt;"",1,0)</f>
        <v>0</v>
      </c>
      <c r="E41" s="124">
        <f t="shared" si="0"/>
        <v>0</v>
      </c>
    </row>
    <row r="42" spans="1:5" ht="14.25" customHeight="1">
      <c r="A42" s="109" t="s">
        <v>110</v>
      </c>
      <c r="B42" s="105" t="s">
        <v>111</v>
      </c>
      <c r="C42" s="110">
        <v>10</v>
      </c>
      <c r="D42" s="127">
        <f>IF(STATS!AR7&lt;&gt;"",1,0)</f>
        <v>0</v>
      </c>
      <c r="E42" s="124">
        <f t="shared" si="0"/>
        <v>0</v>
      </c>
    </row>
    <row r="43" spans="1:5" ht="14.25" customHeight="1">
      <c r="A43" s="109" t="s">
        <v>112</v>
      </c>
      <c r="B43" s="102" t="s">
        <v>284</v>
      </c>
      <c r="C43" s="110">
        <v>6</v>
      </c>
      <c r="D43" s="127">
        <f>IF(STATS!AS7&lt;&gt;"",1,0)</f>
        <v>0</v>
      </c>
      <c r="E43" s="124">
        <f aca="true" t="shared" si="1" ref="E43:E74">C43*D43</f>
        <v>0</v>
      </c>
    </row>
    <row r="44" spans="1:5" ht="14.25" customHeight="1">
      <c r="A44" s="109" t="s">
        <v>303</v>
      </c>
      <c r="B44" s="102" t="s">
        <v>113</v>
      </c>
      <c r="C44" s="110">
        <v>10</v>
      </c>
      <c r="D44" s="127">
        <f>IF(STATS!AT7&lt;&gt;"",1,0)</f>
        <v>0</v>
      </c>
      <c r="E44" s="124">
        <f t="shared" si="1"/>
        <v>0</v>
      </c>
    </row>
    <row r="45" spans="1:5" ht="14.25" customHeight="1">
      <c r="A45" s="111" t="s">
        <v>114</v>
      </c>
      <c r="B45" s="102" t="s">
        <v>115</v>
      </c>
      <c r="C45" s="112">
        <v>10</v>
      </c>
      <c r="D45" s="127">
        <f>IF(STATS!AU7&lt;&gt;"",1,0)</f>
        <v>0</v>
      </c>
      <c r="E45" s="124">
        <f t="shared" si="1"/>
        <v>0</v>
      </c>
    </row>
    <row r="46" spans="1:5" ht="14.25" customHeight="1">
      <c r="A46" s="111" t="s">
        <v>116</v>
      </c>
      <c r="B46" s="105" t="s">
        <v>285</v>
      </c>
      <c r="C46" s="112">
        <v>4</v>
      </c>
      <c r="D46" s="127">
        <f>IF(STATS!AV7&lt;&gt;"",1,0)</f>
        <v>0</v>
      </c>
      <c r="E46" s="124">
        <f t="shared" si="1"/>
        <v>0</v>
      </c>
    </row>
    <row r="47" spans="1:5" ht="14.25" customHeight="1">
      <c r="A47" s="109" t="s">
        <v>118</v>
      </c>
      <c r="B47" s="102" t="s">
        <v>119</v>
      </c>
      <c r="C47" s="110">
        <v>10</v>
      </c>
      <c r="D47" s="127">
        <f>IF(STATS!AX7&lt;&gt;"",1,0)</f>
        <v>0</v>
      </c>
      <c r="E47" s="124">
        <f t="shared" si="1"/>
        <v>0</v>
      </c>
    </row>
    <row r="48" spans="1:5" ht="14.25" customHeight="1">
      <c r="A48" s="111" t="s">
        <v>120</v>
      </c>
      <c r="B48" s="102" t="s">
        <v>121</v>
      </c>
      <c r="C48" s="112">
        <v>8</v>
      </c>
      <c r="D48" s="127">
        <f>IF(STATS!AY7&lt;&gt;"",1,0)</f>
        <v>0</v>
      </c>
      <c r="E48" s="124">
        <f t="shared" si="1"/>
        <v>0</v>
      </c>
    </row>
    <row r="49" spans="1:5" ht="14.25" customHeight="1">
      <c r="A49" s="109" t="s">
        <v>122</v>
      </c>
      <c r="B49" s="102" t="s">
        <v>123</v>
      </c>
      <c r="C49" s="110">
        <v>7</v>
      </c>
      <c r="D49" s="127">
        <f>IF(STATS!AZ7&lt;&gt;"",1,0)</f>
        <v>0</v>
      </c>
      <c r="E49" s="124">
        <f t="shared" si="1"/>
        <v>0</v>
      </c>
    </row>
    <row r="50" spans="1:5" ht="14.25" customHeight="1">
      <c r="A50" s="109" t="s">
        <v>269</v>
      </c>
      <c r="B50" s="102" t="s">
        <v>124</v>
      </c>
      <c r="C50" s="110">
        <v>6</v>
      </c>
      <c r="D50" s="127">
        <f>IF(STATS!BA7&lt;&gt;"",1,0)</f>
        <v>0</v>
      </c>
      <c r="E50" s="124">
        <f t="shared" si="1"/>
        <v>0</v>
      </c>
    </row>
    <row r="51" spans="1:5" ht="14.25" customHeight="1">
      <c r="A51" s="111" t="s">
        <v>125</v>
      </c>
      <c r="B51" s="102" t="s">
        <v>126</v>
      </c>
      <c r="C51" s="112">
        <v>10</v>
      </c>
      <c r="D51" s="127">
        <f>IF(STATS!BB7&lt;&gt;"",1,0)</f>
        <v>0</v>
      </c>
      <c r="E51" s="124">
        <f t="shared" si="1"/>
        <v>0</v>
      </c>
    </row>
    <row r="52" spans="1:5" ht="14.25" customHeight="1">
      <c r="A52" s="111" t="s">
        <v>127</v>
      </c>
      <c r="B52" s="102" t="s">
        <v>128</v>
      </c>
      <c r="C52" s="112">
        <v>8</v>
      </c>
      <c r="D52" s="127">
        <f>IF(STATS!BC7&lt;&gt;"",1,0)</f>
        <v>0</v>
      </c>
      <c r="E52" s="124">
        <f t="shared" si="1"/>
        <v>0</v>
      </c>
    </row>
    <row r="53" spans="1:5" ht="14.25" customHeight="1">
      <c r="A53" s="111" t="s">
        <v>129</v>
      </c>
      <c r="B53" s="102" t="s">
        <v>306</v>
      </c>
      <c r="C53" s="112">
        <v>6</v>
      </c>
      <c r="D53" s="127">
        <f>IF(STATS!BD7&lt;&gt;"",1,0)</f>
        <v>1</v>
      </c>
      <c r="E53" s="124">
        <f t="shared" si="1"/>
        <v>6</v>
      </c>
    </row>
    <row r="54" spans="1:5" ht="14.25" customHeight="1">
      <c r="A54" s="111" t="s">
        <v>130</v>
      </c>
      <c r="B54" s="103" t="s">
        <v>305</v>
      </c>
      <c r="C54" s="112">
        <v>7</v>
      </c>
      <c r="D54" s="127">
        <f>IF(STATS!BE7&lt;&gt;"",1,0)</f>
        <v>0</v>
      </c>
      <c r="E54" s="124">
        <f t="shared" si="1"/>
        <v>0</v>
      </c>
    </row>
    <row r="55" spans="1:5" ht="14.25" customHeight="1">
      <c r="A55" s="111" t="s">
        <v>131</v>
      </c>
      <c r="B55" s="103" t="s">
        <v>304</v>
      </c>
      <c r="C55" s="112">
        <v>8</v>
      </c>
      <c r="D55" s="127">
        <f>IF(STATS!BF7&lt;&gt;"",1,0)</f>
        <v>0</v>
      </c>
      <c r="E55" s="124">
        <f t="shared" si="1"/>
        <v>0</v>
      </c>
    </row>
    <row r="56" spans="1:5" ht="14.25" customHeight="1">
      <c r="A56" s="109" t="s">
        <v>132</v>
      </c>
      <c r="B56" s="105" t="s">
        <v>286</v>
      </c>
      <c r="C56" s="110">
        <v>7</v>
      </c>
      <c r="D56" s="127">
        <f>IF(STATS!BH7&lt;&gt;"",1,0)</f>
        <v>0</v>
      </c>
      <c r="E56" s="124">
        <f t="shared" si="1"/>
        <v>0</v>
      </c>
    </row>
    <row r="57" spans="1:5" ht="14.25" customHeight="1">
      <c r="A57" s="111" t="s">
        <v>133</v>
      </c>
      <c r="B57" s="102" t="s">
        <v>134</v>
      </c>
      <c r="C57" s="112">
        <v>7</v>
      </c>
      <c r="D57" s="127">
        <f>IF(STATS!BI7&lt;&gt;"",1,0)</f>
        <v>0</v>
      </c>
      <c r="E57" s="124">
        <f t="shared" si="1"/>
        <v>0</v>
      </c>
    </row>
    <row r="58" spans="1:5" ht="14.25" customHeight="1">
      <c r="A58" s="109" t="s">
        <v>135</v>
      </c>
      <c r="B58" s="102" t="s">
        <v>136</v>
      </c>
      <c r="C58" s="110">
        <v>8</v>
      </c>
      <c r="D58" s="127">
        <f>IF(STATS!BJ7&lt;&gt;"",1,0)</f>
        <v>0</v>
      </c>
      <c r="E58" s="124">
        <f t="shared" si="1"/>
        <v>0</v>
      </c>
    </row>
    <row r="59" spans="1:5" ht="14.25" customHeight="1">
      <c r="A59" s="111" t="s">
        <v>137</v>
      </c>
      <c r="B59" s="102" t="s">
        <v>138</v>
      </c>
      <c r="C59" s="112">
        <v>9</v>
      </c>
      <c r="D59" s="127">
        <f>IF(STATS!BK7&lt;&gt;"",1,0)</f>
        <v>0</v>
      </c>
      <c r="E59" s="124">
        <f t="shared" si="1"/>
        <v>0</v>
      </c>
    </row>
    <row r="60" spans="1:5" ht="14.25" customHeight="1">
      <c r="A60" s="111" t="s">
        <v>287</v>
      </c>
      <c r="B60" s="102" t="s">
        <v>139</v>
      </c>
      <c r="C60" s="112">
        <v>9</v>
      </c>
      <c r="D60" s="127">
        <f>IF(STATS!BL7&lt;&gt;"",1,0)</f>
        <v>0</v>
      </c>
      <c r="E60" s="124">
        <f t="shared" si="1"/>
        <v>0</v>
      </c>
    </row>
    <row r="61" spans="1:5" ht="14.25" customHeight="1">
      <c r="A61" s="111" t="s">
        <v>140</v>
      </c>
      <c r="B61" s="102" t="s">
        <v>141</v>
      </c>
      <c r="C61" s="112">
        <v>6</v>
      </c>
      <c r="D61" s="127">
        <f>IF(STATS!BM7&lt;&gt;"",1,0)</f>
        <v>1</v>
      </c>
      <c r="E61" s="124">
        <f t="shared" si="1"/>
        <v>6</v>
      </c>
    </row>
    <row r="62" spans="1:5" ht="14.25" customHeight="1">
      <c r="A62" s="111" t="s">
        <v>142</v>
      </c>
      <c r="B62" s="102" t="s">
        <v>143</v>
      </c>
      <c r="C62" s="112">
        <v>6</v>
      </c>
      <c r="D62" s="127">
        <f>IF(STATS!BN7&lt;&gt;"",1,0)</f>
        <v>1</v>
      </c>
      <c r="E62" s="124">
        <f t="shared" si="1"/>
        <v>6</v>
      </c>
    </row>
    <row r="63" spans="1:5" ht="14.25" customHeight="1">
      <c r="A63" s="109" t="s">
        <v>144</v>
      </c>
      <c r="B63" s="102" t="s">
        <v>145</v>
      </c>
      <c r="C63" s="110">
        <v>1</v>
      </c>
      <c r="D63" s="127">
        <f>IF(STATS!BP7&lt;&gt;"",1,0)</f>
        <v>0</v>
      </c>
      <c r="E63" s="124">
        <f t="shared" si="1"/>
        <v>0</v>
      </c>
    </row>
    <row r="64" spans="1:5" ht="14.25" customHeight="1">
      <c r="A64" s="111" t="s">
        <v>146</v>
      </c>
      <c r="B64" s="102" t="s">
        <v>147</v>
      </c>
      <c r="C64" s="112">
        <v>5</v>
      </c>
      <c r="D64" s="127">
        <f>IF(STATS!BQ7&lt;&gt;"",1,0)</f>
        <v>0</v>
      </c>
      <c r="E64" s="124">
        <f t="shared" si="1"/>
        <v>0</v>
      </c>
    </row>
    <row r="65" spans="1:5" ht="14.25" customHeight="1">
      <c r="A65" s="111" t="s">
        <v>148</v>
      </c>
      <c r="B65" s="103" t="s">
        <v>149</v>
      </c>
      <c r="C65" s="112">
        <v>5</v>
      </c>
      <c r="D65" s="127">
        <f>IF(STATS!BR7&lt;&gt;"",1,0)</f>
        <v>0</v>
      </c>
      <c r="E65" s="124">
        <f t="shared" si="1"/>
        <v>0</v>
      </c>
    </row>
    <row r="66" spans="1:5" ht="14.25" customHeight="1">
      <c r="A66" s="111" t="s">
        <v>150</v>
      </c>
      <c r="B66" s="102" t="s">
        <v>151</v>
      </c>
      <c r="C66" s="112">
        <v>8</v>
      </c>
      <c r="D66" s="127">
        <f>IF(STATS!BS7&lt;&gt;"",1,0)</f>
        <v>0</v>
      </c>
      <c r="E66" s="124">
        <f t="shared" si="1"/>
        <v>0</v>
      </c>
    </row>
    <row r="67" spans="1:5" ht="14.25" customHeight="1">
      <c r="A67" s="111" t="s">
        <v>152</v>
      </c>
      <c r="B67" s="102" t="s">
        <v>153</v>
      </c>
      <c r="C67" s="112">
        <v>9</v>
      </c>
      <c r="D67" s="127">
        <f>IF(STATS!BT7&lt;&gt;"",1,0)</f>
        <v>0</v>
      </c>
      <c r="E67" s="124">
        <f t="shared" si="1"/>
        <v>0</v>
      </c>
    </row>
    <row r="68" spans="1:5" ht="14.25" customHeight="1">
      <c r="A68" s="111" t="s">
        <v>154</v>
      </c>
      <c r="B68" s="102" t="s">
        <v>155</v>
      </c>
      <c r="C68" s="112">
        <v>7</v>
      </c>
      <c r="D68" s="127">
        <f>IF(STATS!BU7&lt;&gt;"",1,0)</f>
        <v>0</v>
      </c>
      <c r="E68" s="124">
        <f t="shared" si="1"/>
        <v>0</v>
      </c>
    </row>
    <row r="69" spans="1:5" ht="14.25" customHeight="1">
      <c r="A69" s="111" t="s">
        <v>288</v>
      </c>
      <c r="B69" s="102" t="s">
        <v>289</v>
      </c>
      <c r="C69" s="112">
        <v>9</v>
      </c>
      <c r="D69" s="127">
        <f>IF(STATS!BV7&lt;&gt;"",1,0)</f>
        <v>0</v>
      </c>
      <c r="E69" s="124">
        <f t="shared" si="1"/>
        <v>0</v>
      </c>
    </row>
    <row r="70" spans="1:5" ht="14.25" customHeight="1">
      <c r="A70" s="111" t="s">
        <v>156</v>
      </c>
      <c r="B70" s="102" t="s">
        <v>157</v>
      </c>
      <c r="C70" s="112">
        <v>10</v>
      </c>
      <c r="D70" s="127">
        <f>IF(STATS!BW7&lt;&gt;"",1,0)</f>
        <v>0</v>
      </c>
      <c r="E70" s="124">
        <f t="shared" si="1"/>
        <v>0</v>
      </c>
    </row>
    <row r="71" spans="1:5" ht="14.25" customHeight="1">
      <c r="A71" s="109" t="s">
        <v>158</v>
      </c>
      <c r="B71" s="103" t="s">
        <v>290</v>
      </c>
      <c r="C71" s="110">
        <v>8</v>
      </c>
      <c r="D71" s="127">
        <f>IF(STATS!BX7&lt;&gt;"",1,0)</f>
        <v>0</v>
      </c>
      <c r="E71" s="124">
        <f t="shared" si="1"/>
        <v>0</v>
      </c>
    </row>
    <row r="72" spans="1:5" ht="14.25" customHeight="1">
      <c r="A72" s="111" t="s">
        <v>159</v>
      </c>
      <c r="B72" s="102" t="s">
        <v>160</v>
      </c>
      <c r="C72" s="112">
        <v>8</v>
      </c>
      <c r="D72" s="127">
        <f>IF(STATS!BY7&lt;&gt;"",1,0)</f>
        <v>1</v>
      </c>
      <c r="E72" s="124">
        <f t="shared" si="1"/>
        <v>8</v>
      </c>
    </row>
    <row r="73" spans="1:5" ht="14.25" customHeight="1">
      <c r="A73" s="109" t="s">
        <v>161</v>
      </c>
      <c r="B73" s="102" t="s">
        <v>162</v>
      </c>
      <c r="C73" s="110">
        <v>6</v>
      </c>
      <c r="D73" s="127">
        <f>IF(STATS!BZ7&lt;&gt;"",1,0)</f>
        <v>0</v>
      </c>
      <c r="E73" s="124">
        <f t="shared" si="1"/>
        <v>0</v>
      </c>
    </row>
    <row r="74" spans="1:5" ht="14.25" customHeight="1">
      <c r="A74" s="109" t="s">
        <v>163</v>
      </c>
      <c r="B74" s="102" t="s">
        <v>307</v>
      </c>
      <c r="C74" s="110">
        <v>8</v>
      </c>
      <c r="D74" s="127">
        <f>IF(STATS!CA7&lt;&gt;"",1,0)</f>
        <v>0</v>
      </c>
      <c r="E74" s="124">
        <f t="shared" si="1"/>
        <v>0</v>
      </c>
    </row>
    <row r="75" spans="1:5" ht="14.25" customHeight="1">
      <c r="A75" s="111" t="s">
        <v>164</v>
      </c>
      <c r="B75" s="102" t="s">
        <v>282</v>
      </c>
      <c r="C75" s="112">
        <v>7</v>
      </c>
      <c r="D75" s="127">
        <f>IF(STATS!CB7&lt;&gt;"",1,0)</f>
        <v>0</v>
      </c>
      <c r="E75" s="124">
        <f aca="true" t="shared" si="2" ref="E75:E107">C75*D75</f>
        <v>0</v>
      </c>
    </row>
    <row r="76" spans="1:5" ht="14.25" customHeight="1">
      <c r="A76" s="109" t="s">
        <v>165</v>
      </c>
      <c r="B76" s="102" t="s">
        <v>166</v>
      </c>
      <c r="C76" s="110">
        <v>9</v>
      </c>
      <c r="D76" s="127">
        <f>IF(STATS!CC7&lt;&gt;"",1,0)</f>
        <v>0</v>
      </c>
      <c r="E76" s="124">
        <f t="shared" si="2"/>
        <v>0</v>
      </c>
    </row>
    <row r="77" spans="1:5" ht="14.25" customHeight="1">
      <c r="A77" s="109" t="s">
        <v>167</v>
      </c>
      <c r="B77" s="102" t="s">
        <v>168</v>
      </c>
      <c r="C77" s="110">
        <v>6</v>
      </c>
      <c r="D77" s="127">
        <f>IF(STATS!CD7&lt;&gt;"",1,0)</f>
        <v>0</v>
      </c>
      <c r="E77" s="124">
        <f t="shared" si="2"/>
        <v>0</v>
      </c>
    </row>
    <row r="78" spans="1:5" ht="14.25" customHeight="1">
      <c r="A78" s="111" t="s">
        <v>169</v>
      </c>
      <c r="B78" s="102" t="s">
        <v>291</v>
      </c>
      <c r="C78" s="112">
        <v>5</v>
      </c>
      <c r="D78" s="127">
        <f>IF(STATS!CE7&lt;&gt;"",1,0)</f>
        <v>0</v>
      </c>
      <c r="E78" s="124">
        <f t="shared" si="2"/>
        <v>0</v>
      </c>
    </row>
    <row r="79" spans="1:5" ht="14.25" customHeight="1">
      <c r="A79" s="109" t="s">
        <v>170</v>
      </c>
      <c r="B79" s="102" t="s">
        <v>171</v>
      </c>
      <c r="C79" s="110">
        <v>7</v>
      </c>
      <c r="D79" s="127">
        <f>IF(STATS!CF7&lt;&gt;"",1,0)</f>
        <v>0</v>
      </c>
      <c r="E79" s="124">
        <f t="shared" si="2"/>
        <v>0</v>
      </c>
    </row>
    <row r="80" spans="1:5" ht="14.25" customHeight="1">
      <c r="A80" s="111" t="s">
        <v>172</v>
      </c>
      <c r="B80" s="102" t="s">
        <v>308</v>
      </c>
      <c r="C80" s="112">
        <v>10</v>
      </c>
      <c r="D80" s="127">
        <f>IF(STATS!CG7&lt;&gt;"",1,0)</f>
        <v>0</v>
      </c>
      <c r="E80" s="124">
        <f t="shared" si="2"/>
        <v>0</v>
      </c>
    </row>
    <row r="81" spans="1:5" ht="14.25" customHeight="1">
      <c r="A81" s="109" t="s">
        <v>173</v>
      </c>
      <c r="B81" s="102" t="s">
        <v>174</v>
      </c>
      <c r="C81" s="110">
        <v>9</v>
      </c>
      <c r="D81" s="127">
        <f>IF(STATS!CH7&lt;&gt;"",1,0)</f>
        <v>0</v>
      </c>
      <c r="E81" s="124">
        <f t="shared" si="2"/>
        <v>0</v>
      </c>
    </row>
    <row r="82" spans="1:5" ht="14.25" customHeight="1">
      <c r="A82" s="111" t="s">
        <v>264</v>
      </c>
      <c r="B82" s="102" t="s">
        <v>175</v>
      </c>
      <c r="C82" s="112">
        <v>8</v>
      </c>
      <c r="D82" s="127">
        <f>IF(STATS!CI7&lt;&gt;"",1,0)</f>
        <v>0</v>
      </c>
      <c r="E82" s="124">
        <f t="shared" si="2"/>
        <v>0</v>
      </c>
    </row>
    <row r="83" spans="1:5" ht="14.25" customHeight="1">
      <c r="A83" s="109" t="s">
        <v>176</v>
      </c>
      <c r="B83" s="102" t="s">
        <v>177</v>
      </c>
      <c r="C83" s="110">
        <v>10</v>
      </c>
      <c r="D83" s="127">
        <f>IF(STATS!CJ7&lt;&gt;"",1,0)</f>
        <v>0</v>
      </c>
      <c r="E83" s="124">
        <f t="shared" si="2"/>
        <v>0</v>
      </c>
    </row>
    <row r="84" spans="1:5" ht="14.25" customHeight="1">
      <c r="A84" s="111" t="s">
        <v>178</v>
      </c>
      <c r="B84" s="102" t="s">
        <v>179</v>
      </c>
      <c r="C84" s="112">
        <v>7</v>
      </c>
      <c r="D84" s="127">
        <f>IF(STATS!CK7&lt;&gt;"",1,0)</f>
        <v>1</v>
      </c>
      <c r="E84" s="124">
        <f t="shared" si="2"/>
        <v>7</v>
      </c>
    </row>
    <row r="85" spans="1:5" ht="14.25" customHeight="1">
      <c r="A85" s="111" t="s">
        <v>180</v>
      </c>
      <c r="B85" s="102" t="s">
        <v>181</v>
      </c>
      <c r="C85" s="112">
        <v>5</v>
      </c>
      <c r="D85" s="127">
        <f>IF(STATS!CL7&lt;&gt;"",1,0)</f>
        <v>0</v>
      </c>
      <c r="E85" s="124">
        <f t="shared" si="2"/>
        <v>0</v>
      </c>
    </row>
    <row r="86" spans="1:5" ht="14.25" customHeight="1">
      <c r="A86" s="111" t="s">
        <v>182</v>
      </c>
      <c r="B86" s="102" t="s">
        <v>309</v>
      </c>
      <c r="C86" s="112">
        <v>8</v>
      </c>
      <c r="D86" s="127">
        <f>IF(STATS!CM7&lt;&gt;"",1,0)</f>
        <v>0</v>
      </c>
      <c r="E86" s="124">
        <f t="shared" si="2"/>
        <v>0</v>
      </c>
    </row>
    <row r="87" spans="1:5" ht="14.25" customHeight="1">
      <c r="A87" s="111" t="s">
        <v>183</v>
      </c>
      <c r="B87" s="102" t="s">
        <v>184</v>
      </c>
      <c r="C87" s="112">
        <v>8</v>
      </c>
      <c r="D87" s="127">
        <f>IF(STATS!CN7&lt;&gt;"",1,0)</f>
        <v>0</v>
      </c>
      <c r="E87" s="124">
        <f t="shared" si="2"/>
        <v>0</v>
      </c>
    </row>
    <row r="88" spans="1:5" ht="14.25" customHeight="1">
      <c r="A88" s="109" t="s">
        <v>185</v>
      </c>
      <c r="B88" s="102" t="s">
        <v>186</v>
      </c>
      <c r="C88" s="110">
        <v>8</v>
      </c>
      <c r="D88" s="127">
        <f>IF(STATS!CO7&lt;&gt;"",1,0)</f>
        <v>0</v>
      </c>
      <c r="E88" s="124">
        <f t="shared" si="2"/>
        <v>0</v>
      </c>
    </row>
    <row r="89" spans="1:5" ht="14.25" customHeight="1">
      <c r="A89" s="109" t="s">
        <v>187</v>
      </c>
      <c r="B89" s="102" t="s">
        <v>188</v>
      </c>
      <c r="C89" s="110">
        <v>10</v>
      </c>
      <c r="D89" s="127">
        <f>IF(STATS!CP7&lt;&gt;"",1,0)</f>
        <v>0</v>
      </c>
      <c r="E89" s="124">
        <f t="shared" si="2"/>
        <v>0</v>
      </c>
    </row>
    <row r="90" spans="1:5" ht="14.25" customHeight="1">
      <c r="A90" s="111" t="s">
        <v>189</v>
      </c>
      <c r="B90" s="102" t="s">
        <v>190</v>
      </c>
      <c r="C90" s="112">
        <v>6</v>
      </c>
      <c r="D90" s="127">
        <f>IF(STATS!CQ7&lt;&gt;"",1,0)</f>
        <v>1</v>
      </c>
      <c r="E90" s="124">
        <f t="shared" si="2"/>
        <v>6</v>
      </c>
    </row>
    <row r="91" spans="1:5" ht="14.25" customHeight="1">
      <c r="A91" s="111" t="s">
        <v>191</v>
      </c>
      <c r="B91" s="102" t="s">
        <v>310</v>
      </c>
      <c r="C91" s="112">
        <v>8</v>
      </c>
      <c r="D91" s="127">
        <f>IF(STATS!CR7&lt;&gt;"",1,0)</f>
        <v>0</v>
      </c>
      <c r="E91" s="124">
        <f t="shared" si="2"/>
        <v>0</v>
      </c>
    </row>
    <row r="92" spans="1:5" ht="14.25" customHeight="1">
      <c r="A92" s="111" t="s">
        <v>192</v>
      </c>
      <c r="B92" s="103" t="s">
        <v>311</v>
      </c>
      <c r="C92" s="112">
        <v>8</v>
      </c>
      <c r="D92" s="127">
        <f>IF(STATS!CS7&lt;&gt;"",1,0)</f>
        <v>0</v>
      </c>
      <c r="E92" s="124">
        <f t="shared" si="2"/>
        <v>0</v>
      </c>
    </row>
    <row r="93" spans="1:5" ht="14.25" customHeight="1">
      <c r="A93" s="111" t="s">
        <v>193</v>
      </c>
      <c r="B93" s="102" t="s">
        <v>194</v>
      </c>
      <c r="C93" s="112">
        <v>9</v>
      </c>
      <c r="D93" s="127">
        <f>IF(STATS!CT7&lt;&gt;"",1,0)</f>
        <v>0</v>
      </c>
      <c r="E93" s="124">
        <f t="shared" si="2"/>
        <v>0</v>
      </c>
    </row>
    <row r="94" spans="1:5" ht="14.25" customHeight="1">
      <c r="A94" s="109" t="s">
        <v>195</v>
      </c>
      <c r="B94" s="102" t="s">
        <v>196</v>
      </c>
      <c r="C94" s="110">
        <v>7</v>
      </c>
      <c r="D94" s="127">
        <f>IF(STATS!EO7&lt;&gt;"",1,0)</f>
        <v>0</v>
      </c>
      <c r="E94" s="124">
        <f t="shared" si="2"/>
        <v>0</v>
      </c>
    </row>
    <row r="95" spans="1:5" ht="14.25" customHeight="1">
      <c r="A95" s="109" t="s">
        <v>261</v>
      </c>
      <c r="B95" s="102" t="s">
        <v>197</v>
      </c>
      <c r="C95" s="110">
        <v>8</v>
      </c>
      <c r="D95" s="127">
        <f>IF(STATS!CU7&lt;&gt;"",1,0)</f>
        <v>0</v>
      </c>
      <c r="E95" s="124">
        <f t="shared" si="2"/>
        <v>0</v>
      </c>
    </row>
    <row r="96" spans="1:5" ht="14.25" customHeight="1">
      <c r="A96" s="109" t="s">
        <v>312</v>
      </c>
      <c r="B96" s="102" t="s">
        <v>200</v>
      </c>
      <c r="C96" s="110">
        <v>9</v>
      </c>
      <c r="D96" s="127">
        <f>IF(STATS!CV7&lt;&gt;"",1,0)</f>
        <v>0</v>
      </c>
      <c r="E96" s="124">
        <f t="shared" si="2"/>
        <v>0</v>
      </c>
    </row>
    <row r="97" spans="1:5" ht="14.25" customHeight="1">
      <c r="A97" s="109" t="s">
        <v>476</v>
      </c>
      <c r="B97" s="102" t="s">
        <v>477</v>
      </c>
      <c r="C97" s="110">
        <v>9</v>
      </c>
      <c r="D97" s="127">
        <f>IF(STATS!CW14&lt;&gt;"",1,0)</f>
        <v>0</v>
      </c>
      <c r="E97" s="124">
        <f t="shared" si="2"/>
        <v>0</v>
      </c>
    </row>
    <row r="98" spans="1:5" ht="14.25" customHeight="1">
      <c r="A98" s="109" t="s">
        <v>199</v>
      </c>
      <c r="B98" s="102" t="s">
        <v>198</v>
      </c>
      <c r="C98" s="110">
        <v>7</v>
      </c>
      <c r="D98" s="127">
        <f>IF(STATS!CX7&lt;&gt;"",1,0)</f>
        <v>0</v>
      </c>
      <c r="E98" s="124">
        <f t="shared" si="2"/>
        <v>0</v>
      </c>
    </row>
    <row r="99" spans="1:5" ht="14.25" customHeight="1">
      <c r="A99" s="111" t="s">
        <v>201</v>
      </c>
      <c r="B99" s="102" t="s">
        <v>294</v>
      </c>
      <c r="C99" s="112">
        <v>9</v>
      </c>
      <c r="D99" s="127">
        <f>IF(STATS!CY7&lt;&gt;"",1,0)</f>
        <v>0</v>
      </c>
      <c r="E99" s="124">
        <f t="shared" si="2"/>
        <v>0</v>
      </c>
    </row>
    <row r="100" spans="1:5" ht="14.25" customHeight="1">
      <c r="A100" s="111" t="s">
        <v>202</v>
      </c>
      <c r="B100" s="102" t="s">
        <v>203</v>
      </c>
      <c r="C100" s="112">
        <v>3</v>
      </c>
      <c r="D100" s="127">
        <f>IF(STATS!CZ7&lt;&gt;"",1,0)</f>
        <v>0</v>
      </c>
      <c r="E100" s="124">
        <f t="shared" si="2"/>
        <v>0</v>
      </c>
    </row>
    <row r="101" spans="1:5" ht="14.25" customHeight="1">
      <c r="A101" s="111" t="s">
        <v>204</v>
      </c>
      <c r="B101" s="102" t="s">
        <v>295</v>
      </c>
      <c r="C101" s="112">
        <v>8</v>
      </c>
      <c r="D101" s="127">
        <f>IF(STATS!DA7&lt;&gt;"",1,0)</f>
        <v>0</v>
      </c>
      <c r="E101" s="124">
        <f t="shared" si="2"/>
        <v>0</v>
      </c>
    </row>
    <row r="102" spans="1:5" ht="14.25" customHeight="1">
      <c r="A102" s="109" t="s">
        <v>205</v>
      </c>
      <c r="B102" s="102" t="s">
        <v>206</v>
      </c>
      <c r="C102" s="110">
        <v>6</v>
      </c>
      <c r="D102" s="127">
        <f>IF(STATS!DC7&lt;&gt;"",1,0)</f>
        <v>0</v>
      </c>
      <c r="E102" s="124">
        <f t="shared" si="2"/>
        <v>0</v>
      </c>
    </row>
    <row r="103" spans="1:5" ht="14.25" customHeight="1">
      <c r="A103" s="109" t="s">
        <v>207</v>
      </c>
      <c r="B103" s="103" t="s">
        <v>208</v>
      </c>
      <c r="C103" s="110">
        <v>10</v>
      </c>
      <c r="D103" s="127">
        <f>IF(STATS!DD7&lt;&gt;"",1,0)</f>
        <v>0</v>
      </c>
      <c r="E103" s="124">
        <f t="shared" si="2"/>
        <v>0</v>
      </c>
    </row>
    <row r="104" spans="1:5" ht="14.25" customHeight="1">
      <c r="A104" s="109" t="s">
        <v>209</v>
      </c>
      <c r="B104" s="102" t="s">
        <v>315</v>
      </c>
      <c r="C104" s="110">
        <v>5</v>
      </c>
      <c r="D104" s="127">
        <f>IF(STATS!DE7&lt;&gt;"",1,0)</f>
        <v>0</v>
      </c>
      <c r="E104" s="124">
        <f t="shared" si="2"/>
        <v>0</v>
      </c>
    </row>
    <row r="105" spans="1:5" ht="14.25" customHeight="1">
      <c r="A105" s="111" t="s">
        <v>210</v>
      </c>
      <c r="B105" s="102" t="s">
        <v>211</v>
      </c>
      <c r="C105" s="112">
        <v>9</v>
      </c>
      <c r="D105" s="127">
        <f>IF(STATS!DF7&lt;&gt;"",1,0)</f>
        <v>0</v>
      </c>
      <c r="E105" s="124">
        <f t="shared" si="2"/>
        <v>0</v>
      </c>
    </row>
    <row r="106" spans="1:5" ht="14.25" customHeight="1">
      <c r="A106" s="111" t="s">
        <v>212</v>
      </c>
      <c r="B106" s="102" t="s">
        <v>213</v>
      </c>
      <c r="C106" s="112">
        <v>4</v>
      </c>
      <c r="D106" s="127">
        <f>IF(STATS!DG7&lt;&gt;"",1,0)</f>
        <v>0</v>
      </c>
      <c r="E106" s="124">
        <f t="shared" si="2"/>
        <v>0</v>
      </c>
    </row>
    <row r="107" spans="1:5" ht="14.25" customHeight="1">
      <c r="A107" s="111" t="s">
        <v>214</v>
      </c>
      <c r="B107" s="105" t="s">
        <v>215</v>
      </c>
      <c r="C107" s="112">
        <v>8</v>
      </c>
      <c r="D107" s="127">
        <f>IF(STATS!DH7&lt;&gt;"",1,0)</f>
        <v>0</v>
      </c>
      <c r="E107" s="124">
        <f t="shared" si="2"/>
        <v>0</v>
      </c>
    </row>
    <row r="108" spans="1:5" ht="14.25" customHeight="1">
      <c r="A108" s="109" t="s">
        <v>216</v>
      </c>
      <c r="B108" s="105" t="s">
        <v>217</v>
      </c>
      <c r="C108" s="110">
        <v>8</v>
      </c>
      <c r="D108" s="127">
        <f>IF(STATS!DI7&lt;&gt;"",1,0)</f>
        <v>0</v>
      </c>
      <c r="E108" s="124">
        <f aca="true" t="shared" si="3" ref="E108:E135">C108*D108</f>
        <v>0</v>
      </c>
    </row>
    <row r="109" spans="1:5" ht="14.25" customHeight="1">
      <c r="A109" s="111" t="s">
        <v>218</v>
      </c>
      <c r="B109" s="106" t="s">
        <v>219</v>
      </c>
      <c r="C109" s="112">
        <v>9</v>
      </c>
      <c r="D109" s="127">
        <f>IF(STATS!DJ7&lt;&gt;"",1,0)</f>
        <v>0</v>
      </c>
      <c r="E109" s="124">
        <f t="shared" si="3"/>
        <v>0</v>
      </c>
    </row>
    <row r="110" spans="1:5" ht="14.25" customHeight="1">
      <c r="A110" s="109" t="s">
        <v>220</v>
      </c>
      <c r="B110" s="105" t="s">
        <v>221</v>
      </c>
      <c r="C110" s="110">
        <v>8</v>
      </c>
      <c r="D110" s="127">
        <f>IF(STATS!DK7&lt;&gt;"",1,0)</f>
        <v>0</v>
      </c>
      <c r="E110" s="124">
        <f t="shared" si="3"/>
        <v>0</v>
      </c>
    </row>
    <row r="111" spans="1:5" ht="14.25" customHeight="1">
      <c r="A111" s="109" t="s">
        <v>222</v>
      </c>
      <c r="B111" s="102" t="s">
        <v>223</v>
      </c>
      <c r="C111" s="110">
        <v>5</v>
      </c>
      <c r="D111" s="127">
        <f>IF(STATS!DL7&lt;&gt;"",1,0)</f>
        <v>0</v>
      </c>
      <c r="E111" s="124">
        <f t="shared" si="3"/>
        <v>0</v>
      </c>
    </row>
    <row r="112" spans="1:5" ht="14.25" customHeight="1">
      <c r="A112" s="111" t="s">
        <v>224</v>
      </c>
      <c r="B112" s="104" t="s">
        <v>314</v>
      </c>
      <c r="C112" s="112">
        <v>10</v>
      </c>
      <c r="D112" s="127">
        <f>IF(STATS!DM7&lt;&gt;"",1,0)</f>
        <v>0</v>
      </c>
      <c r="E112" s="124">
        <f t="shared" si="3"/>
        <v>0</v>
      </c>
    </row>
    <row r="113" spans="1:5" s="88" customFormat="1" ht="14.25" customHeight="1">
      <c r="A113" s="113" t="s">
        <v>225</v>
      </c>
      <c r="B113" s="107" t="s">
        <v>226</v>
      </c>
      <c r="C113" s="114">
        <v>9</v>
      </c>
      <c r="D113" s="127">
        <f>IF(STATS!DN7&lt;&gt;"",1,0)</f>
        <v>0</v>
      </c>
      <c r="E113" s="124">
        <f t="shared" si="3"/>
        <v>0</v>
      </c>
    </row>
    <row r="114" spans="1:5" ht="14.25" customHeight="1">
      <c r="A114" s="111" t="s">
        <v>227</v>
      </c>
      <c r="B114" s="102" t="s">
        <v>293</v>
      </c>
      <c r="C114" s="112">
        <v>5</v>
      </c>
      <c r="D114" s="127">
        <f>IF(STATS!DP7&lt;&gt;"",1,0)</f>
        <v>0</v>
      </c>
      <c r="E114" s="124">
        <f t="shared" si="3"/>
        <v>0</v>
      </c>
    </row>
    <row r="115" spans="1:5" ht="14.25" customHeight="1">
      <c r="A115" s="109" t="s">
        <v>228</v>
      </c>
      <c r="B115" s="102" t="s">
        <v>292</v>
      </c>
      <c r="C115" s="110">
        <v>8</v>
      </c>
      <c r="D115" s="127">
        <f>IF(STATS!DQ7&lt;&gt;"",1,0)</f>
        <v>0</v>
      </c>
      <c r="E115" s="124">
        <f t="shared" si="3"/>
        <v>0</v>
      </c>
    </row>
    <row r="116" spans="1:5" ht="14.25" customHeight="1">
      <c r="A116" s="111" t="s">
        <v>229</v>
      </c>
      <c r="B116" s="102" t="s">
        <v>263</v>
      </c>
      <c r="C116" s="112">
        <v>3</v>
      </c>
      <c r="D116" s="127">
        <f>IF(STATS!DR7&lt;&gt;"",1,0)</f>
        <v>1</v>
      </c>
      <c r="E116" s="124">
        <f t="shared" si="3"/>
        <v>3</v>
      </c>
    </row>
    <row r="117" spans="1:5" ht="14.25" customHeight="1">
      <c r="A117" s="109" t="s">
        <v>230</v>
      </c>
      <c r="B117" s="102" t="s">
        <v>231</v>
      </c>
      <c r="C117" s="110">
        <v>9</v>
      </c>
      <c r="D117" s="127">
        <f>IF(STATS!DS7&lt;&gt;"",1,0)</f>
        <v>0</v>
      </c>
      <c r="E117" s="124">
        <f t="shared" si="3"/>
        <v>0</v>
      </c>
    </row>
    <row r="118" spans="1:5" ht="14.25" customHeight="1">
      <c r="A118" s="109" t="s">
        <v>232</v>
      </c>
      <c r="B118" s="102" t="s">
        <v>233</v>
      </c>
      <c r="C118" s="110">
        <v>1</v>
      </c>
      <c r="D118" s="127">
        <f>IF(STATS!DT7&lt;&gt;"",1,0)</f>
        <v>0</v>
      </c>
      <c r="E118" s="124">
        <f t="shared" si="3"/>
        <v>0</v>
      </c>
    </row>
    <row r="119" spans="1:5" ht="14.25" customHeight="1">
      <c r="A119" s="111" t="s">
        <v>234</v>
      </c>
      <c r="B119" s="102" t="s">
        <v>235</v>
      </c>
      <c r="C119" s="112">
        <v>1</v>
      </c>
      <c r="D119" s="127">
        <f>IF(STATS!DU7&lt;&gt;"",1,0)</f>
        <v>0</v>
      </c>
      <c r="E119" s="124">
        <f t="shared" si="3"/>
        <v>0</v>
      </c>
    </row>
    <row r="120" spans="1:5" ht="14.25" customHeight="1">
      <c r="A120" s="111" t="s">
        <v>318</v>
      </c>
      <c r="B120" s="102" t="s">
        <v>319</v>
      </c>
      <c r="C120" s="112">
        <v>1</v>
      </c>
      <c r="D120" s="127">
        <f>IF(STATS!DV7&lt;&gt;"",1,0)</f>
        <v>0</v>
      </c>
      <c r="E120" s="124">
        <f t="shared" si="3"/>
        <v>0</v>
      </c>
    </row>
    <row r="121" spans="1:5" ht="14.25" customHeight="1">
      <c r="A121" s="111" t="s">
        <v>236</v>
      </c>
      <c r="B121" s="102" t="s">
        <v>237</v>
      </c>
      <c r="C121" s="112">
        <v>10</v>
      </c>
      <c r="D121" s="127">
        <f>IF(STATS!DW7&lt;&gt;"",1,0)</f>
        <v>0</v>
      </c>
      <c r="E121" s="124">
        <f t="shared" si="3"/>
        <v>0</v>
      </c>
    </row>
    <row r="122" spans="1:5" ht="14.25" customHeight="1">
      <c r="A122" s="111" t="s">
        <v>238</v>
      </c>
      <c r="B122" s="102" t="s">
        <v>239</v>
      </c>
      <c r="C122" s="112">
        <v>9</v>
      </c>
      <c r="D122" s="127">
        <f>IF(STATS!DX7&lt;&gt;"",1,0)</f>
        <v>0</v>
      </c>
      <c r="E122" s="124">
        <f t="shared" si="3"/>
        <v>0</v>
      </c>
    </row>
    <row r="123" spans="1:5" ht="14.25" customHeight="1">
      <c r="A123" s="111" t="s">
        <v>240</v>
      </c>
      <c r="B123" s="102" t="s">
        <v>241</v>
      </c>
      <c r="C123" s="112">
        <v>9</v>
      </c>
      <c r="D123" s="127">
        <f>IF(STATS!DY7&lt;&gt;"",1,0)</f>
        <v>0</v>
      </c>
      <c r="E123" s="124">
        <f t="shared" si="3"/>
        <v>0</v>
      </c>
    </row>
    <row r="124" spans="1:5" ht="14.25" customHeight="1">
      <c r="A124" s="111" t="s">
        <v>242</v>
      </c>
      <c r="B124" s="102" t="s">
        <v>243</v>
      </c>
      <c r="C124" s="112">
        <v>9</v>
      </c>
      <c r="D124" s="127">
        <f>IF(STATS!DZ7&lt;&gt;"",1,0)</f>
        <v>0</v>
      </c>
      <c r="E124" s="124">
        <f t="shared" si="3"/>
        <v>0</v>
      </c>
    </row>
    <row r="125" spans="1:5" ht="14.25" customHeight="1">
      <c r="A125" s="109" t="s">
        <v>244</v>
      </c>
      <c r="B125" s="102" t="s">
        <v>283</v>
      </c>
      <c r="C125" s="110">
        <v>10</v>
      </c>
      <c r="D125" s="127">
        <f>IF(STATS!EA7&lt;&gt;"",1,0)</f>
        <v>0</v>
      </c>
      <c r="E125" s="124">
        <f t="shared" si="3"/>
        <v>0</v>
      </c>
    </row>
    <row r="126" spans="1:5" ht="14.25" customHeight="1">
      <c r="A126" s="111" t="s">
        <v>245</v>
      </c>
      <c r="B126" s="102" t="s">
        <v>246</v>
      </c>
      <c r="C126" s="112">
        <v>9</v>
      </c>
      <c r="D126" s="127">
        <f>IF(STATS!EB7&lt;&gt;"",1,0)</f>
        <v>0</v>
      </c>
      <c r="E126" s="124">
        <f t="shared" si="3"/>
        <v>0</v>
      </c>
    </row>
    <row r="127" spans="1:5" ht="14.25" customHeight="1">
      <c r="A127" s="111" t="s">
        <v>247</v>
      </c>
      <c r="B127" s="102" t="s">
        <v>248</v>
      </c>
      <c r="C127" s="112">
        <v>9</v>
      </c>
      <c r="D127" s="127">
        <f>IF(STATS!EC7&lt;&gt;"",1,0)</f>
        <v>0</v>
      </c>
      <c r="E127" s="124">
        <f t="shared" si="3"/>
        <v>0</v>
      </c>
    </row>
    <row r="128" spans="1:5" ht="14.25" customHeight="1">
      <c r="A128" s="111" t="s">
        <v>249</v>
      </c>
      <c r="B128" s="102" t="s">
        <v>250</v>
      </c>
      <c r="C128" s="112">
        <v>7</v>
      </c>
      <c r="D128" s="127">
        <f>IF(STATS!ED7&lt;&gt;"",1,0)</f>
        <v>0</v>
      </c>
      <c r="E128" s="124">
        <f t="shared" si="3"/>
        <v>0</v>
      </c>
    </row>
    <row r="129" spans="1:5" ht="14.25" customHeight="1">
      <c r="A129" s="111" t="s">
        <v>251</v>
      </c>
      <c r="B129" s="102" t="s">
        <v>252</v>
      </c>
      <c r="C129" s="112">
        <v>6</v>
      </c>
      <c r="D129" s="127">
        <f>IF(STATS!EE7&lt;&gt;"",1,0)</f>
        <v>1</v>
      </c>
      <c r="E129" s="124">
        <f t="shared" si="3"/>
        <v>6</v>
      </c>
    </row>
    <row r="130" spans="1:5" ht="14.25" customHeight="1">
      <c r="A130" s="109" t="s">
        <v>322</v>
      </c>
      <c r="B130" s="102" t="s">
        <v>274</v>
      </c>
      <c r="C130" s="110">
        <v>6</v>
      </c>
      <c r="D130" s="127">
        <f>IF(STATS!EF7&lt;&gt;"",1,0)</f>
        <v>0</v>
      </c>
      <c r="E130" s="124">
        <f t="shared" si="3"/>
        <v>0</v>
      </c>
    </row>
    <row r="131" spans="1:5" ht="14.25" customHeight="1">
      <c r="A131" s="109" t="s">
        <v>253</v>
      </c>
      <c r="B131" s="105" t="s">
        <v>254</v>
      </c>
      <c r="C131" s="110">
        <v>5</v>
      </c>
      <c r="D131" s="127">
        <f>IF(STATS!EG7&lt;&gt;"",1,0)</f>
        <v>0</v>
      </c>
      <c r="E131" s="124">
        <f t="shared" si="3"/>
        <v>0</v>
      </c>
    </row>
    <row r="132" spans="1:5" ht="14.25" customHeight="1">
      <c r="A132" s="109" t="s">
        <v>255</v>
      </c>
      <c r="B132" s="105" t="s">
        <v>262</v>
      </c>
      <c r="C132" s="110">
        <v>7</v>
      </c>
      <c r="D132" s="127">
        <f>IF(STATS!EH7&lt;&gt;"",1,0)</f>
        <v>0</v>
      </c>
      <c r="E132" s="124">
        <f t="shared" si="3"/>
        <v>0</v>
      </c>
    </row>
    <row r="133" spans="1:5" ht="14.25" customHeight="1">
      <c r="A133" s="111" t="s">
        <v>256</v>
      </c>
      <c r="B133" s="104" t="s">
        <v>266</v>
      </c>
      <c r="C133" s="110">
        <v>8</v>
      </c>
      <c r="D133" s="127">
        <f>IF(STATS!EI7&lt;&gt;"",1,0)</f>
        <v>0</v>
      </c>
      <c r="E133" s="124">
        <f t="shared" si="3"/>
        <v>0</v>
      </c>
    </row>
    <row r="134" spans="1:5" ht="14.25" customHeight="1">
      <c r="A134" s="111" t="s">
        <v>257</v>
      </c>
      <c r="B134" s="102" t="s">
        <v>258</v>
      </c>
      <c r="C134" s="112">
        <v>8</v>
      </c>
      <c r="D134" s="127">
        <f>IF(STATS!EJ7&lt;&gt;"",1,0)</f>
        <v>0</v>
      </c>
      <c r="E134" s="124">
        <f t="shared" si="3"/>
        <v>0</v>
      </c>
    </row>
    <row r="135" spans="1:5" ht="14.25" customHeight="1" thickBot="1">
      <c r="A135" s="115" t="s">
        <v>316</v>
      </c>
      <c r="B135" s="116" t="s">
        <v>317</v>
      </c>
      <c r="C135" s="117">
        <v>8</v>
      </c>
      <c r="D135" s="128">
        <f>IF(STATS!EK7&lt;&gt;"",1,0)</f>
        <v>0</v>
      </c>
      <c r="E135" s="124">
        <f t="shared" si="3"/>
        <v>0</v>
      </c>
    </row>
    <row r="136" spans="1:5" ht="14.25">
      <c r="A136" s="96"/>
      <c r="B136" s="96"/>
      <c r="C136" s="97"/>
      <c r="D136" s="125"/>
      <c r="E136" s="98"/>
    </row>
    <row r="137" spans="1:5" ht="15">
      <c r="A137" s="133" t="s">
        <v>259</v>
      </c>
      <c r="B137" s="96"/>
      <c r="C137" s="91"/>
      <c r="D137" s="99">
        <f>SUM(D9:D135)</f>
        <v>11</v>
      </c>
      <c r="E137" s="100"/>
    </row>
    <row r="138" spans="1:5" ht="15.75" thickBot="1">
      <c r="A138" s="133" t="s">
        <v>260</v>
      </c>
      <c r="B138" s="96"/>
      <c r="C138" s="101"/>
      <c r="D138" s="91"/>
      <c r="E138" s="169">
        <f>(SUM(E9:E135)/D137)</f>
        <v>5.454545454545454</v>
      </c>
    </row>
    <row r="139" spans="1:5" ht="15.75" thickBot="1">
      <c r="A139" s="134" t="s">
        <v>273</v>
      </c>
      <c r="B139" s="130"/>
      <c r="C139" s="131"/>
      <c r="D139" s="132"/>
      <c r="E139" s="170">
        <f>(SUM(E9:E135)/D137)*SQRT(D137)</f>
        <v>18.090680674665816</v>
      </c>
    </row>
    <row r="141" spans="1:3" ht="12.75">
      <c r="A141" s="89"/>
      <c r="B141" s="89"/>
      <c r="C141" s="87"/>
    </row>
    <row r="142" spans="1:5" ht="51" customHeight="1">
      <c r="A142" s="189" t="s">
        <v>272</v>
      </c>
      <c r="B142" s="189"/>
      <c r="C142" s="189"/>
      <c r="D142" s="189"/>
      <c r="E142" s="189"/>
    </row>
    <row r="143" spans="1:3" ht="12.75">
      <c r="A143" s="89"/>
      <c r="B143" s="89"/>
      <c r="C143" s="87"/>
    </row>
    <row r="144" spans="1:5" ht="51" customHeight="1">
      <c r="A144" s="189" t="s">
        <v>313</v>
      </c>
      <c r="B144" s="189"/>
      <c r="C144" s="189"/>
      <c r="D144" s="189"/>
      <c r="E144" s="189"/>
    </row>
  </sheetData>
  <sheetProtection/>
  <protectedRanges>
    <protectedRange sqref="D8:D135" name="number of species"/>
  </protectedRanges>
  <mergeCells count="2">
    <mergeCell ref="A142:E142"/>
    <mergeCell ref="A144:E144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2016-11-06T11:03:22Z</dcterms:modified>
  <cp:category/>
  <cp:version/>
  <cp:contentType/>
  <cp:contentStatus/>
</cp:coreProperties>
</file>