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0" windowWidth="19095" windowHeight="8865" tabRatio="630" firstSheet="2" activeTab="7"/>
  </bookViews>
  <sheets>
    <sheet name="2016 Posttreatment Mapping Data" sheetId="1" r:id="rId1"/>
    <sheet name="2015PretreatmentMappingData" sheetId="2" r:id="rId2"/>
    <sheet name="2013 Fall Mapping Data" sheetId="3" r:id="rId3"/>
    <sheet name="READ ME" sheetId="4" r:id="rId4"/>
    <sheet name="ENTRY " sheetId="5" r:id="rId5"/>
    <sheet name="BOAT SURVEY" sheetId="6" r:id="rId6"/>
    <sheet name="STATS" sheetId="7" r:id="rId7"/>
    <sheet name="2016 June PosttreatmentStatsSum" sheetId="8" r:id="rId8"/>
    <sheet name="2015 SpringPretreatmentSummary" sheetId="9" r:id="rId9"/>
    <sheet name="2013 FallPretreatment Stats Sum" sheetId="10" r:id="rId10"/>
    <sheet name="MAX DEPTH GRAPH" sheetId="11" r:id="rId11"/>
    <sheet name="CALCULATE FQI" sheetId="12" r:id="rId12"/>
    <sheet name="Edited2016JunePosttreatmentFQI" sheetId="13" r:id="rId13"/>
    <sheet name="Edited2015June PretreatmentFQI" sheetId="14" r:id="rId14"/>
    <sheet name="Edited 2013 FalPretreatment FQI" sheetId="15" r:id="rId15"/>
  </sheets>
  <definedNames>
    <definedName name="_xlnm.Print_Area" localSheetId="2">'2013 Fall Mapping Data'!$A$1:$N$24</definedName>
    <definedName name="_xlnm.Print_Area" localSheetId="9">'2013 FallPretreatment Stats Sum'!$B$1:$H$35</definedName>
    <definedName name="_xlnm.Print_Area" localSheetId="8">'2015 SpringPretreatmentSummary'!$B$1:$I$35</definedName>
    <definedName name="_xlnm.Print_Area" localSheetId="1">'2015PretreatmentMappingData'!$A$1:$O$24</definedName>
    <definedName name="_xlnm.Print_Area" localSheetId="7">'2016 June PosttreatmentStatsSum'!$B$1:$I$35</definedName>
    <definedName name="_xlnm.Print_Area" localSheetId="0">'2016 Posttreatment Mapping Data'!$A$1:$O$24</definedName>
    <definedName name="_xlnm.Print_Area" localSheetId="5">'BOAT SURVEY'!$A$1:$C$9</definedName>
    <definedName name="_xlnm.Print_Area" localSheetId="4">'ENTRY '!$A$1:$AJ$24</definedName>
    <definedName name="_xlnm.Print_Area" localSheetId="6">'STATS'!$B$1:$U$35</definedName>
  </definedNames>
  <calcPr fullCalcOnLoad="1"/>
</workbook>
</file>

<file path=xl/comments12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3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4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<sst xmlns="http://schemas.openxmlformats.org/spreadsheetml/2006/main" count="3333" uniqueCount="652">
  <si>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</si>
  <si>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</si>
  <si>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</si>
  <si>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</si>
  <si>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</si>
  <si>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</si>
  <si>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</si>
  <si>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</si>
  <si>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</si>
  <si>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</si>
  <si>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</si>
  <si>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</si>
  <si>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</si>
  <si>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</si>
  <si>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</si>
  <si>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</si>
  <si>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</si>
  <si>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</si>
  <si>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</si>
  <si>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</si>
  <si>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</si>
  <si>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</si>
  <si>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</si>
  <si>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</si>
  <si>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</si>
  <si>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</si>
  <si>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</si>
  <si>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</si>
  <si>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</si>
  <si>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</si>
  <si>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</si>
  <si>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</si>
  <si>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</si>
  <si>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</si>
  <si>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</si>
  <si>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</si>
  <si>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</si>
  <si>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</si>
  <si>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</si>
  <si>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</si>
  <si>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</si>
  <si>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</si>
  <si>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</si>
  <si>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</si>
  <si>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</si>
  <si>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</si>
  <si>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</si>
  <si>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</si>
  <si>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</si>
  <si>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</si>
  <si>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</si>
  <si>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</si>
  <si>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</si>
  <si>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</si>
  <si>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</si>
  <si>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</si>
  <si>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</si>
  <si>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</si>
  <si>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</si>
  <si>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</si>
  <si>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</si>
  <si>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</si>
  <si>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</si>
  <si>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</si>
  <si>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</si>
  <si>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</si>
  <si>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</si>
  <si>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</si>
  <si>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</si>
  <si>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</si>
  <si>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</si>
  <si>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</si>
  <si>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</si>
  <si>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</si>
  <si>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</si>
  <si>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</si>
  <si>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</si>
  <si>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</si>
  <si>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</si>
  <si>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</si>
  <si>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</si>
  <si>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</si>
  <si>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</si>
  <si>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</si>
  <si>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</si>
  <si>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</si>
  <si>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</si>
  <si>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</si>
  <si>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</si>
  <si>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</si>
  <si>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</si>
  <si>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</si>
  <si>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</si>
  <si>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</si>
  <si>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</si>
  <si>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</si>
  <si>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</si>
  <si>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</si>
  <si>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</si>
  <si>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</si>
  <si>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</si>
  <si>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Total Rake Fullness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</si>
  <si>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</si>
  <si>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</si>
  <si>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</si>
  <si>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</si>
  <si>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</si>
  <si>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</si>
  <si>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</si>
  <si>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</si>
  <si>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</si>
  <si>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</si>
  <si>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</si>
  <si>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</si>
  <si>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</si>
  <si>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</si>
  <si>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</si>
  <si>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</si>
  <si>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</si>
  <si>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</si>
  <si>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</si>
  <si>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</si>
  <si>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</si>
  <si>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</si>
  <si>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</si>
  <si>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</si>
  <si>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</si>
  <si>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</si>
  <si>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</si>
  <si>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</si>
  <si>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</si>
  <si>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</si>
  <si>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</si>
  <si>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</si>
  <si>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</si>
  <si>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</si>
  <si>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</si>
  <si>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</si>
  <si>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</si>
  <si>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</si>
  <si>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</si>
  <si>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</si>
  <si>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</si>
  <si>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</si>
  <si>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</si>
  <si>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</si>
  <si>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</si>
  <si>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</si>
  <si>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</si>
  <si>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</si>
  <si>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</si>
  <si>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</si>
  <si>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</si>
  <si>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</si>
  <si>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</si>
  <si>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</si>
  <si>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</si>
  <si>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</si>
  <si>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</si>
  <si>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</si>
  <si>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</si>
  <si>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</si>
  <si>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</si>
  <si>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</si>
  <si>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</si>
  <si>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</si>
  <si>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</si>
  <si>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</si>
  <si>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</si>
  <si>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</si>
  <si>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</si>
  <si>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</si>
  <si>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</si>
  <si>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</si>
  <si>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</si>
  <si>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</si>
  <si>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</si>
  <si>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</si>
  <si>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</si>
  <si>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</si>
  <si>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</si>
  <si>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</si>
  <si>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</si>
  <si>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</si>
  <si>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</si>
  <si>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</si>
  <si>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</si>
  <si>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</si>
  <si>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</si>
  <si>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</si>
  <si>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</si>
  <si>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</si>
  <si>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</si>
  <si>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</si>
  <si>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</si>
  <si>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</si>
  <si>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</si>
  <si>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</si>
  <si>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</si>
  <si>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</si>
  <si>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</si>
  <si>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</si>
  <si>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</si>
  <si>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</si>
  <si>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</si>
  <si>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</si>
  <si>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</si>
  <si>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</si>
  <si>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</si>
  <si>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</si>
  <si>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</si>
  <si>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</si>
  <si>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</si>
  <si>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</si>
  <si>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</si>
  <si>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</si>
  <si>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</si>
  <si>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</si>
  <si>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</si>
  <si>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</si>
  <si>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</si>
  <si>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</si>
  <si>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</si>
  <si>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</si>
  <si>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</si>
  <si>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</si>
  <si>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</si>
  <si>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</si>
  <si>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</si>
  <si>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</si>
  <si>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</si>
  <si>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</si>
  <si>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</si>
  <si>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</si>
  <si>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</si>
  <si>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</si>
  <si>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</si>
  <si>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</si>
  <si>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</si>
  <si>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</si>
  <si>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</si>
  <si>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</si>
  <si>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</si>
  <si>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</si>
  <si>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</si>
  <si>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</si>
  <si>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</si>
  <si>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</si>
  <si>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</si>
  <si>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</si>
  <si>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</si>
  <si>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</si>
  <si>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</si>
  <si>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</si>
  <si>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</si>
  <si>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</si>
  <si>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</si>
  <si>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</si>
  <si>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</si>
  <si>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</si>
  <si>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</si>
  <si>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</si>
  <si>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</si>
  <si>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</si>
  <si>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</si>
  <si>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</si>
  <si>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</si>
  <si>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</si>
  <si>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</si>
  <si>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</si>
  <si>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</si>
  <si>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</si>
  <si>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</si>
  <si>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</si>
  <si>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</si>
  <si>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</si>
  <si>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</si>
  <si>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</si>
  <si>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</si>
  <si>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</si>
  <si>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</si>
  <si>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</si>
  <si>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</si>
  <si>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</si>
  <si>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</si>
  <si>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</si>
  <si>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</si>
  <si>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</si>
  <si>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</si>
  <si>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</si>
  <si>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</si>
  <si>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</si>
  <si>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</si>
  <si>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</si>
  <si>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</si>
  <si>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</si>
  <si>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</si>
  <si>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</si>
  <si>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</si>
  <si>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</si>
  <si>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</si>
  <si>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</si>
  <si>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</si>
  <si>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</si>
  <si>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</si>
  <si>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</si>
  <si>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</si>
  <si>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</si>
  <si>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</si>
  <si>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</si>
  <si>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</si>
  <si>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</si>
  <si>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</si>
  <si>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</si>
  <si>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</si>
  <si>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</si>
  <si>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</si>
  <si>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</si>
  <si>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</si>
  <si>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</si>
  <si>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</si>
  <si>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</si>
  <si>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</si>
  <si>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</si>
  <si>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</si>
  <si>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</si>
  <si>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</si>
  <si>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</si>
  <si>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</si>
  <si>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</si>
  <si>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</si>
  <si>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</si>
  <si>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</si>
  <si>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</si>
  <si>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</si>
  <si>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</si>
  <si>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</si>
  <si>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</si>
  <si>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</si>
  <si>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</si>
  <si>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</si>
  <si>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</si>
  <si>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</si>
  <si>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</si>
  <si>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</si>
  <si>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</si>
  <si>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</si>
  <si>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</si>
  <si>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</si>
  <si>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</si>
  <si>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</si>
  <si>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</si>
  <si>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</si>
  <si>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</si>
  <si>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</si>
  <si>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</si>
  <si>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</si>
  <si>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</si>
  <si>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</si>
  <si>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</si>
  <si>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</si>
  <si>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</si>
  <si>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</si>
  <si>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</si>
  <si>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</si>
  <si>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</si>
  <si>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</si>
  <si>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</si>
  <si>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</si>
  <si>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</si>
  <si>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</si>
  <si>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</si>
  <si>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</si>
  <si>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</si>
  <si>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</si>
  <si>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</si>
  <si>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</si>
  <si>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</si>
  <si>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</si>
  <si>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</si>
  <si>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</si>
  <si>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</si>
  <si>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</si>
  <si>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</si>
  <si>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</si>
  <si>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</si>
  <si>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</si>
  <si>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</si>
  <si>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</si>
  <si>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</si>
  <si>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</si>
  <si>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</si>
  <si>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</si>
  <si>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</si>
  <si>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</si>
  <si>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</si>
  <si>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</si>
  <si>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</si>
  <si>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</si>
  <si>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</si>
  <si>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</si>
  <si>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</si>
  <si>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</si>
  <si>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</si>
  <si>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</si>
  <si>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</si>
  <si>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</si>
  <si>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EWM</t>
  </si>
  <si>
    <t>CLP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</si>
  <si>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</si>
  <si>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</si>
  <si>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</si>
  <si>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</si>
  <si>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</si>
  <si>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</si>
  <si>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</si>
  <si>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</si>
  <si>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</si>
  <si>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</si>
  <si>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</si>
  <si>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</si>
  <si>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</si>
  <si>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</si>
  <si>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</si>
  <si>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</si>
  <si>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</si>
  <si>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</si>
  <si>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</si>
  <si>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</si>
  <si>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</si>
  <si>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</si>
  <si>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</si>
  <si>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</si>
  <si>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</si>
  <si>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</si>
  <si>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</si>
  <si>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</si>
  <si>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</si>
  <si>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</si>
  <si>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</si>
  <si>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</si>
  <si>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</si>
  <si>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</si>
  <si>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</si>
  <si>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</si>
  <si>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</si>
  <si>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</si>
  <si>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</si>
  <si>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</si>
  <si>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</si>
  <si>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</si>
  <si>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</si>
  <si>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</si>
  <si>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</si>
  <si>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</si>
  <si>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</si>
  <si>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</si>
  <si>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</si>
  <si>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</si>
  <si>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</si>
  <si>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</si>
  <si>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</si>
  <si>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</si>
  <si>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</si>
  <si>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</si>
  <si>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</si>
  <si>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</si>
  <si>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</si>
  <si>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</si>
  <si>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</si>
  <si>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</si>
  <si>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</si>
  <si>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</si>
  <si>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</si>
  <si>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</si>
  <si>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</si>
  <si>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</si>
  <si>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</si>
  <si>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</si>
  <si>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</si>
  <si>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</si>
  <si>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</si>
  <si>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</si>
  <si>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</si>
  <si>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</si>
  <si>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</si>
  <si>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</si>
  <si>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</si>
  <si>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</si>
  <si>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</si>
  <si>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</si>
  <si>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</si>
  <si>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</si>
  <si>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</si>
  <si>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</si>
  <si>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</si>
  <si>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</si>
  <si>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</si>
  <si>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</si>
  <si>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</si>
  <si>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</si>
  <si>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</si>
  <si>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</si>
  <si>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</si>
  <si>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</si>
  <si>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</si>
  <si>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</si>
  <si>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</si>
  <si>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</si>
  <si>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</si>
  <si>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</si>
  <si>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</si>
  <si>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</si>
  <si>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</si>
  <si>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</si>
  <si>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</si>
  <si>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</si>
  <si>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</si>
  <si>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</si>
  <si>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</si>
  <si>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</si>
  <si>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</si>
  <si>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</si>
  <si>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</si>
  <si>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</si>
  <si>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</si>
  <si>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</si>
  <si>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</si>
  <si>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</si>
  <si>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</si>
  <si>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</si>
  <si>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</si>
  <si>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</si>
  <si>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</si>
  <si>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</si>
  <si>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</si>
  <si>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</si>
  <si>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</si>
  <si>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</si>
  <si>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</si>
  <si>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</si>
  <si>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</si>
  <si>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</si>
  <si>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</si>
  <si>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</si>
  <si>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</si>
  <si>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</si>
  <si>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</si>
  <si>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</si>
  <si>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</si>
  <si>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</si>
  <si>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</si>
  <si>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</si>
  <si>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</si>
  <si>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</si>
  <si>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</si>
  <si>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</si>
  <si>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</si>
  <si>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</si>
  <si>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</si>
  <si>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</si>
  <si>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</si>
  <si>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t>*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</si>
  <si>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</si>
  <si>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</si>
  <si>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</si>
  <si>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</si>
  <si>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r>
      <t xml:space="preserve">Nitella </t>
    </r>
    <r>
      <rPr>
        <sz val="11"/>
        <color indexed="8"/>
        <rFont val="Arial"/>
        <family val="2"/>
      </rPr>
      <t>sp.</t>
    </r>
  </si>
  <si>
    <r>
      <t xml:space="preserve">Chara </t>
    </r>
    <r>
      <rPr>
        <sz val="11"/>
        <color indexed="8"/>
        <rFont val="Arial"/>
        <family val="2"/>
      </rPr>
      <t>sp.</t>
    </r>
  </si>
  <si>
    <t>Muskgrass</t>
  </si>
  <si>
    <t>Saint Croix Flowage</t>
  </si>
  <si>
    <t>Douglas</t>
  </si>
  <si>
    <t>M</t>
  </si>
  <si>
    <t>R</t>
  </si>
  <si>
    <t>S</t>
  </si>
  <si>
    <t>Myriophyllum spicatum</t>
  </si>
  <si>
    <t>Eurasian water milfoil</t>
  </si>
  <si>
    <t>Aquatic moss</t>
  </si>
  <si>
    <r>
      <t>Chara</t>
    </r>
    <r>
      <rPr>
        <sz val="10"/>
        <rFont val="Times New Roman"/>
        <family val="1"/>
      </rPr>
      <t xml:space="preserve"> sp.</t>
    </r>
  </si>
  <si>
    <r>
      <t xml:space="preserve">Nitella </t>
    </r>
    <r>
      <rPr>
        <sz val="10"/>
        <rFont val="Times New Roman"/>
        <family val="1"/>
      </rPr>
      <t>sp.</t>
    </r>
  </si>
  <si>
    <t>ID</t>
  </si>
  <si>
    <t>Latitude</t>
  </si>
  <si>
    <t>Longitude</t>
  </si>
  <si>
    <t>Depth</t>
  </si>
  <si>
    <t>Substrate</t>
  </si>
  <si>
    <t>Littoral_Zone</t>
  </si>
  <si>
    <t>Littoral_Zone_with_Plants</t>
  </si>
  <si>
    <t>Native_Species_Richness</t>
  </si>
  <si>
    <t>Bidens_beckii_Water_marigold</t>
  </si>
  <si>
    <t>Brasenia_schreberi_Watershield</t>
  </si>
  <si>
    <t>Ceratophyllum_demersum_Coontail</t>
  </si>
  <si>
    <t>Elodea_canadensis_Common_waterweed</t>
  </si>
  <si>
    <t>Heteranthera_dubia_Water_star_grass</t>
  </si>
  <si>
    <t>Lemna_trisulca_Forked_duckweed</t>
  </si>
  <si>
    <t>Myriophyllum_sibiricum_Northern_water_milfoil</t>
  </si>
  <si>
    <t>Myriophyllum_verticillatum_Whorled_water_milfoil</t>
  </si>
  <si>
    <t>Nuphar_variegata_Spatterdock</t>
  </si>
  <si>
    <t>Nymphaea_odorata_White_water_lily</t>
  </si>
  <si>
    <t>Potamogeton_amplifolius_Large_leaf_pondweed</t>
  </si>
  <si>
    <t>Potamogeton_praelongus_White_stem_pondweed</t>
  </si>
  <si>
    <t>Potamogeton_pusillus_Small_pondweed</t>
  </si>
  <si>
    <t>Potamogeton_richardsonii_Clasping_leaf_pondweed</t>
  </si>
  <si>
    <t>Potamogeton_robbinsii_Fern_pondweed</t>
  </si>
  <si>
    <t>Potamogeton_zosteriformis_Flat_stem_pondweed</t>
  </si>
  <si>
    <t>Ranunculus_aquatilis_White_water_crowfoot</t>
  </si>
  <si>
    <t>Sparganium_eurycarpum_Common_bur_reed</t>
  </si>
  <si>
    <t>Utricularia_intermedia_Flat_leaf_bladderwort</t>
  </si>
  <si>
    <t>Utricularia_minor_Small_bladderwort</t>
  </si>
  <si>
    <t>Utricularia_vulgaris_Common_bladderwort</t>
  </si>
  <si>
    <t>Vallisneria_americana_Wild_celery</t>
  </si>
  <si>
    <t>Zizania_palustris_Northern_wild_rice</t>
  </si>
  <si>
    <t>Chara_sp_Muskgrass</t>
  </si>
  <si>
    <t>Nitella_sp_Nitella</t>
  </si>
  <si>
    <t>Aquatic_moss</t>
  </si>
  <si>
    <t>P</t>
  </si>
  <si>
    <t>No Access</t>
  </si>
  <si>
    <t/>
  </si>
  <si>
    <t>present</t>
  </si>
  <si>
    <t>s</t>
  </si>
  <si>
    <t>Carex utriculata, Common yellow lake sedge</t>
  </si>
  <si>
    <t>Potamogeton crispus</t>
  </si>
  <si>
    <t xml:space="preserve">Curly-leaf pondweed </t>
  </si>
  <si>
    <t>Chara sp.</t>
  </si>
  <si>
    <t>Nitella sp.</t>
  </si>
  <si>
    <t>Carex utriculata</t>
  </si>
  <si>
    <t xml:space="preserve"> Common yellow lake sedge</t>
  </si>
  <si>
    <t>Filamentous algae</t>
  </si>
  <si>
    <t>* Excluded From Relative Requency Calculation</t>
  </si>
  <si>
    <t>Najas_flexilis_Slender_naiad</t>
  </si>
  <si>
    <t>Potamogeton_gramineus_Variable_pondweed</t>
  </si>
  <si>
    <t>Schoenoplectus_subterminalis_Water_bulrush</t>
  </si>
  <si>
    <t>Carex_utriculata__Common_yellow_lake_sedge</t>
  </si>
  <si>
    <t>Potamogeton_friesii_Fries_pondweed</t>
  </si>
  <si>
    <t>Filamentous_algae</t>
  </si>
  <si>
    <t>Sediment</t>
  </si>
  <si>
    <t>Littoral_zone_with_plans</t>
  </si>
  <si>
    <t>Brian M. Collins</t>
  </si>
  <si>
    <t>Short-stemmed bur-reed</t>
  </si>
  <si>
    <t>* Excluded from relative frequency analysis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</si>
  <si>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</si>
  <si>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Chara_sp__Muskgrass</t>
  </si>
  <si>
    <t>Eleocharis_acicularis_Needle_spikerush</t>
  </si>
  <si>
    <t>Equisetum_fluviatile_Water_horsetail</t>
  </si>
  <si>
    <t>Nitella_sp__Nitella</t>
  </si>
  <si>
    <t>Potamogeton_friesii_Fries__pondweed</t>
  </si>
  <si>
    <t>Sparganium_emersum_Short_stemmed_bur_reed</t>
  </si>
  <si>
    <t>Sparganium_natans_Small_bur_reed</t>
  </si>
  <si>
    <t>Huge EWM bed between 249 and 251</t>
  </si>
  <si>
    <t>Plants canopied to 9 feet (251)</t>
  </si>
  <si>
    <t>Significant ewm bed near 294</t>
  </si>
  <si>
    <t>Significant ewm bed due north of 272</t>
  </si>
  <si>
    <t>Significant ewm bed at 347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</si>
</sst>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11" xfId="0" applyBorder="1" applyAlignment="1" applyProtection="1">
      <alignment textRotation="45"/>
      <protection locked="0"/>
    </xf>
    <xf numFmtId="0" fontId="10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4" fillId="33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8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5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4" fillId="0" borderId="0" xfId="60" applyFont="1" applyFill="1" applyBorder="1" applyAlignment="1">
      <alignment horizontal="left" wrapText="1"/>
      <protection/>
    </xf>
    <xf numFmtId="0" fontId="19" fillId="0" borderId="0" xfId="0" applyFont="1" applyAlignment="1">
      <alignment/>
    </xf>
    <xf numFmtId="0" fontId="20" fillId="0" borderId="0" xfId="60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/>
      <protection/>
    </xf>
    <xf numFmtId="0" fontId="20" fillId="0" borderId="10" xfId="58" applyFont="1" applyFill="1" applyBorder="1" applyAlignment="1">
      <alignment horizontal="left" wrapText="1"/>
      <protection/>
    </xf>
    <xf numFmtId="0" fontId="20" fillId="0" borderId="0" xfId="60" applyFont="1" applyFill="1" applyBorder="1" applyAlignment="1">
      <alignment horizontal="left" wrapText="1"/>
      <protection/>
    </xf>
    <xf numFmtId="1" fontId="20" fillId="0" borderId="0" xfId="60" applyNumberFormat="1" applyFont="1" applyFill="1" applyBorder="1" applyAlignment="1">
      <alignment wrapText="1"/>
      <protection/>
    </xf>
    <xf numFmtId="0" fontId="19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60" applyFont="1" applyFill="1" applyBorder="1" applyAlignment="1">
      <alignment horizontal="left" wrapText="1"/>
      <protection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0" fontId="19" fillId="0" borderId="10" xfId="60" applyFont="1" applyFill="1" applyBorder="1" applyAlignment="1">
      <alignment horizontal="left" wrapText="1"/>
      <protection/>
    </xf>
    <xf numFmtId="0" fontId="14" fillId="0" borderId="10" xfId="0" applyFont="1" applyFill="1" applyBorder="1" applyAlignment="1" applyProtection="1">
      <alignment textRotation="45" wrapText="1"/>
      <protection locked="0"/>
    </xf>
    <xf numFmtId="0" fontId="23" fillId="0" borderId="15" xfId="58" applyFont="1" applyFill="1" applyBorder="1" applyAlignment="1">
      <alignment horizontal="left" wrapText="1"/>
      <protection/>
    </xf>
    <xf numFmtId="1" fontId="20" fillId="0" borderId="16" xfId="58" applyNumberFormat="1" applyFont="1" applyFill="1" applyBorder="1" applyAlignment="1">
      <alignment wrapText="1"/>
      <protection/>
    </xf>
    <xf numFmtId="0" fontId="23" fillId="0" borderId="15" xfId="60" applyFont="1" applyFill="1" applyBorder="1" applyAlignment="1">
      <alignment horizontal="left" wrapText="1"/>
      <protection/>
    </xf>
    <xf numFmtId="1" fontId="20" fillId="0" borderId="16" xfId="60" applyNumberFormat="1" applyFont="1" applyFill="1" applyBorder="1" applyAlignment="1">
      <alignment wrapText="1"/>
      <protection/>
    </xf>
    <xf numFmtId="0" fontId="24" fillId="0" borderId="15" xfId="60" applyFont="1" applyFill="1" applyBorder="1" applyAlignment="1">
      <alignment horizontal="left" wrapText="1"/>
      <protection/>
    </xf>
    <xf numFmtId="1" fontId="19" fillId="0" borderId="16" xfId="60" applyNumberFormat="1" applyFont="1" applyFill="1" applyBorder="1" applyAlignment="1">
      <alignment wrapText="1"/>
      <protection/>
    </xf>
    <xf numFmtId="0" fontId="23" fillId="0" borderId="17" xfId="60" applyFont="1" applyFill="1" applyBorder="1" applyAlignment="1">
      <alignment horizontal="left" wrapText="1"/>
      <protection/>
    </xf>
    <xf numFmtId="0" fontId="19" fillId="0" borderId="18" xfId="0" applyFont="1" applyBorder="1" applyAlignment="1">
      <alignment/>
    </xf>
    <xf numFmtId="1" fontId="20" fillId="0" borderId="19" xfId="60" applyNumberFormat="1" applyFont="1" applyFill="1" applyBorder="1" applyAlignment="1">
      <alignment wrapText="1"/>
      <protection/>
    </xf>
    <xf numFmtId="0" fontId="23" fillId="0" borderId="20" xfId="58" applyFont="1" applyFill="1" applyBorder="1" applyAlignment="1">
      <alignment horizontal="left" wrapText="1"/>
      <protection/>
    </xf>
    <xf numFmtId="0" fontId="20" fillId="0" borderId="21" xfId="58" applyFont="1" applyFill="1" applyBorder="1" applyAlignment="1">
      <alignment horizontal="left" wrapText="1"/>
      <protection/>
    </xf>
    <xf numFmtId="1" fontId="20" fillId="0" borderId="22" xfId="58" applyNumberFormat="1" applyFont="1" applyFill="1" applyBorder="1" applyAlignment="1">
      <alignment wrapText="1"/>
      <protection/>
    </xf>
    <xf numFmtId="0" fontId="21" fillId="0" borderId="23" xfId="60" applyFont="1" applyFill="1" applyBorder="1" applyAlignment="1">
      <alignment horizontal="center"/>
      <protection/>
    </xf>
    <xf numFmtId="0" fontId="21" fillId="0" borderId="24" xfId="60" applyFont="1" applyFill="1" applyBorder="1" applyAlignment="1">
      <alignment horizontal="center"/>
      <protection/>
    </xf>
    <xf numFmtId="0" fontId="21" fillId="0" borderId="25" xfId="58" applyFont="1" applyFill="1" applyBorder="1" applyAlignment="1">
      <alignment horizontal="center"/>
      <protection/>
    </xf>
    <xf numFmtId="0" fontId="19" fillId="0" borderId="26" xfId="0" applyFont="1" applyBorder="1" applyAlignment="1">
      <alignment/>
    </xf>
    <xf numFmtId="1" fontId="20" fillId="0" borderId="27" xfId="58" applyNumberFormat="1" applyFont="1" applyFill="1" applyBorder="1" applyAlignment="1">
      <alignment wrapText="1"/>
      <protection/>
    </xf>
    <xf numFmtId="1" fontId="20" fillId="0" borderId="28" xfId="58" applyNumberFormat="1" applyFont="1" applyFill="1" applyBorder="1" applyAlignment="1">
      <alignment wrapText="1"/>
      <protection/>
    </xf>
    <xf numFmtId="1" fontId="20" fillId="0" borderId="29" xfId="58" applyNumberFormat="1" applyFont="1" applyFill="1" applyBorder="1" applyAlignment="1">
      <alignment wrapText="1"/>
      <protection/>
    </xf>
    <xf numFmtId="1" fontId="20" fillId="0" borderId="30" xfId="58" applyNumberFormat="1" applyFont="1" applyFill="1" applyBorder="1" applyAlignment="1">
      <alignment wrapText="1"/>
      <protection/>
    </xf>
    <xf numFmtId="0" fontId="21" fillId="0" borderId="31" xfId="60" applyFont="1" applyFill="1" applyBorder="1" applyAlignment="1">
      <alignment horizontal="center"/>
      <protection/>
    </xf>
    <xf numFmtId="0" fontId="20" fillId="36" borderId="32" xfId="60" applyFont="1" applyFill="1" applyBorder="1" applyAlignment="1">
      <alignment horizontal="left" wrapText="1"/>
      <protection/>
    </xf>
    <xf numFmtId="0" fontId="19" fillId="37" borderId="32" xfId="0" applyFont="1" applyFill="1" applyBorder="1" applyAlignment="1">
      <alignment/>
    </xf>
    <xf numFmtId="0" fontId="19" fillId="37" borderId="32" xfId="0" applyFont="1" applyFill="1" applyBorder="1" applyAlignment="1">
      <alignment/>
    </xf>
    <xf numFmtId="0" fontId="21" fillId="0" borderId="0" xfId="60" applyFont="1" applyFill="1" applyBorder="1" applyAlignment="1">
      <alignment horizontal="left" wrapText="1"/>
      <protection/>
    </xf>
    <xf numFmtId="0" fontId="21" fillId="36" borderId="33" xfId="60" applyFont="1" applyFill="1" applyBorder="1" applyAlignment="1">
      <alignment horizontal="left" wrapText="1"/>
      <protection/>
    </xf>
    <xf numFmtId="0" fontId="28" fillId="0" borderId="0" xfId="0" applyFont="1" applyAlignment="1">
      <alignment/>
    </xf>
    <xf numFmtId="0" fontId="22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41" xfId="60" applyFont="1" applyFill="1" applyBorder="1" applyAlignment="1">
      <alignment horizontal="center"/>
      <protection/>
    </xf>
    <xf numFmtId="0" fontId="21" fillId="0" borderId="42" xfId="60" applyFont="1" applyFill="1" applyBorder="1" applyAlignment="1">
      <alignment horizontal="center"/>
      <protection/>
    </xf>
    <xf numFmtId="0" fontId="20" fillId="0" borderId="43" xfId="58" applyFont="1" applyFill="1" applyBorder="1" applyAlignment="1">
      <alignment horizontal="center"/>
      <protection/>
    </xf>
    <xf numFmtId="0" fontId="21" fillId="0" borderId="44" xfId="60" applyFont="1" applyFill="1" applyBorder="1" applyAlignment="1">
      <alignment horizontal="center"/>
      <protection/>
    </xf>
    <xf numFmtId="0" fontId="20" fillId="0" borderId="45" xfId="58" applyFont="1" applyFill="1" applyBorder="1" applyAlignment="1">
      <alignment horizontal="center"/>
      <protection/>
    </xf>
    <xf numFmtId="0" fontId="21" fillId="0" borderId="37" xfId="60" applyFont="1" applyFill="1" applyBorder="1" applyAlignment="1">
      <alignment horizontal="center"/>
      <protection/>
    </xf>
    <xf numFmtId="0" fontId="20" fillId="0" borderId="38" xfId="58" applyFont="1" applyFill="1" applyBorder="1" applyAlignment="1">
      <alignment horizontal="center"/>
      <protection/>
    </xf>
    <xf numFmtId="0" fontId="15" fillId="37" borderId="13" xfId="0" applyFont="1" applyFill="1" applyBorder="1" applyAlignment="1" applyProtection="1">
      <alignment textRotation="45" wrapText="1"/>
      <protection locked="0"/>
    </xf>
    <xf numFmtId="0" fontId="0" fillId="37" borderId="13" xfId="0" applyFont="1" applyFill="1" applyBorder="1" applyAlignment="1" applyProtection="1">
      <alignment textRotation="45"/>
      <protection locked="0"/>
    </xf>
    <xf numFmtId="0" fontId="10" fillId="37" borderId="13" xfId="0" applyFont="1" applyFill="1" applyBorder="1" applyAlignment="1" applyProtection="1">
      <alignment textRotation="45"/>
      <protection locked="0"/>
    </xf>
    <xf numFmtId="0" fontId="0" fillId="37" borderId="4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20" fillId="0" borderId="43" xfId="58" applyNumberFormat="1" applyFont="1" applyFill="1" applyBorder="1" applyAlignment="1">
      <alignment horizontal="center"/>
      <protection/>
    </xf>
    <xf numFmtId="0" fontId="19" fillId="0" borderId="47" xfId="0" applyFont="1" applyBorder="1" applyAlignment="1">
      <alignment horizontal="center"/>
    </xf>
    <xf numFmtId="0" fontId="0" fillId="38" borderId="10" xfId="0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171" fontId="0" fillId="38" borderId="1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8" fontId="19" fillId="0" borderId="0" xfId="0" applyNumberFormat="1" applyFont="1" applyAlignment="1">
      <alignment/>
    </xf>
    <xf numFmtId="168" fontId="19" fillId="37" borderId="25" xfId="0" applyNumberFormat="1" applyFont="1" applyFill="1" applyBorder="1" applyAlignment="1">
      <alignment/>
    </xf>
    <xf numFmtId="0" fontId="29" fillId="0" borderId="12" xfId="0" applyFont="1" applyBorder="1" applyAlignment="1">
      <alignment textRotation="45"/>
    </xf>
    <xf numFmtId="0" fontId="30" fillId="0" borderId="12" xfId="0" applyFont="1" applyBorder="1" applyAlignment="1">
      <alignment/>
    </xf>
    <xf numFmtId="2" fontId="31" fillId="0" borderId="10" xfId="0" applyNumberFormat="1" applyFont="1" applyBorder="1" applyAlignment="1">
      <alignment textRotation="45"/>
    </xf>
    <xf numFmtId="0" fontId="32" fillId="0" borderId="11" xfId="0" applyFont="1" applyFill="1" applyBorder="1" applyAlignment="1" applyProtection="1">
      <alignment textRotation="45"/>
      <protection locked="0"/>
    </xf>
    <xf numFmtId="0" fontId="32" fillId="0" borderId="10" xfId="0" applyFont="1" applyFill="1" applyBorder="1" applyAlignment="1" applyProtection="1">
      <alignment textRotation="45"/>
      <protection locked="0"/>
    </xf>
    <xf numFmtId="0" fontId="31" fillId="0" borderId="10" xfId="0" applyFont="1" applyFill="1" applyBorder="1" applyAlignment="1" applyProtection="1">
      <alignment textRotation="45" wrapText="1"/>
      <protection locked="0"/>
    </xf>
    <xf numFmtId="0" fontId="29" fillId="0" borderId="0" xfId="0" applyFont="1" applyBorder="1" applyAlignment="1">
      <alignment textRotation="45"/>
    </xf>
    <xf numFmtId="0" fontId="33" fillId="0" borderId="0" xfId="0" applyFont="1" applyAlignment="1" applyProtection="1">
      <alignment/>
      <protection/>
    </xf>
    <xf numFmtId="0" fontId="29" fillId="0" borderId="0" xfId="0" applyFont="1" applyBorder="1" applyAlignment="1">
      <alignment horizontal="left"/>
    </xf>
    <xf numFmtId="2" fontId="29" fillId="0" borderId="10" xfId="0" applyNumberFormat="1" applyFont="1" applyBorder="1" applyAlignment="1">
      <alignment textRotation="45"/>
    </xf>
    <xf numFmtId="0" fontId="34" fillId="0" borderId="11" xfId="0" applyFont="1" applyFill="1" applyBorder="1" applyAlignment="1" applyProtection="1">
      <alignment textRotation="45"/>
      <protection locked="0"/>
    </xf>
    <xf numFmtId="0" fontId="34" fillId="0" borderId="10" xfId="0" applyFont="1" applyFill="1" applyBorder="1" applyAlignment="1" applyProtection="1">
      <alignment textRotation="45"/>
      <protection locked="0"/>
    </xf>
    <xf numFmtId="0" fontId="31" fillId="0" borderId="11" xfId="0" applyFont="1" applyFill="1" applyBorder="1" applyAlignment="1" applyProtection="1">
      <alignment textRotation="45" wrapText="1"/>
      <protection locked="0"/>
    </xf>
    <xf numFmtId="0" fontId="33" fillId="0" borderId="0" xfId="0" applyFont="1" applyFill="1" applyBorder="1" applyAlignment="1" applyProtection="1">
      <alignment/>
      <protection/>
    </xf>
    <xf numFmtId="171" fontId="29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/>
    </xf>
    <xf numFmtId="0" fontId="29" fillId="0" borderId="10" xfId="0" applyFont="1" applyFill="1" applyBorder="1" applyAlignment="1" applyProtection="1">
      <alignment textRotation="45"/>
      <protection locked="0"/>
    </xf>
    <xf numFmtId="0" fontId="29" fillId="0" borderId="10" xfId="0" applyFont="1" applyFill="1" applyBorder="1" applyAlignment="1">
      <alignment textRotation="45"/>
    </xf>
    <xf numFmtId="2" fontId="33" fillId="0" borderId="0" xfId="0" applyNumberFormat="1" applyFont="1" applyAlignment="1">
      <alignment/>
    </xf>
    <xf numFmtId="2" fontId="33" fillId="33" borderId="10" xfId="0" applyNumberFormat="1" applyFont="1" applyFill="1" applyBorder="1" applyAlignment="1">
      <alignment/>
    </xf>
    <xf numFmtId="2" fontId="29" fillId="33" borderId="11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2" fontId="33" fillId="0" borderId="0" xfId="0" applyNumberFormat="1" applyFont="1" applyBorder="1" applyAlignment="1">
      <alignment/>
    </xf>
    <xf numFmtId="2" fontId="33" fillId="33" borderId="10" xfId="0" applyNumberFormat="1" applyFont="1" applyFill="1" applyBorder="1" applyAlignment="1">
      <alignment/>
    </xf>
    <xf numFmtId="168" fontId="29" fillId="0" borderId="0" xfId="0" applyNumberFormat="1" applyFont="1" applyAlignment="1">
      <alignment/>
    </xf>
    <xf numFmtId="168" fontId="33" fillId="0" borderId="0" xfId="0" applyNumberFormat="1" applyFont="1" applyAlignment="1">
      <alignment/>
    </xf>
    <xf numFmtId="168" fontId="29" fillId="33" borderId="11" xfId="0" applyNumberFormat="1" applyFont="1" applyFill="1" applyBorder="1" applyAlignment="1">
      <alignment/>
    </xf>
    <xf numFmtId="168" fontId="29" fillId="33" borderId="11" xfId="0" applyNumberFormat="1" applyFont="1" applyFill="1" applyBorder="1" applyAlignment="1">
      <alignment horizontal="center"/>
    </xf>
    <xf numFmtId="168" fontId="29" fillId="0" borderId="0" xfId="0" applyNumberFormat="1" applyFont="1" applyBorder="1" applyAlignment="1">
      <alignment/>
    </xf>
    <xf numFmtId="2" fontId="29" fillId="0" borderId="0" xfId="0" applyNumberFormat="1" applyFont="1" applyAlignment="1">
      <alignment/>
    </xf>
    <xf numFmtId="2" fontId="29" fillId="33" borderId="10" xfId="0" applyNumberFormat="1" applyFont="1" applyFill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29" fillId="33" borderId="11" xfId="0" applyFont="1" applyFill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1" fontId="29" fillId="33" borderId="10" xfId="0" applyNumberFormat="1" applyFont="1" applyFill="1" applyBorder="1" applyAlignment="1">
      <alignment/>
    </xf>
    <xf numFmtId="1" fontId="29" fillId="0" borderId="0" xfId="0" applyNumberFormat="1" applyFont="1" applyBorder="1" applyAlignment="1">
      <alignment/>
    </xf>
    <xf numFmtId="1" fontId="33" fillId="0" borderId="0" xfId="0" applyNumberFormat="1" applyFont="1" applyBorder="1" applyAlignment="1">
      <alignment/>
    </xf>
    <xf numFmtId="1" fontId="29" fillId="33" borderId="11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2" fontId="29" fillId="0" borderId="0" xfId="0" applyNumberFormat="1" applyFont="1" applyBorder="1" applyAlignment="1">
      <alignment/>
    </xf>
    <xf numFmtId="168" fontId="29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1" fontId="33" fillId="33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1" fontId="33" fillId="33" borderId="1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29" fillId="0" borderId="10" xfId="0" applyNumberFormat="1" applyFont="1" applyBorder="1" applyAlignment="1">
      <alignment/>
    </xf>
    <xf numFmtId="0" fontId="0" fillId="38" borderId="1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0" fillId="39" borderId="10" xfId="0" applyFill="1" applyBorder="1" applyAlignment="1" applyProtection="1">
      <alignment/>
      <protection/>
    </xf>
    <xf numFmtId="1" fontId="29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0" fillId="38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textRotation="45"/>
      <protection locked="0"/>
    </xf>
    <xf numFmtId="2" fontId="29" fillId="0" borderId="0" xfId="0" applyNumberFormat="1" applyFont="1" applyAlignment="1">
      <alignment horizontal="center"/>
    </xf>
    <xf numFmtId="2" fontId="34" fillId="0" borderId="0" xfId="0" applyNumberFormat="1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35" borderId="0" xfId="0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textRotation="45"/>
      <protection locked="0"/>
    </xf>
    <xf numFmtId="0" fontId="0" fillId="0" borderId="11" xfId="0" applyFont="1" applyBorder="1" applyAlignment="1" applyProtection="1">
      <alignment textRotation="45"/>
      <protection locked="0"/>
    </xf>
    <xf numFmtId="0" fontId="0" fillId="0" borderId="13" xfId="0" applyFont="1" applyBorder="1" applyAlignment="1" applyProtection="1">
      <alignment textRotation="45"/>
      <protection locked="0"/>
    </xf>
    <xf numFmtId="0" fontId="0" fillId="35" borderId="12" xfId="0" applyFont="1" applyFill="1" applyBorder="1" applyAlignment="1" applyProtection="1">
      <alignment textRotation="45"/>
      <protection hidden="1"/>
    </xf>
    <xf numFmtId="0" fontId="19" fillId="0" borderId="0" xfId="57" applyFont="1">
      <alignment/>
      <protection/>
    </xf>
    <xf numFmtId="0" fontId="20" fillId="0" borderId="0" xfId="61" applyFont="1" applyFill="1" applyBorder="1" applyAlignment="1">
      <alignment horizontal="center"/>
      <protection/>
    </xf>
    <xf numFmtId="0" fontId="21" fillId="0" borderId="41" xfId="61" applyFont="1" applyFill="1" applyBorder="1" applyAlignment="1">
      <alignment horizontal="center"/>
      <protection/>
    </xf>
    <xf numFmtId="0" fontId="19" fillId="0" borderId="47" xfId="57" applyFont="1" applyBorder="1" applyAlignment="1">
      <alignment horizontal="center"/>
      <protection/>
    </xf>
    <xf numFmtId="0" fontId="22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0" fillId="0" borderId="0" xfId="57">
      <alignment/>
      <protection/>
    </xf>
    <xf numFmtId="0" fontId="21" fillId="0" borderId="42" xfId="61" applyFont="1" applyFill="1" applyBorder="1" applyAlignment="1">
      <alignment horizontal="center"/>
      <protection/>
    </xf>
    <xf numFmtId="0" fontId="20" fillId="0" borderId="43" xfId="59" applyFont="1" applyFill="1" applyBorder="1" applyAlignment="1">
      <alignment horizontal="center"/>
      <protection/>
    </xf>
    <xf numFmtId="171" fontId="20" fillId="0" borderId="43" xfId="59" applyNumberFormat="1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center"/>
      <protection/>
    </xf>
    <xf numFmtId="0" fontId="16" fillId="0" borderId="0" xfId="57" applyFont="1">
      <alignment/>
      <protection/>
    </xf>
    <xf numFmtId="0" fontId="21" fillId="0" borderId="44" xfId="61" applyFont="1" applyFill="1" applyBorder="1" applyAlignment="1">
      <alignment horizontal="center"/>
      <protection/>
    </xf>
    <xf numFmtId="0" fontId="20" fillId="0" borderId="45" xfId="59" applyFont="1" applyFill="1" applyBorder="1" applyAlignment="1">
      <alignment horizontal="center"/>
      <protection/>
    </xf>
    <xf numFmtId="0" fontId="21" fillId="0" borderId="37" xfId="61" applyFont="1" applyFill="1" applyBorder="1" applyAlignment="1">
      <alignment horizontal="center"/>
      <protection/>
    </xf>
    <xf numFmtId="0" fontId="20" fillId="0" borderId="38" xfId="59" applyFont="1" applyFill="1" applyBorder="1" applyAlignment="1">
      <alignment horizontal="center"/>
      <protection/>
    </xf>
    <xf numFmtId="0" fontId="21" fillId="0" borderId="23" xfId="61" applyFont="1" applyFill="1" applyBorder="1" applyAlignment="1">
      <alignment horizontal="center"/>
      <protection/>
    </xf>
    <xf numFmtId="0" fontId="21" fillId="0" borderId="24" xfId="61" applyFont="1" applyFill="1" applyBorder="1" applyAlignment="1">
      <alignment horizontal="center"/>
      <protection/>
    </xf>
    <xf numFmtId="0" fontId="21" fillId="0" borderId="31" xfId="61" applyFont="1" applyFill="1" applyBorder="1" applyAlignment="1">
      <alignment horizontal="center"/>
      <protection/>
    </xf>
    <xf numFmtId="0" fontId="21" fillId="0" borderId="25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/>
      <protection/>
    </xf>
    <xf numFmtId="0" fontId="23" fillId="0" borderId="15" xfId="61" applyFont="1" applyFill="1" applyBorder="1" applyAlignment="1">
      <alignment horizontal="left" wrapText="1"/>
      <protection/>
    </xf>
    <xf numFmtId="0" fontId="19" fillId="0" borderId="10" xfId="57" applyFont="1" applyBorder="1">
      <alignment/>
      <protection/>
    </xf>
    <xf numFmtId="1" fontId="20" fillId="0" borderId="16" xfId="59" applyNumberFormat="1" applyFont="1" applyFill="1" applyBorder="1" applyAlignment="1">
      <alignment wrapText="1"/>
      <protection/>
    </xf>
    <xf numFmtId="1" fontId="20" fillId="0" borderId="29" xfId="59" applyNumberFormat="1" applyFont="1" applyFill="1" applyBorder="1" applyAlignment="1">
      <alignment wrapText="1"/>
      <protection/>
    </xf>
    <xf numFmtId="0" fontId="19" fillId="0" borderId="26" xfId="57" applyFont="1" applyBorder="1" applyAlignment="1">
      <alignment/>
      <protection/>
    </xf>
    <xf numFmtId="1" fontId="20" fillId="0" borderId="16" xfId="61" applyNumberFormat="1" applyFont="1" applyFill="1" applyBorder="1" applyAlignment="1">
      <alignment wrapText="1"/>
      <protection/>
    </xf>
    <xf numFmtId="0" fontId="7" fillId="0" borderId="0" xfId="57" applyFont="1">
      <alignment/>
      <protection/>
    </xf>
    <xf numFmtId="0" fontId="23" fillId="0" borderId="15" xfId="59" applyFont="1" applyFill="1" applyBorder="1" applyAlignment="1">
      <alignment horizontal="left" wrapText="1"/>
      <protection/>
    </xf>
    <xf numFmtId="0" fontId="23" fillId="0" borderId="17" xfId="61" applyFont="1" applyFill="1" applyBorder="1" applyAlignment="1">
      <alignment horizontal="left" wrapText="1"/>
      <protection/>
    </xf>
    <xf numFmtId="0" fontId="19" fillId="0" borderId="18" xfId="57" applyFont="1" applyBorder="1">
      <alignment/>
      <protection/>
    </xf>
    <xf numFmtId="1" fontId="20" fillId="0" borderId="19" xfId="61" applyNumberFormat="1" applyFont="1" applyFill="1" applyBorder="1" applyAlignment="1">
      <alignment wrapText="1"/>
      <protection/>
    </xf>
    <xf numFmtId="1" fontId="20" fillId="0" borderId="30" xfId="59" applyNumberFormat="1" applyFont="1" applyFill="1" applyBorder="1" applyAlignment="1">
      <alignment wrapText="1"/>
      <protection/>
    </xf>
    <xf numFmtId="0" fontId="20" fillId="0" borderId="0" xfId="61" applyFont="1" applyFill="1" applyBorder="1" applyAlignment="1">
      <alignment horizontal="left" wrapText="1"/>
      <protection/>
    </xf>
    <xf numFmtId="1" fontId="20" fillId="0" borderId="0" xfId="61" applyNumberFormat="1" applyFont="1" applyFill="1" applyBorder="1" applyAlignment="1">
      <alignment wrapText="1"/>
      <protection/>
    </xf>
    <xf numFmtId="1" fontId="20" fillId="0" borderId="27" xfId="59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/>
      <protection/>
    </xf>
    <xf numFmtId="0" fontId="21" fillId="0" borderId="0" xfId="61" applyFont="1" applyFill="1" applyBorder="1" applyAlignment="1">
      <alignment horizontal="left" wrapText="1"/>
      <protection/>
    </xf>
    <xf numFmtId="1" fontId="19" fillId="0" borderId="0" xfId="57" applyNumberFormat="1" applyFont="1" applyAlignme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horizontal="right"/>
      <protection/>
    </xf>
    <xf numFmtId="168" fontId="19" fillId="0" borderId="0" xfId="57" applyNumberFormat="1" applyFont="1">
      <alignment/>
      <protection/>
    </xf>
    <xf numFmtId="0" fontId="21" fillId="36" borderId="33" xfId="61" applyFont="1" applyFill="1" applyBorder="1" applyAlignment="1">
      <alignment horizontal="left" wrapText="1"/>
      <protection/>
    </xf>
    <xf numFmtId="0" fontId="20" fillId="36" borderId="32" xfId="61" applyFont="1" applyFill="1" applyBorder="1" applyAlignment="1">
      <alignment horizontal="left" wrapText="1"/>
      <protection/>
    </xf>
    <xf numFmtId="0" fontId="19" fillId="37" borderId="32" xfId="57" applyFont="1" applyFill="1" applyBorder="1" applyAlignment="1">
      <alignment/>
      <protection/>
    </xf>
    <xf numFmtId="0" fontId="19" fillId="37" borderId="32" xfId="57" applyFont="1" applyFill="1" applyBorder="1">
      <alignment/>
      <protection/>
    </xf>
    <xf numFmtId="168" fontId="19" fillId="37" borderId="25" xfId="57" applyNumberFormat="1" applyFont="1" applyFill="1" applyBorder="1" applyAlignment="1">
      <alignment/>
      <protection/>
    </xf>
    <xf numFmtId="0" fontId="4" fillId="0" borderId="0" xfId="61" applyFont="1" applyFill="1" applyBorder="1" applyAlignment="1">
      <alignment horizontal="left" wrapText="1"/>
      <protection/>
    </xf>
    <xf numFmtId="0" fontId="0" fillId="0" borderId="0" xfId="57" applyAlignment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/>
      <protection/>
    </xf>
    <xf numFmtId="0" fontId="17" fillId="0" borderId="0" xfId="60" applyFont="1" applyFill="1" applyBorder="1" applyAlignment="1">
      <alignment horizontal="left" wrapText="1"/>
      <protection/>
    </xf>
    <xf numFmtId="0" fontId="17" fillId="0" borderId="0" xfId="61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Depth of Plant Colonization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35"/>
          <c:w val="0.940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DEPTH GRAPH'!$A$2:$A$41</c:f>
              <c:numCache/>
            </c:numRef>
          </c:cat>
          <c:val>
            <c:numRef>
              <c:f>'MAX DEPTH GRAPH'!$B$2:$B$41</c:f>
              <c:numCache/>
            </c:numRef>
          </c:val>
        </c:ser>
        <c:axId val="38461669"/>
        <c:axId val="10610702"/>
      </c:barChart>
      <c:cat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Bin (feet)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702"/>
        <c:crosses val="autoZero"/>
        <c:auto val="1"/>
        <c:lblOffset val="100"/>
        <c:tickLblSkip val="2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Sites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876550" y="171450"/>
        <a:ext cx="85344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7"/>
  <sheetViews>
    <sheetView zoomScalePageLayoutView="0" workbookViewId="0" topLeftCell="A1">
      <pane xSplit="1" ySplit="1" topLeftCell="E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N306" sqref="N306:N307"/>
    </sheetView>
  </sheetViews>
  <sheetFormatPr defaultColWidth="5.7109375" defaultRowHeight="12.75"/>
  <cols>
    <col min="1" max="1" width="5.00390625" style="27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12" customWidth="1"/>
    <col min="7" max="7" width="5.00390625" style="27" bestFit="1" customWidth="1"/>
    <col min="8" max="8" width="7.00390625" style="112" customWidth="1"/>
    <col min="9" max="9" width="5.7109375" style="10" customWidth="1"/>
    <col min="10" max="11" width="6.7109375" style="10" customWidth="1"/>
    <col min="12" max="12" width="5.7109375" style="24" customWidth="1"/>
    <col min="13" max="43" width="5.7109375" style="10" customWidth="1"/>
    <col min="44" max="44" width="5.7109375" style="24" customWidth="1"/>
    <col min="45" max="16384" width="5.7109375" style="10" customWidth="1"/>
  </cols>
  <sheetData>
    <row r="1" spans="1:45" s="9" customFormat="1" ht="189.75" customHeight="1">
      <c r="A1" s="205" t="s">
        <v>580</v>
      </c>
      <c r="B1" s="206" t="s">
        <v>581</v>
      </c>
      <c r="C1" s="194" t="s">
        <v>582</v>
      </c>
      <c r="D1" s="207" t="s">
        <v>583</v>
      </c>
      <c r="E1" s="194" t="s">
        <v>634</v>
      </c>
      <c r="F1" s="208" t="s">
        <v>585</v>
      </c>
      <c r="G1" s="205" t="s">
        <v>586</v>
      </c>
      <c r="H1" s="40" t="s">
        <v>587</v>
      </c>
      <c r="I1" s="16" t="s">
        <v>557</v>
      </c>
      <c r="J1" s="23" t="s">
        <v>407</v>
      </c>
      <c r="K1" s="23" t="s">
        <v>408</v>
      </c>
      <c r="L1" s="64" t="s">
        <v>588</v>
      </c>
      <c r="M1" s="15" t="s">
        <v>589</v>
      </c>
      <c r="N1" s="15" t="s">
        <v>590</v>
      </c>
      <c r="O1" s="15" t="s">
        <v>640</v>
      </c>
      <c r="P1" s="15" t="s">
        <v>641</v>
      </c>
      <c r="Q1" s="15" t="s">
        <v>591</v>
      </c>
      <c r="R1" s="15" t="s">
        <v>642</v>
      </c>
      <c r="S1" s="15" t="s">
        <v>592</v>
      </c>
      <c r="T1" s="15" t="s">
        <v>593</v>
      </c>
      <c r="U1" s="15" t="s">
        <v>594</v>
      </c>
      <c r="V1" s="15" t="s">
        <v>595</v>
      </c>
      <c r="W1" s="15" t="s">
        <v>628</v>
      </c>
      <c r="X1" s="15" t="s">
        <v>643</v>
      </c>
      <c r="Y1" s="15" t="s">
        <v>596</v>
      </c>
      <c r="Z1" s="15" t="s">
        <v>597</v>
      </c>
      <c r="AA1" s="15" t="s">
        <v>598</v>
      </c>
      <c r="AB1" s="15" t="s">
        <v>644</v>
      </c>
      <c r="AC1" s="15" t="s">
        <v>629</v>
      </c>
      <c r="AD1" s="15" t="s">
        <v>599</v>
      </c>
      <c r="AE1" s="15" t="s">
        <v>600</v>
      </c>
      <c r="AF1" s="15" t="s">
        <v>601</v>
      </c>
      <c r="AG1" s="15" t="s">
        <v>602</v>
      </c>
      <c r="AH1" s="15" t="s">
        <v>603</v>
      </c>
      <c r="AI1" s="15" t="s">
        <v>604</v>
      </c>
      <c r="AJ1" s="15" t="s">
        <v>630</v>
      </c>
      <c r="AK1" s="15" t="s">
        <v>645</v>
      </c>
      <c r="AL1" s="15" t="s">
        <v>605</v>
      </c>
      <c r="AM1" s="15" t="s">
        <v>646</v>
      </c>
      <c r="AN1" s="15" t="s">
        <v>606</v>
      </c>
      <c r="AO1" s="15" t="s">
        <v>607</v>
      </c>
      <c r="AP1" s="15" t="s">
        <v>608</v>
      </c>
      <c r="AQ1" s="15" t="s">
        <v>609</v>
      </c>
      <c r="AR1" s="108" t="s">
        <v>613</v>
      </c>
      <c r="AS1" s="194" t="s">
        <v>631</v>
      </c>
    </row>
    <row r="2" spans="1:45" ht="12.75">
      <c r="A2" s="26">
        <v>1</v>
      </c>
      <c r="B2">
        <v>46.25434</v>
      </c>
      <c r="C2">
        <v>-91.92691</v>
      </c>
      <c r="D2" s="10">
        <v>4</v>
      </c>
      <c r="E2" s="10" t="s">
        <v>574</v>
      </c>
      <c r="F2" s="114">
        <v>1</v>
      </c>
      <c r="G2" s="26">
        <v>1</v>
      </c>
      <c r="H2" s="42">
        <v>4</v>
      </c>
      <c r="I2" s="10">
        <v>1</v>
      </c>
      <c r="J2" s="17">
        <v>0</v>
      </c>
      <c r="K2" s="17">
        <v>1</v>
      </c>
      <c r="L2" s="27">
        <v>0</v>
      </c>
      <c r="M2" s="27">
        <v>0</v>
      </c>
      <c r="N2" s="27">
        <v>1</v>
      </c>
      <c r="O2" s="27">
        <v>0</v>
      </c>
      <c r="P2" s="10">
        <v>0</v>
      </c>
      <c r="Q2" s="10">
        <v>1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1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1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11">
        <v>0</v>
      </c>
      <c r="AS2" s="10">
        <v>0</v>
      </c>
    </row>
    <row r="3" spans="1:45" ht="12.75">
      <c r="A3" s="26">
        <v>2</v>
      </c>
      <c r="B3">
        <v>46.25389</v>
      </c>
      <c r="C3">
        <v>-91.92689</v>
      </c>
      <c r="D3" s="10">
        <v>14</v>
      </c>
      <c r="E3" s="10" t="s">
        <v>573</v>
      </c>
      <c r="F3" s="114">
        <v>1</v>
      </c>
      <c r="G3" s="26">
        <v>0</v>
      </c>
      <c r="H3" s="42">
        <v>0</v>
      </c>
      <c r="I3" s="10">
        <v>0</v>
      </c>
      <c r="J3" s="17">
        <v>0</v>
      </c>
      <c r="K3" s="17">
        <v>0</v>
      </c>
      <c r="L3" s="27">
        <v>0</v>
      </c>
      <c r="M3" s="27">
        <v>0</v>
      </c>
      <c r="N3" s="27">
        <v>0</v>
      </c>
      <c r="O3" s="27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11">
        <v>0</v>
      </c>
      <c r="AS3" s="10">
        <v>0</v>
      </c>
    </row>
    <row r="4" spans="1:45" ht="12.75">
      <c r="A4" s="26">
        <v>3</v>
      </c>
      <c r="B4">
        <v>46.25344</v>
      </c>
      <c r="C4">
        <v>-91.92688</v>
      </c>
      <c r="D4" s="10">
        <v>8</v>
      </c>
      <c r="E4" s="10" t="s">
        <v>573</v>
      </c>
      <c r="F4" s="114">
        <v>1</v>
      </c>
      <c r="G4" s="26">
        <v>1</v>
      </c>
      <c r="H4" s="42">
        <v>1</v>
      </c>
      <c r="I4" s="10">
        <v>1</v>
      </c>
      <c r="J4" s="17">
        <v>0</v>
      </c>
      <c r="K4" s="17">
        <v>0</v>
      </c>
      <c r="L4" s="27">
        <v>0</v>
      </c>
      <c r="M4" s="27">
        <v>0</v>
      </c>
      <c r="N4" s="27">
        <v>0</v>
      </c>
      <c r="O4" s="27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1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11">
        <v>0</v>
      </c>
      <c r="AS4" s="10">
        <v>0</v>
      </c>
    </row>
    <row r="5" spans="1:45" ht="12.75">
      <c r="A5" s="26">
        <v>4</v>
      </c>
      <c r="B5">
        <v>46.2548</v>
      </c>
      <c r="C5">
        <v>-91.92628</v>
      </c>
      <c r="D5" s="10">
        <v>6</v>
      </c>
      <c r="E5" s="10" t="s">
        <v>572</v>
      </c>
      <c r="F5" s="114">
        <v>1</v>
      </c>
      <c r="G5" s="26">
        <v>1</v>
      </c>
      <c r="H5" s="42">
        <v>3</v>
      </c>
      <c r="I5" s="10">
        <v>1</v>
      </c>
      <c r="J5" s="17">
        <v>0</v>
      </c>
      <c r="K5" s="17">
        <v>0</v>
      </c>
      <c r="L5" s="27">
        <v>0</v>
      </c>
      <c r="M5" s="27">
        <v>0</v>
      </c>
      <c r="N5" s="27">
        <v>0</v>
      </c>
      <c r="O5" s="27">
        <v>0</v>
      </c>
      <c r="P5" s="10">
        <v>0</v>
      </c>
      <c r="Q5" s="10">
        <v>1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1</v>
      </c>
      <c r="AE5" s="10">
        <v>0</v>
      </c>
      <c r="AF5" s="10">
        <v>0</v>
      </c>
      <c r="AG5" s="10">
        <v>1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11">
        <v>0</v>
      </c>
      <c r="AS5" s="10">
        <v>0</v>
      </c>
    </row>
    <row r="6" spans="1:45" ht="12.75">
      <c r="A6" s="26">
        <v>5</v>
      </c>
      <c r="B6">
        <v>46.25435</v>
      </c>
      <c r="C6">
        <v>-91.92626</v>
      </c>
      <c r="D6" s="10">
        <v>6.5</v>
      </c>
      <c r="E6" s="10" t="s">
        <v>572</v>
      </c>
      <c r="F6" s="114">
        <v>1</v>
      </c>
      <c r="G6" s="26">
        <v>1</v>
      </c>
      <c r="H6" s="42">
        <v>5</v>
      </c>
      <c r="I6" s="10">
        <v>2</v>
      </c>
      <c r="J6" s="17">
        <v>0</v>
      </c>
      <c r="K6" s="17">
        <v>0</v>
      </c>
      <c r="L6" s="27">
        <v>1</v>
      </c>
      <c r="M6" s="27">
        <v>0</v>
      </c>
      <c r="N6" s="27">
        <v>0</v>
      </c>
      <c r="O6" s="27">
        <v>0</v>
      </c>
      <c r="P6" s="10">
        <v>0</v>
      </c>
      <c r="Q6" s="10">
        <v>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1</v>
      </c>
      <c r="AE6" s="10">
        <v>0</v>
      </c>
      <c r="AF6" s="10">
        <v>2</v>
      </c>
      <c r="AG6" s="10">
        <v>1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11">
        <v>0</v>
      </c>
      <c r="AS6" s="10">
        <v>0</v>
      </c>
    </row>
    <row r="7" spans="1:45" ht="12.75">
      <c r="A7" s="26">
        <v>6</v>
      </c>
      <c r="B7">
        <v>46.2539</v>
      </c>
      <c r="C7">
        <v>-91.92624</v>
      </c>
      <c r="D7" s="10">
        <v>12.5</v>
      </c>
      <c r="E7" s="10" t="s">
        <v>574</v>
      </c>
      <c r="F7" s="114">
        <v>1</v>
      </c>
      <c r="G7" s="26">
        <v>0</v>
      </c>
      <c r="H7" s="42">
        <v>0</v>
      </c>
      <c r="I7" s="10">
        <v>0</v>
      </c>
      <c r="J7" s="17">
        <v>0</v>
      </c>
      <c r="K7" s="17">
        <v>0</v>
      </c>
      <c r="L7" s="27">
        <v>0</v>
      </c>
      <c r="M7" s="27">
        <v>0</v>
      </c>
      <c r="N7" s="27">
        <v>0</v>
      </c>
      <c r="O7" s="27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11">
        <v>0</v>
      </c>
      <c r="AS7" s="10">
        <v>0</v>
      </c>
    </row>
    <row r="8" spans="1:45" ht="12.75">
      <c r="A8" s="26">
        <v>7</v>
      </c>
      <c r="B8">
        <v>46.25346</v>
      </c>
      <c r="C8">
        <v>-91.92623</v>
      </c>
      <c r="D8" s="10">
        <v>12</v>
      </c>
      <c r="E8" s="10" t="s">
        <v>573</v>
      </c>
      <c r="F8" s="114">
        <v>1</v>
      </c>
      <c r="G8" s="26">
        <v>0</v>
      </c>
      <c r="H8" s="42">
        <v>0</v>
      </c>
      <c r="I8" s="10">
        <v>0</v>
      </c>
      <c r="J8" s="17">
        <v>0</v>
      </c>
      <c r="K8" s="17">
        <v>0</v>
      </c>
      <c r="L8" s="27">
        <v>0</v>
      </c>
      <c r="M8" s="27">
        <v>0</v>
      </c>
      <c r="N8" s="27">
        <v>0</v>
      </c>
      <c r="O8" s="27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11">
        <v>0</v>
      </c>
      <c r="AS8" s="10">
        <v>0</v>
      </c>
    </row>
    <row r="9" spans="1:45" ht="12.75">
      <c r="A9" s="26">
        <v>8</v>
      </c>
      <c r="B9">
        <v>46.25527</v>
      </c>
      <c r="C9">
        <v>-91.92564</v>
      </c>
      <c r="D9" s="10">
        <v>5</v>
      </c>
      <c r="E9" s="10" t="s">
        <v>572</v>
      </c>
      <c r="F9" s="114">
        <v>1</v>
      </c>
      <c r="G9" s="26">
        <v>1</v>
      </c>
      <c r="H9" s="42">
        <v>3</v>
      </c>
      <c r="I9" s="10">
        <v>2</v>
      </c>
      <c r="J9" s="17">
        <v>0</v>
      </c>
      <c r="K9" s="17">
        <v>0</v>
      </c>
      <c r="L9" s="27">
        <v>1</v>
      </c>
      <c r="M9" s="27">
        <v>1</v>
      </c>
      <c r="N9" s="27">
        <v>0</v>
      </c>
      <c r="O9" s="27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2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11">
        <v>0</v>
      </c>
      <c r="AS9" s="10">
        <v>0</v>
      </c>
    </row>
    <row r="10" spans="1:45" ht="12.75">
      <c r="A10" s="26">
        <v>9</v>
      </c>
      <c r="B10">
        <v>46.25482</v>
      </c>
      <c r="C10">
        <v>-91.92563</v>
      </c>
      <c r="D10" s="10">
        <v>6</v>
      </c>
      <c r="E10" s="10" t="s">
        <v>572</v>
      </c>
      <c r="F10" s="114">
        <v>1</v>
      </c>
      <c r="G10" s="26">
        <v>1</v>
      </c>
      <c r="H10" s="42">
        <v>4</v>
      </c>
      <c r="I10" s="10">
        <v>2</v>
      </c>
      <c r="J10" s="17">
        <v>0</v>
      </c>
      <c r="K10" s="17">
        <v>0</v>
      </c>
      <c r="L10" s="27">
        <v>0</v>
      </c>
      <c r="M10" s="27">
        <v>0</v>
      </c>
      <c r="N10" s="27">
        <v>1</v>
      </c>
      <c r="O10" s="27">
        <v>0</v>
      </c>
      <c r="P10" s="10">
        <v>0</v>
      </c>
      <c r="Q10" s="10">
        <v>1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2</v>
      </c>
      <c r="AE10" s="10">
        <v>0</v>
      </c>
      <c r="AF10" s="10">
        <v>0</v>
      </c>
      <c r="AG10" s="10">
        <v>0</v>
      </c>
      <c r="AH10" s="10">
        <v>1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11">
        <v>0</v>
      </c>
      <c r="AS10" s="10">
        <v>0</v>
      </c>
    </row>
    <row r="11" spans="1:45" ht="12.75">
      <c r="A11" s="26">
        <v>10</v>
      </c>
      <c r="B11">
        <v>46.25437</v>
      </c>
      <c r="C11">
        <v>-91.92561</v>
      </c>
      <c r="D11" s="10">
        <v>6</v>
      </c>
      <c r="E11" s="10" t="s">
        <v>572</v>
      </c>
      <c r="F11" s="114">
        <v>1</v>
      </c>
      <c r="G11" s="26">
        <v>1</v>
      </c>
      <c r="H11" s="42">
        <v>2</v>
      </c>
      <c r="I11" s="10">
        <v>2</v>
      </c>
      <c r="J11" s="17">
        <v>0</v>
      </c>
      <c r="K11" s="17">
        <v>0</v>
      </c>
      <c r="L11" s="27">
        <v>0</v>
      </c>
      <c r="M11" s="27">
        <v>0</v>
      </c>
      <c r="N11" s="27">
        <v>0</v>
      </c>
      <c r="O11" s="27">
        <v>0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2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11">
        <v>0</v>
      </c>
      <c r="AS11" s="10">
        <v>0</v>
      </c>
    </row>
    <row r="12" spans="1:45" ht="12.75">
      <c r="A12" s="26">
        <v>11</v>
      </c>
      <c r="B12">
        <v>46.25392</v>
      </c>
      <c r="C12">
        <v>-91.9256</v>
      </c>
      <c r="D12" s="10">
        <v>9</v>
      </c>
      <c r="E12" s="10" t="s">
        <v>572</v>
      </c>
      <c r="F12" s="114">
        <v>1</v>
      </c>
      <c r="G12" s="26">
        <v>1</v>
      </c>
      <c r="H12" s="42">
        <v>2</v>
      </c>
      <c r="I12" s="10">
        <v>3</v>
      </c>
      <c r="J12" s="17">
        <v>0</v>
      </c>
      <c r="K12" s="17">
        <v>0</v>
      </c>
      <c r="L12" s="27">
        <v>0</v>
      </c>
      <c r="M12" s="27">
        <v>0</v>
      </c>
      <c r="N12" s="27">
        <v>0</v>
      </c>
      <c r="O12" s="27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3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11">
        <v>0</v>
      </c>
      <c r="AS12" s="10">
        <v>0</v>
      </c>
    </row>
    <row r="13" spans="1:45" ht="12.75">
      <c r="A13" s="26">
        <v>12</v>
      </c>
      <c r="B13">
        <v>46.25347</v>
      </c>
      <c r="C13">
        <v>-91.92558</v>
      </c>
      <c r="D13" s="10">
        <v>17</v>
      </c>
      <c r="E13" s="10" t="s">
        <v>574</v>
      </c>
      <c r="F13" s="114">
        <v>0</v>
      </c>
      <c r="G13" s="26">
        <v>0</v>
      </c>
      <c r="H13" s="42">
        <v>0</v>
      </c>
      <c r="I13" s="10">
        <v>0</v>
      </c>
      <c r="J13" s="17">
        <v>0</v>
      </c>
      <c r="K13" s="17">
        <v>0</v>
      </c>
      <c r="L13" s="27">
        <v>0</v>
      </c>
      <c r="M13" s="27">
        <v>0</v>
      </c>
      <c r="N13" s="27">
        <v>0</v>
      </c>
      <c r="O13" s="27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11">
        <v>0</v>
      </c>
      <c r="AS13" s="10">
        <v>0</v>
      </c>
    </row>
    <row r="14" spans="1:45" ht="12.75">
      <c r="A14" s="26">
        <v>13</v>
      </c>
      <c r="B14">
        <v>46.25573</v>
      </c>
      <c r="C14">
        <v>-91.92501</v>
      </c>
      <c r="D14" s="260">
        <v>-99</v>
      </c>
      <c r="E14" s="260">
        <v>-99</v>
      </c>
      <c r="F14" s="204">
        <v>-99</v>
      </c>
      <c r="G14" s="26">
        <v>-99</v>
      </c>
      <c r="H14" s="26">
        <v>-99</v>
      </c>
      <c r="I14" s="260">
        <v>-99</v>
      </c>
      <c r="J14" s="26">
        <v>-99</v>
      </c>
      <c r="K14" s="26">
        <v>-99</v>
      </c>
      <c r="L14" s="258">
        <v>-99</v>
      </c>
      <c r="M14" s="258">
        <v>-99</v>
      </c>
      <c r="N14" s="258">
        <v>-99</v>
      </c>
      <c r="O14" s="258">
        <v>-99</v>
      </c>
      <c r="P14" s="260">
        <v>-99</v>
      </c>
      <c r="Q14" s="260">
        <v>-99</v>
      </c>
      <c r="R14" s="260">
        <v>-99</v>
      </c>
      <c r="S14" s="260">
        <v>-99</v>
      </c>
      <c r="T14" s="260">
        <v>-99</v>
      </c>
      <c r="U14" s="260">
        <v>-99</v>
      </c>
      <c r="V14" s="260">
        <v>-99</v>
      </c>
      <c r="W14" s="260">
        <v>-99</v>
      </c>
      <c r="X14" s="260">
        <v>-99</v>
      </c>
      <c r="Y14" s="260">
        <v>-99</v>
      </c>
      <c r="Z14" s="260">
        <v>-99</v>
      </c>
      <c r="AA14" s="260">
        <v>-99</v>
      </c>
      <c r="AB14" s="260">
        <v>-99</v>
      </c>
      <c r="AC14" s="260">
        <v>-99</v>
      </c>
      <c r="AD14" s="260">
        <v>-99</v>
      </c>
      <c r="AE14" s="260">
        <v>-99</v>
      </c>
      <c r="AF14" s="260">
        <v>-99</v>
      </c>
      <c r="AG14" s="260">
        <v>-99</v>
      </c>
      <c r="AH14" s="260">
        <v>-99</v>
      </c>
      <c r="AI14" s="260">
        <v>-99</v>
      </c>
      <c r="AJ14" s="260">
        <v>-99</v>
      </c>
      <c r="AK14" s="260">
        <v>-99</v>
      </c>
      <c r="AL14" s="260">
        <v>-99</v>
      </c>
      <c r="AM14" s="260">
        <v>-99</v>
      </c>
      <c r="AN14" s="260">
        <v>-99</v>
      </c>
      <c r="AO14" s="260">
        <v>-99</v>
      </c>
      <c r="AP14" s="260">
        <v>-99</v>
      </c>
      <c r="AQ14" s="260">
        <v>-99</v>
      </c>
      <c r="AR14" s="263">
        <v>-99</v>
      </c>
      <c r="AS14" s="260">
        <v>-99</v>
      </c>
    </row>
    <row r="15" spans="1:45" ht="12.75">
      <c r="A15" s="26">
        <v>14</v>
      </c>
      <c r="B15">
        <v>46.25528</v>
      </c>
      <c r="C15">
        <v>-91.92499</v>
      </c>
      <c r="D15" s="10">
        <v>4</v>
      </c>
      <c r="E15" s="10" t="s">
        <v>572</v>
      </c>
      <c r="F15" s="114">
        <v>1</v>
      </c>
      <c r="G15" s="26">
        <v>1</v>
      </c>
      <c r="H15" s="42">
        <v>6</v>
      </c>
      <c r="I15" s="10">
        <v>2</v>
      </c>
      <c r="J15" s="17">
        <v>0</v>
      </c>
      <c r="K15" s="17">
        <v>1</v>
      </c>
      <c r="L15" s="27">
        <v>1</v>
      </c>
      <c r="M15" s="27">
        <v>1</v>
      </c>
      <c r="N15" s="27">
        <v>0</v>
      </c>
      <c r="O15" s="27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2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2</v>
      </c>
      <c r="AH15" s="10">
        <v>1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11">
        <v>0</v>
      </c>
      <c r="AS15" s="10">
        <v>0</v>
      </c>
    </row>
    <row r="16" spans="1:45" ht="12.75">
      <c r="A16" s="26">
        <v>15</v>
      </c>
      <c r="B16">
        <v>46.25483</v>
      </c>
      <c r="C16">
        <v>-91.92498</v>
      </c>
      <c r="D16" s="10">
        <v>5.5</v>
      </c>
      <c r="E16" s="10" t="s">
        <v>572</v>
      </c>
      <c r="F16" s="114">
        <v>1</v>
      </c>
      <c r="G16" s="26">
        <v>1</v>
      </c>
      <c r="H16" s="42">
        <v>5</v>
      </c>
      <c r="I16" s="10">
        <v>2</v>
      </c>
      <c r="J16" s="17">
        <v>0</v>
      </c>
      <c r="K16" s="17">
        <v>0</v>
      </c>
      <c r="L16" s="27">
        <v>1</v>
      </c>
      <c r="M16" s="27">
        <v>0</v>
      </c>
      <c r="N16" s="27">
        <v>0</v>
      </c>
      <c r="O16" s="27">
        <v>0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1</v>
      </c>
      <c r="AE16" s="10">
        <v>0</v>
      </c>
      <c r="AF16" s="10">
        <v>0</v>
      </c>
      <c r="AG16" s="10">
        <v>2</v>
      </c>
      <c r="AH16" s="10">
        <v>1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11">
        <v>0</v>
      </c>
      <c r="AS16" s="10">
        <v>0</v>
      </c>
    </row>
    <row r="17" spans="1:45" ht="12.75">
      <c r="A17" s="26">
        <v>16</v>
      </c>
      <c r="B17">
        <v>46.25438</v>
      </c>
      <c r="C17">
        <v>-91.92496</v>
      </c>
      <c r="D17" s="10">
        <v>6</v>
      </c>
      <c r="E17" s="10" t="s">
        <v>572</v>
      </c>
      <c r="F17" s="114">
        <v>1</v>
      </c>
      <c r="G17" s="26">
        <v>1</v>
      </c>
      <c r="H17" s="42">
        <v>3</v>
      </c>
      <c r="I17" s="10">
        <v>2</v>
      </c>
      <c r="J17" s="17">
        <v>0</v>
      </c>
      <c r="K17" s="17">
        <v>0</v>
      </c>
      <c r="L17" s="27">
        <v>0</v>
      </c>
      <c r="M17" s="27">
        <v>0</v>
      </c>
      <c r="N17" s="27">
        <v>1</v>
      </c>
      <c r="O17" s="27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2</v>
      </c>
      <c r="AH17" s="10">
        <v>1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11">
        <v>0</v>
      </c>
      <c r="AS17" s="10">
        <v>0</v>
      </c>
    </row>
    <row r="18" spans="1:45" ht="12.75">
      <c r="A18" s="26">
        <v>17</v>
      </c>
      <c r="B18">
        <v>46.25393</v>
      </c>
      <c r="C18">
        <v>-91.92495</v>
      </c>
      <c r="D18" s="10">
        <v>6</v>
      </c>
      <c r="E18" s="10" t="s">
        <v>572</v>
      </c>
      <c r="F18" s="114">
        <v>1</v>
      </c>
      <c r="G18" s="26">
        <v>1</v>
      </c>
      <c r="H18" s="42">
        <v>2</v>
      </c>
      <c r="I18" s="10">
        <v>3</v>
      </c>
      <c r="J18" s="17">
        <v>0</v>
      </c>
      <c r="K18" s="17">
        <v>0</v>
      </c>
      <c r="L18" s="27">
        <v>0</v>
      </c>
      <c r="M18" s="27">
        <v>0</v>
      </c>
      <c r="N18" s="27">
        <v>0</v>
      </c>
      <c r="O18" s="27">
        <v>0</v>
      </c>
      <c r="P18" s="10">
        <v>0</v>
      </c>
      <c r="Q18" s="10">
        <v>3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11">
        <v>0</v>
      </c>
      <c r="AS18" s="10">
        <v>0</v>
      </c>
    </row>
    <row r="19" spans="1:45" ht="12.75">
      <c r="A19" s="26">
        <v>18</v>
      </c>
      <c r="B19">
        <v>46.25348</v>
      </c>
      <c r="C19">
        <v>-91.92493</v>
      </c>
      <c r="D19" s="10">
        <v>12</v>
      </c>
      <c r="E19" s="10" t="s">
        <v>574</v>
      </c>
      <c r="F19" s="114">
        <v>1</v>
      </c>
      <c r="G19" s="26">
        <v>0</v>
      </c>
      <c r="H19" s="42">
        <v>0</v>
      </c>
      <c r="I19" s="10">
        <v>0</v>
      </c>
      <c r="J19" s="17">
        <v>0</v>
      </c>
      <c r="K19" s="17">
        <v>0</v>
      </c>
      <c r="L19" s="27">
        <v>0</v>
      </c>
      <c r="M19" s="27">
        <v>0</v>
      </c>
      <c r="N19" s="27">
        <v>0</v>
      </c>
      <c r="O19" s="27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11">
        <v>0</v>
      </c>
      <c r="AS19" s="10">
        <v>0</v>
      </c>
    </row>
    <row r="20" spans="1:45" ht="12.75">
      <c r="A20" s="26">
        <v>19</v>
      </c>
      <c r="B20">
        <v>46.25303</v>
      </c>
      <c r="C20">
        <v>-91.92492</v>
      </c>
      <c r="D20" s="10">
        <v>10</v>
      </c>
      <c r="E20" s="10" t="s">
        <v>573</v>
      </c>
      <c r="F20" s="114">
        <v>1</v>
      </c>
      <c r="G20" s="26">
        <v>0</v>
      </c>
      <c r="H20" s="42">
        <v>0</v>
      </c>
      <c r="I20" s="10">
        <v>0</v>
      </c>
      <c r="J20" s="17">
        <v>0</v>
      </c>
      <c r="K20" s="17">
        <v>0</v>
      </c>
      <c r="L20" s="27">
        <v>0</v>
      </c>
      <c r="M20" s="27">
        <v>0</v>
      </c>
      <c r="N20" s="27">
        <v>0</v>
      </c>
      <c r="O20" s="27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11">
        <v>0</v>
      </c>
      <c r="AS20" s="10">
        <v>0</v>
      </c>
    </row>
    <row r="21" spans="1:45" ht="12.75">
      <c r="A21" s="26">
        <v>20</v>
      </c>
      <c r="B21">
        <v>46.25888</v>
      </c>
      <c r="C21">
        <v>-91.92447</v>
      </c>
      <c r="D21" s="260">
        <v>-99</v>
      </c>
      <c r="E21" s="260">
        <v>-99</v>
      </c>
      <c r="F21" s="204">
        <v>-99</v>
      </c>
      <c r="G21" s="26">
        <v>-99</v>
      </c>
      <c r="H21" s="26">
        <v>-99</v>
      </c>
      <c r="I21" s="260">
        <v>-99</v>
      </c>
      <c r="J21" s="26">
        <v>-99</v>
      </c>
      <c r="K21" s="26">
        <v>-99</v>
      </c>
      <c r="L21" s="258">
        <v>-99</v>
      </c>
      <c r="M21" s="258">
        <v>-99</v>
      </c>
      <c r="N21" s="258">
        <v>-99</v>
      </c>
      <c r="O21" s="258">
        <v>-99</v>
      </c>
      <c r="P21" s="260">
        <v>-99</v>
      </c>
      <c r="Q21" s="260">
        <v>-99</v>
      </c>
      <c r="R21" s="260">
        <v>-99</v>
      </c>
      <c r="S21" s="260">
        <v>-99</v>
      </c>
      <c r="T21" s="260">
        <v>-99</v>
      </c>
      <c r="U21" s="260">
        <v>-99</v>
      </c>
      <c r="V21" s="260">
        <v>-99</v>
      </c>
      <c r="W21" s="260">
        <v>-99</v>
      </c>
      <c r="X21" s="260">
        <v>-99</v>
      </c>
      <c r="Y21" s="260">
        <v>-99</v>
      </c>
      <c r="Z21" s="260">
        <v>-99</v>
      </c>
      <c r="AA21" s="260">
        <v>-99</v>
      </c>
      <c r="AB21" s="260">
        <v>-99</v>
      </c>
      <c r="AC21" s="260">
        <v>-99</v>
      </c>
      <c r="AD21" s="260">
        <v>-99</v>
      </c>
      <c r="AE21" s="260">
        <v>-99</v>
      </c>
      <c r="AF21" s="260">
        <v>-99</v>
      </c>
      <c r="AG21" s="260">
        <v>-99</v>
      </c>
      <c r="AH21" s="260">
        <v>-99</v>
      </c>
      <c r="AI21" s="260">
        <v>-99</v>
      </c>
      <c r="AJ21" s="260">
        <v>-99</v>
      </c>
      <c r="AK21" s="260">
        <v>-99</v>
      </c>
      <c r="AL21" s="260">
        <v>-99</v>
      </c>
      <c r="AM21" s="260">
        <v>-99</v>
      </c>
      <c r="AN21" s="260">
        <v>-99</v>
      </c>
      <c r="AO21" s="260">
        <v>-99</v>
      </c>
      <c r="AP21" s="260">
        <v>-99</v>
      </c>
      <c r="AQ21" s="260">
        <v>-99</v>
      </c>
      <c r="AR21" s="263">
        <v>-99</v>
      </c>
      <c r="AS21" s="260">
        <v>-99</v>
      </c>
    </row>
    <row r="22" spans="1:45" ht="12.75">
      <c r="A22" s="26">
        <v>21</v>
      </c>
      <c r="B22">
        <v>46.25844</v>
      </c>
      <c r="C22">
        <v>-91.92446</v>
      </c>
      <c r="D22" s="260">
        <v>-99</v>
      </c>
      <c r="E22" s="260">
        <v>-99</v>
      </c>
      <c r="F22" s="204">
        <v>-99</v>
      </c>
      <c r="G22" s="26">
        <v>-99</v>
      </c>
      <c r="H22" s="26">
        <v>-99</v>
      </c>
      <c r="I22" s="260">
        <v>-99</v>
      </c>
      <c r="J22" s="26">
        <v>-99</v>
      </c>
      <c r="K22" s="26">
        <v>-99</v>
      </c>
      <c r="L22" s="258">
        <v>-99</v>
      </c>
      <c r="M22" s="258">
        <v>-99</v>
      </c>
      <c r="N22" s="258">
        <v>-99</v>
      </c>
      <c r="O22" s="258">
        <v>-99</v>
      </c>
      <c r="P22" s="260">
        <v>-99</v>
      </c>
      <c r="Q22" s="260">
        <v>-99</v>
      </c>
      <c r="R22" s="260">
        <v>-99</v>
      </c>
      <c r="S22" s="260">
        <v>-99</v>
      </c>
      <c r="T22" s="260">
        <v>-99</v>
      </c>
      <c r="U22" s="260">
        <v>-99</v>
      </c>
      <c r="V22" s="260">
        <v>-99</v>
      </c>
      <c r="W22" s="260">
        <v>-99</v>
      </c>
      <c r="X22" s="260">
        <v>-99</v>
      </c>
      <c r="Y22" s="260">
        <v>-99</v>
      </c>
      <c r="Z22" s="260">
        <v>-99</v>
      </c>
      <c r="AA22" s="260">
        <v>-99</v>
      </c>
      <c r="AB22" s="260">
        <v>-99</v>
      </c>
      <c r="AC22" s="260">
        <v>-99</v>
      </c>
      <c r="AD22" s="260">
        <v>-99</v>
      </c>
      <c r="AE22" s="260">
        <v>-99</v>
      </c>
      <c r="AF22" s="260">
        <v>-99</v>
      </c>
      <c r="AG22" s="260">
        <v>-99</v>
      </c>
      <c r="AH22" s="260">
        <v>-99</v>
      </c>
      <c r="AI22" s="260">
        <v>-99</v>
      </c>
      <c r="AJ22" s="260">
        <v>-99</v>
      </c>
      <c r="AK22" s="260">
        <v>-99</v>
      </c>
      <c r="AL22" s="260">
        <v>-99</v>
      </c>
      <c r="AM22" s="260">
        <v>-99</v>
      </c>
      <c r="AN22" s="260">
        <v>-99</v>
      </c>
      <c r="AO22" s="260">
        <v>-99</v>
      </c>
      <c r="AP22" s="260">
        <v>-99</v>
      </c>
      <c r="AQ22" s="260">
        <v>-99</v>
      </c>
      <c r="AR22" s="263">
        <v>-99</v>
      </c>
      <c r="AS22" s="260">
        <v>-99</v>
      </c>
    </row>
    <row r="23" spans="1:45" ht="12.75">
      <c r="A23" s="26">
        <v>22</v>
      </c>
      <c r="B23">
        <v>46.25799</v>
      </c>
      <c r="C23">
        <v>-91.92444</v>
      </c>
      <c r="D23" s="260">
        <v>-99</v>
      </c>
      <c r="E23" s="260">
        <v>-99</v>
      </c>
      <c r="F23" s="204">
        <v>-99</v>
      </c>
      <c r="G23" s="26">
        <v>-99</v>
      </c>
      <c r="H23" s="26">
        <v>-99</v>
      </c>
      <c r="I23" s="260">
        <v>-99</v>
      </c>
      <c r="J23" s="26">
        <v>-99</v>
      </c>
      <c r="K23" s="26">
        <v>-99</v>
      </c>
      <c r="L23" s="258">
        <v>-99</v>
      </c>
      <c r="M23" s="258">
        <v>-99</v>
      </c>
      <c r="N23" s="258">
        <v>-99</v>
      </c>
      <c r="O23" s="258">
        <v>-99</v>
      </c>
      <c r="P23" s="260">
        <v>-99</v>
      </c>
      <c r="Q23" s="260">
        <v>-99</v>
      </c>
      <c r="R23" s="260">
        <v>-99</v>
      </c>
      <c r="S23" s="260">
        <v>-99</v>
      </c>
      <c r="T23" s="260">
        <v>-99</v>
      </c>
      <c r="U23" s="260">
        <v>-99</v>
      </c>
      <c r="V23" s="260">
        <v>-99</v>
      </c>
      <c r="W23" s="260">
        <v>-99</v>
      </c>
      <c r="X23" s="260">
        <v>-99</v>
      </c>
      <c r="Y23" s="260">
        <v>-99</v>
      </c>
      <c r="Z23" s="260">
        <v>-99</v>
      </c>
      <c r="AA23" s="260">
        <v>-99</v>
      </c>
      <c r="AB23" s="260">
        <v>-99</v>
      </c>
      <c r="AC23" s="260">
        <v>-99</v>
      </c>
      <c r="AD23" s="260">
        <v>-99</v>
      </c>
      <c r="AE23" s="260">
        <v>-99</v>
      </c>
      <c r="AF23" s="260">
        <v>-99</v>
      </c>
      <c r="AG23" s="260">
        <v>-99</v>
      </c>
      <c r="AH23" s="260">
        <v>-99</v>
      </c>
      <c r="AI23" s="260">
        <v>-99</v>
      </c>
      <c r="AJ23" s="260">
        <v>-99</v>
      </c>
      <c r="AK23" s="260">
        <v>-99</v>
      </c>
      <c r="AL23" s="260">
        <v>-99</v>
      </c>
      <c r="AM23" s="260">
        <v>-99</v>
      </c>
      <c r="AN23" s="260">
        <v>-99</v>
      </c>
      <c r="AO23" s="260">
        <v>-99</v>
      </c>
      <c r="AP23" s="260">
        <v>-99</v>
      </c>
      <c r="AQ23" s="260">
        <v>-99</v>
      </c>
      <c r="AR23" s="263">
        <v>-99</v>
      </c>
      <c r="AS23" s="260">
        <v>-99</v>
      </c>
    </row>
    <row r="24" spans="1:45" ht="12.75">
      <c r="A24" s="26">
        <v>23</v>
      </c>
      <c r="B24">
        <v>46.25754</v>
      </c>
      <c r="C24">
        <v>-91.92442</v>
      </c>
      <c r="D24" s="260">
        <v>-99</v>
      </c>
      <c r="E24" s="260">
        <v>-99</v>
      </c>
      <c r="F24" s="204">
        <v>-99</v>
      </c>
      <c r="G24" s="26">
        <v>-99</v>
      </c>
      <c r="H24" s="26">
        <v>-99</v>
      </c>
      <c r="I24" s="260">
        <v>-99</v>
      </c>
      <c r="J24" s="26">
        <v>-99</v>
      </c>
      <c r="K24" s="26">
        <v>-99</v>
      </c>
      <c r="L24" s="258">
        <v>-99</v>
      </c>
      <c r="M24" s="258">
        <v>-99</v>
      </c>
      <c r="N24" s="258">
        <v>-99</v>
      </c>
      <c r="O24" s="258">
        <v>-99</v>
      </c>
      <c r="P24" s="260">
        <v>-99</v>
      </c>
      <c r="Q24" s="260">
        <v>-99</v>
      </c>
      <c r="R24" s="260">
        <v>-99</v>
      </c>
      <c r="S24" s="260">
        <v>-99</v>
      </c>
      <c r="T24" s="260">
        <v>-99</v>
      </c>
      <c r="U24" s="260">
        <v>-99</v>
      </c>
      <c r="V24" s="260">
        <v>-99</v>
      </c>
      <c r="W24" s="260">
        <v>-99</v>
      </c>
      <c r="X24" s="260">
        <v>-99</v>
      </c>
      <c r="Y24" s="260">
        <v>-99</v>
      </c>
      <c r="Z24" s="260">
        <v>-99</v>
      </c>
      <c r="AA24" s="260">
        <v>-99</v>
      </c>
      <c r="AB24" s="260">
        <v>-99</v>
      </c>
      <c r="AC24" s="260">
        <v>-99</v>
      </c>
      <c r="AD24" s="260">
        <v>-99</v>
      </c>
      <c r="AE24" s="260">
        <v>-99</v>
      </c>
      <c r="AF24" s="260">
        <v>-99</v>
      </c>
      <c r="AG24" s="260">
        <v>-99</v>
      </c>
      <c r="AH24" s="260">
        <v>-99</v>
      </c>
      <c r="AI24" s="260">
        <v>-99</v>
      </c>
      <c r="AJ24" s="260">
        <v>-99</v>
      </c>
      <c r="AK24" s="260">
        <v>-99</v>
      </c>
      <c r="AL24" s="260">
        <v>-99</v>
      </c>
      <c r="AM24" s="260">
        <v>-99</v>
      </c>
      <c r="AN24" s="260">
        <v>-99</v>
      </c>
      <c r="AO24" s="260">
        <v>-99</v>
      </c>
      <c r="AP24" s="260">
        <v>-99</v>
      </c>
      <c r="AQ24" s="260">
        <v>-99</v>
      </c>
      <c r="AR24" s="263">
        <v>-99</v>
      </c>
      <c r="AS24" s="260">
        <v>-99</v>
      </c>
    </row>
    <row r="25" spans="1:45" ht="12.75">
      <c r="A25" s="26">
        <v>24</v>
      </c>
      <c r="B25">
        <v>46.25709</v>
      </c>
      <c r="C25">
        <v>-91.92441</v>
      </c>
      <c r="D25" s="260">
        <v>-99</v>
      </c>
      <c r="E25" s="260">
        <v>-99</v>
      </c>
      <c r="F25" s="204">
        <v>-99</v>
      </c>
      <c r="G25" s="26">
        <v>-99</v>
      </c>
      <c r="H25" s="26">
        <v>-99</v>
      </c>
      <c r="I25" s="260">
        <v>-99</v>
      </c>
      <c r="J25" s="26">
        <v>-99</v>
      </c>
      <c r="K25" s="26">
        <v>-99</v>
      </c>
      <c r="L25" s="258">
        <v>-99</v>
      </c>
      <c r="M25" s="258">
        <v>-99</v>
      </c>
      <c r="N25" s="258">
        <v>-99</v>
      </c>
      <c r="O25" s="258">
        <v>-99</v>
      </c>
      <c r="P25" s="260">
        <v>-99</v>
      </c>
      <c r="Q25" s="260">
        <v>-99</v>
      </c>
      <c r="R25" s="260">
        <v>-99</v>
      </c>
      <c r="S25" s="260">
        <v>-99</v>
      </c>
      <c r="T25" s="260">
        <v>-99</v>
      </c>
      <c r="U25" s="260">
        <v>-99</v>
      </c>
      <c r="V25" s="260">
        <v>-99</v>
      </c>
      <c r="W25" s="260">
        <v>-99</v>
      </c>
      <c r="X25" s="260">
        <v>-99</v>
      </c>
      <c r="Y25" s="260">
        <v>-99</v>
      </c>
      <c r="Z25" s="260">
        <v>-99</v>
      </c>
      <c r="AA25" s="260">
        <v>-99</v>
      </c>
      <c r="AB25" s="260">
        <v>-99</v>
      </c>
      <c r="AC25" s="260">
        <v>-99</v>
      </c>
      <c r="AD25" s="260">
        <v>-99</v>
      </c>
      <c r="AE25" s="260">
        <v>-99</v>
      </c>
      <c r="AF25" s="260">
        <v>-99</v>
      </c>
      <c r="AG25" s="260">
        <v>-99</v>
      </c>
      <c r="AH25" s="260">
        <v>-99</v>
      </c>
      <c r="AI25" s="260">
        <v>-99</v>
      </c>
      <c r="AJ25" s="260">
        <v>-99</v>
      </c>
      <c r="AK25" s="260">
        <v>-99</v>
      </c>
      <c r="AL25" s="260">
        <v>-99</v>
      </c>
      <c r="AM25" s="260">
        <v>-99</v>
      </c>
      <c r="AN25" s="260">
        <v>-99</v>
      </c>
      <c r="AO25" s="260">
        <v>-99</v>
      </c>
      <c r="AP25" s="260">
        <v>-99</v>
      </c>
      <c r="AQ25" s="260">
        <v>-99</v>
      </c>
      <c r="AR25" s="263">
        <v>-99</v>
      </c>
      <c r="AS25" s="260">
        <v>-99</v>
      </c>
    </row>
    <row r="26" spans="1:45" ht="12.75">
      <c r="A26" s="26">
        <v>25</v>
      </c>
      <c r="B26">
        <v>46.25664</v>
      </c>
      <c r="C26">
        <v>-91.92439</v>
      </c>
      <c r="D26" s="260">
        <v>-99</v>
      </c>
      <c r="E26" s="260">
        <v>-99</v>
      </c>
      <c r="F26" s="204">
        <v>-99</v>
      </c>
      <c r="G26" s="26">
        <v>-99</v>
      </c>
      <c r="H26" s="26">
        <v>-99</v>
      </c>
      <c r="I26" s="260">
        <v>-99</v>
      </c>
      <c r="J26" s="26">
        <v>-99</v>
      </c>
      <c r="K26" s="26">
        <v>-99</v>
      </c>
      <c r="L26" s="258">
        <v>-99</v>
      </c>
      <c r="M26" s="258">
        <v>-99</v>
      </c>
      <c r="N26" s="258">
        <v>-99</v>
      </c>
      <c r="O26" s="258">
        <v>-99</v>
      </c>
      <c r="P26" s="260">
        <v>-99</v>
      </c>
      <c r="Q26" s="260">
        <v>-99</v>
      </c>
      <c r="R26" s="260">
        <v>-99</v>
      </c>
      <c r="S26" s="260">
        <v>-99</v>
      </c>
      <c r="T26" s="260">
        <v>-99</v>
      </c>
      <c r="U26" s="260">
        <v>-99</v>
      </c>
      <c r="V26" s="260">
        <v>-99</v>
      </c>
      <c r="W26" s="260">
        <v>-99</v>
      </c>
      <c r="X26" s="260">
        <v>-99</v>
      </c>
      <c r="Y26" s="260">
        <v>-99</v>
      </c>
      <c r="Z26" s="260">
        <v>-99</v>
      </c>
      <c r="AA26" s="260">
        <v>-99</v>
      </c>
      <c r="AB26" s="260">
        <v>-99</v>
      </c>
      <c r="AC26" s="260">
        <v>-99</v>
      </c>
      <c r="AD26" s="260">
        <v>-99</v>
      </c>
      <c r="AE26" s="260">
        <v>-99</v>
      </c>
      <c r="AF26" s="260">
        <v>-99</v>
      </c>
      <c r="AG26" s="260">
        <v>-99</v>
      </c>
      <c r="AH26" s="260">
        <v>-99</v>
      </c>
      <c r="AI26" s="260">
        <v>-99</v>
      </c>
      <c r="AJ26" s="260">
        <v>-99</v>
      </c>
      <c r="AK26" s="260">
        <v>-99</v>
      </c>
      <c r="AL26" s="260">
        <v>-99</v>
      </c>
      <c r="AM26" s="260">
        <v>-99</v>
      </c>
      <c r="AN26" s="260">
        <v>-99</v>
      </c>
      <c r="AO26" s="260">
        <v>-99</v>
      </c>
      <c r="AP26" s="260">
        <v>-99</v>
      </c>
      <c r="AQ26" s="260">
        <v>-99</v>
      </c>
      <c r="AR26" s="263">
        <v>-99</v>
      </c>
      <c r="AS26" s="260">
        <v>-99</v>
      </c>
    </row>
    <row r="27" spans="1:45" ht="12.75">
      <c r="A27" s="26">
        <v>26</v>
      </c>
      <c r="B27">
        <v>46.25619</v>
      </c>
      <c r="C27">
        <v>-91.92438</v>
      </c>
      <c r="D27" s="260">
        <v>-99</v>
      </c>
      <c r="E27" s="260">
        <v>-99</v>
      </c>
      <c r="F27" s="204">
        <v>-99</v>
      </c>
      <c r="G27" s="26">
        <v>-99</v>
      </c>
      <c r="H27" s="26">
        <v>-99</v>
      </c>
      <c r="I27" s="260">
        <v>-99</v>
      </c>
      <c r="J27" s="26">
        <v>-99</v>
      </c>
      <c r="K27" s="26">
        <v>-99</v>
      </c>
      <c r="L27" s="258">
        <v>-99</v>
      </c>
      <c r="M27" s="258">
        <v>-99</v>
      </c>
      <c r="N27" s="258">
        <v>-99</v>
      </c>
      <c r="O27" s="258">
        <v>-99</v>
      </c>
      <c r="P27" s="260">
        <v>-99</v>
      </c>
      <c r="Q27" s="260">
        <v>-99</v>
      </c>
      <c r="R27" s="260">
        <v>-99</v>
      </c>
      <c r="S27" s="260">
        <v>-99</v>
      </c>
      <c r="T27" s="260">
        <v>-99</v>
      </c>
      <c r="U27" s="260">
        <v>-99</v>
      </c>
      <c r="V27" s="260">
        <v>-99</v>
      </c>
      <c r="W27" s="260">
        <v>-99</v>
      </c>
      <c r="X27" s="260">
        <v>-99</v>
      </c>
      <c r="Y27" s="260">
        <v>-99</v>
      </c>
      <c r="Z27" s="260">
        <v>-99</v>
      </c>
      <c r="AA27" s="260">
        <v>-99</v>
      </c>
      <c r="AB27" s="260">
        <v>-99</v>
      </c>
      <c r="AC27" s="260">
        <v>-99</v>
      </c>
      <c r="AD27" s="260">
        <v>-99</v>
      </c>
      <c r="AE27" s="260">
        <v>-99</v>
      </c>
      <c r="AF27" s="260">
        <v>-99</v>
      </c>
      <c r="AG27" s="260">
        <v>-99</v>
      </c>
      <c r="AH27" s="260">
        <v>-99</v>
      </c>
      <c r="AI27" s="260">
        <v>-99</v>
      </c>
      <c r="AJ27" s="260">
        <v>-99</v>
      </c>
      <c r="AK27" s="260">
        <v>-99</v>
      </c>
      <c r="AL27" s="260">
        <v>-99</v>
      </c>
      <c r="AM27" s="260">
        <v>-99</v>
      </c>
      <c r="AN27" s="260">
        <v>-99</v>
      </c>
      <c r="AO27" s="260">
        <v>-99</v>
      </c>
      <c r="AP27" s="260">
        <v>-99</v>
      </c>
      <c r="AQ27" s="260">
        <v>-99</v>
      </c>
      <c r="AR27" s="263">
        <v>-99</v>
      </c>
      <c r="AS27" s="260">
        <v>-99</v>
      </c>
    </row>
    <row r="28" spans="1:45" ht="12.75">
      <c r="A28" s="26">
        <v>27</v>
      </c>
      <c r="B28">
        <v>46.25484</v>
      </c>
      <c r="C28">
        <v>-91.92433</v>
      </c>
      <c r="D28" s="10">
        <v>6</v>
      </c>
      <c r="E28" s="10" t="s">
        <v>572</v>
      </c>
      <c r="F28" s="114">
        <v>1</v>
      </c>
      <c r="G28" s="26">
        <v>1</v>
      </c>
      <c r="H28" s="42">
        <v>4</v>
      </c>
      <c r="I28" s="10">
        <v>2</v>
      </c>
      <c r="J28" s="17">
        <v>0</v>
      </c>
      <c r="K28" s="17">
        <v>0</v>
      </c>
      <c r="L28" s="27">
        <v>0</v>
      </c>
      <c r="M28" s="27">
        <v>0</v>
      </c>
      <c r="N28" s="27">
        <v>1</v>
      </c>
      <c r="O28" s="27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1</v>
      </c>
      <c r="AH28" s="10">
        <v>2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11">
        <v>0</v>
      </c>
      <c r="AS28" s="10">
        <v>0</v>
      </c>
    </row>
    <row r="29" spans="1:45" ht="12.75">
      <c r="A29" s="26">
        <v>28</v>
      </c>
      <c r="B29">
        <v>46.25439</v>
      </c>
      <c r="C29">
        <v>-91.92431</v>
      </c>
      <c r="D29" s="10">
        <v>6.5</v>
      </c>
      <c r="E29" s="10" t="s">
        <v>572</v>
      </c>
      <c r="F29" s="114">
        <v>1</v>
      </c>
      <c r="G29" s="26">
        <v>1</v>
      </c>
      <c r="H29" s="42">
        <v>6</v>
      </c>
      <c r="I29" s="10">
        <v>2</v>
      </c>
      <c r="J29" s="17">
        <v>0</v>
      </c>
      <c r="K29" s="17">
        <v>0</v>
      </c>
      <c r="L29" s="27">
        <v>1</v>
      </c>
      <c r="M29" s="27">
        <v>0</v>
      </c>
      <c r="N29" s="27">
        <v>1</v>
      </c>
      <c r="O29" s="27">
        <v>0</v>
      </c>
      <c r="P29" s="10">
        <v>0</v>
      </c>
      <c r="Q29" s="10">
        <v>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1</v>
      </c>
      <c r="AH29" s="10">
        <v>2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11">
        <v>0</v>
      </c>
      <c r="AS29" s="10">
        <v>0</v>
      </c>
    </row>
    <row r="30" spans="1:45" ht="12.75">
      <c r="A30" s="26">
        <v>29</v>
      </c>
      <c r="B30">
        <v>46.25394</v>
      </c>
      <c r="C30">
        <v>-91.9243</v>
      </c>
      <c r="D30" s="10">
        <v>6.5</v>
      </c>
      <c r="E30" s="10" t="s">
        <v>572</v>
      </c>
      <c r="F30" s="114">
        <v>1</v>
      </c>
      <c r="G30" s="26">
        <v>1</v>
      </c>
      <c r="H30" s="42">
        <v>6</v>
      </c>
      <c r="I30" s="10">
        <v>2</v>
      </c>
      <c r="J30" s="17">
        <v>0</v>
      </c>
      <c r="K30" s="17">
        <v>0</v>
      </c>
      <c r="L30" s="27">
        <v>0</v>
      </c>
      <c r="M30" s="27">
        <v>0</v>
      </c>
      <c r="N30" s="27">
        <v>2</v>
      </c>
      <c r="O30" s="27">
        <v>0</v>
      </c>
      <c r="P30" s="10">
        <v>0</v>
      </c>
      <c r="Q30" s="10">
        <v>1</v>
      </c>
      <c r="R30" s="10">
        <v>0</v>
      </c>
      <c r="S30" s="10">
        <v>0</v>
      </c>
      <c r="T30" s="10">
        <v>1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2</v>
      </c>
      <c r="AH30" s="10">
        <v>1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1</v>
      </c>
      <c r="AR30" s="111">
        <v>0</v>
      </c>
      <c r="AS30" s="10">
        <v>0</v>
      </c>
    </row>
    <row r="31" spans="1:45" ht="12.75">
      <c r="A31" s="26">
        <v>30</v>
      </c>
      <c r="B31">
        <v>46.25349</v>
      </c>
      <c r="C31">
        <v>-91.92428</v>
      </c>
      <c r="D31" s="10">
        <v>9</v>
      </c>
      <c r="E31" s="10" t="s">
        <v>572</v>
      </c>
      <c r="F31" s="114">
        <v>1</v>
      </c>
      <c r="G31" s="26">
        <v>1</v>
      </c>
      <c r="H31" s="42">
        <v>4</v>
      </c>
      <c r="I31" s="10">
        <v>2</v>
      </c>
      <c r="J31" s="17">
        <v>0</v>
      </c>
      <c r="K31" s="17">
        <v>0</v>
      </c>
      <c r="L31" s="27">
        <v>0</v>
      </c>
      <c r="M31" s="27">
        <v>0</v>
      </c>
      <c r="N31" s="27">
        <v>0</v>
      </c>
      <c r="O31" s="27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0">
        <v>0</v>
      </c>
      <c r="AC31" s="10">
        <v>0</v>
      </c>
      <c r="AD31" s="10">
        <v>2</v>
      </c>
      <c r="AE31" s="10">
        <v>0</v>
      </c>
      <c r="AF31" s="10">
        <v>1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1</v>
      </c>
      <c r="AR31" s="111">
        <v>0</v>
      </c>
      <c r="AS31" s="10">
        <v>0</v>
      </c>
    </row>
    <row r="32" spans="1:45" ht="12.75">
      <c r="A32" s="26">
        <v>31</v>
      </c>
      <c r="B32">
        <v>46.25304</v>
      </c>
      <c r="C32">
        <v>-91.92427</v>
      </c>
      <c r="D32" s="10">
        <v>19</v>
      </c>
      <c r="E32" s="10" t="s">
        <v>574</v>
      </c>
      <c r="F32" s="114">
        <v>0</v>
      </c>
      <c r="G32" s="26">
        <v>0</v>
      </c>
      <c r="H32" s="42">
        <v>0</v>
      </c>
      <c r="I32" s="10">
        <v>0</v>
      </c>
      <c r="J32" s="17">
        <v>0</v>
      </c>
      <c r="K32" s="17">
        <v>0</v>
      </c>
      <c r="L32" s="27">
        <v>0</v>
      </c>
      <c r="M32" s="27">
        <v>0</v>
      </c>
      <c r="N32" s="27">
        <v>0</v>
      </c>
      <c r="O32" s="27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11">
        <v>0</v>
      </c>
      <c r="AS32" s="10">
        <v>0</v>
      </c>
    </row>
    <row r="33" spans="1:45" ht="12.75">
      <c r="A33" s="26">
        <v>32</v>
      </c>
      <c r="B33">
        <v>46.2589</v>
      </c>
      <c r="C33">
        <v>-91.92382</v>
      </c>
      <c r="D33" s="260">
        <v>-99</v>
      </c>
      <c r="E33" s="260">
        <v>-99</v>
      </c>
      <c r="F33" s="204">
        <v>-99</v>
      </c>
      <c r="G33" s="26">
        <v>-99</v>
      </c>
      <c r="H33" s="26">
        <v>-99</v>
      </c>
      <c r="I33" s="260">
        <v>-99</v>
      </c>
      <c r="J33" s="26">
        <v>-99</v>
      </c>
      <c r="K33" s="26">
        <v>-99</v>
      </c>
      <c r="L33" s="258">
        <v>-99</v>
      </c>
      <c r="M33" s="258">
        <v>-99</v>
      </c>
      <c r="N33" s="258">
        <v>-99</v>
      </c>
      <c r="O33" s="258">
        <v>-99</v>
      </c>
      <c r="P33" s="260">
        <v>-99</v>
      </c>
      <c r="Q33" s="260">
        <v>-99</v>
      </c>
      <c r="R33" s="260">
        <v>-99</v>
      </c>
      <c r="S33" s="260">
        <v>-99</v>
      </c>
      <c r="T33" s="260">
        <v>-99</v>
      </c>
      <c r="U33" s="260">
        <v>-99</v>
      </c>
      <c r="V33" s="260">
        <v>-99</v>
      </c>
      <c r="W33" s="260">
        <v>-99</v>
      </c>
      <c r="X33" s="260">
        <v>-99</v>
      </c>
      <c r="Y33" s="260">
        <v>-99</v>
      </c>
      <c r="Z33" s="260">
        <v>-99</v>
      </c>
      <c r="AA33" s="260">
        <v>-99</v>
      </c>
      <c r="AB33" s="260">
        <v>-99</v>
      </c>
      <c r="AC33" s="260">
        <v>-99</v>
      </c>
      <c r="AD33" s="260">
        <v>-99</v>
      </c>
      <c r="AE33" s="260">
        <v>-99</v>
      </c>
      <c r="AF33" s="260">
        <v>-99</v>
      </c>
      <c r="AG33" s="260">
        <v>-99</v>
      </c>
      <c r="AH33" s="260">
        <v>-99</v>
      </c>
      <c r="AI33" s="260">
        <v>-99</v>
      </c>
      <c r="AJ33" s="260">
        <v>-99</v>
      </c>
      <c r="AK33" s="260">
        <v>-99</v>
      </c>
      <c r="AL33" s="260">
        <v>-99</v>
      </c>
      <c r="AM33" s="260">
        <v>-99</v>
      </c>
      <c r="AN33" s="260">
        <v>-99</v>
      </c>
      <c r="AO33" s="260">
        <v>-99</v>
      </c>
      <c r="AP33" s="260">
        <v>-99</v>
      </c>
      <c r="AQ33" s="260">
        <v>-99</v>
      </c>
      <c r="AR33" s="263">
        <v>-99</v>
      </c>
      <c r="AS33" s="260">
        <v>-99</v>
      </c>
    </row>
    <row r="34" spans="1:45" ht="12.75">
      <c r="A34" s="26">
        <v>33</v>
      </c>
      <c r="B34">
        <v>46.25845</v>
      </c>
      <c r="C34">
        <v>-91.92381</v>
      </c>
      <c r="D34" s="260">
        <v>-99</v>
      </c>
      <c r="E34" s="260">
        <v>-99</v>
      </c>
      <c r="F34" s="204">
        <v>-99</v>
      </c>
      <c r="G34" s="26">
        <v>-99</v>
      </c>
      <c r="H34" s="26">
        <v>-99</v>
      </c>
      <c r="I34" s="260">
        <v>-99</v>
      </c>
      <c r="J34" s="26">
        <v>-99</v>
      </c>
      <c r="K34" s="26">
        <v>-99</v>
      </c>
      <c r="L34" s="258">
        <v>-99</v>
      </c>
      <c r="M34" s="258">
        <v>-99</v>
      </c>
      <c r="N34" s="258">
        <v>-99</v>
      </c>
      <c r="O34" s="258">
        <v>-99</v>
      </c>
      <c r="P34" s="260">
        <v>-99</v>
      </c>
      <c r="Q34" s="260">
        <v>-99</v>
      </c>
      <c r="R34" s="260">
        <v>-99</v>
      </c>
      <c r="S34" s="260">
        <v>-99</v>
      </c>
      <c r="T34" s="260">
        <v>-99</v>
      </c>
      <c r="U34" s="260">
        <v>-99</v>
      </c>
      <c r="V34" s="260">
        <v>-99</v>
      </c>
      <c r="W34" s="260">
        <v>-99</v>
      </c>
      <c r="X34" s="260">
        <v>-99</v>
      </c>
      <c r="Y34" s="260">
        <v>-99</v>
      </c>
      <c r="Z34" s="260">
        <v>-99</v>
      </c>
      <c r="AA34" s="260">
        <v>-99</v>
      </c>
      <c r="AB34" s="260">
        <v>-99</v>
      </c>
      <c r="AC34" s="260">
        <v>-99</v>
      </c>
      <c r="AD34" s="260">
        <v>-99</v>
      </c>
      <c r="AE34" s="260">
        <v>-99</v>
      </c>
      <c r="AF34" s="260">
        <v>-99</v>
      </c>
      <c r="AG34" s="260">
        <v>-99</v>
      </c>
      <c r="AH34" s="260">
        <v>-99</v>
      </c>
      <c r="AI34" s="260">
        <v>-99</v>
      </c>
      <c r="AJ34" s="260">
        <v>-99</v>
      </c>
      <c r="AK34" s="260">
        <v>-99</v>
      </c>
      <c r="AL34" s="260">
        <v>-99</v>
      </c>
      <c r="AM34" s="260">
        <v>-99</v>
      </c>
      <c r="AN34" s="260">
        <v>-99</v>
      </c>
      <c r="AO34" s="260">
        <v>-99</v>
      </c>
      <c r="AP34" s="260">
        <v>-99</v>
      </c>
      <c r="AQ34" s="260">
        <v>-99</v>
      </c>
      <c r="AR34" s="263">
        <v>-99</v>
      </c>
      <c r="AS34" s="260">
        <v>-99</v>
      </c>
    </row>
    <row r="35" spans="1:45" ht="12.75">
      <c r="A35" s="26">
        <v>34</v>
      </c>
      <c r="B35">
        <v>46.258</v>
      </c>
      <c r="C35">
        <v>-91.92379</v>
      </c>
      <c r="D35" s="260">
        <v>-99</v>
      </c>
      <c r="E35" s="260">
        <v>-99</v>
      </c>
      <c r="F35" s="204">
        <v>-99</v>
      </c>
      <c r="G35" s="26">
        <v>-99</v>
      </c>
      <c r="H35" s="26">
        <v>-99</v>
      </c>
      <c r="I35" s="260">
        <v>-99</v>
      </c>
      <c r="J35" s="26">
        <v>-99</v>
      </c>
      <c r="K35" s="26">
        <v>-99</v>
      </c>
      <c r="L35" s="258">
        <v>-99</v>
      </c>
      <c r="M35" s="258">
        <v>-99</v>
      </c>
      <c r="N35" s="258">
        <v>-99</v>
      </c>
      <c r="O35" s="258">
        <v>-99</v>
      </c>
      <c r="P35" s="260">
        <v>-99</v>
      </c>
      <c r="Q35" s="260">
        <v>-99</v>
      </c>
      <c r="R35" s="260">
        <v>-99</v>
      </c>
      <c r="S35" s="260">
        <v>-99</v>
      </c>
      <c r="T35" s="260">
        <v>-99</v>
      </c>
      <c r="U35" s="260">
        <v>-99</v>
      </c>
      <c r="V35" s="260">
        <v>-99</v>
      </c>
      <c r="W35" s="260">
        <v>-99</v>
      </c>
      <c r="X35" s="260">
        <v>-99</v>
      </c>
      <c r="Y35" s="260">
        <v>-99</v>
      </c>
      <c r="Z35" s="260">
        <v>-99</v>
      </c>
      <c r="AA35" s="260">
        <v>-99</v>
      </c>
      <c r="AB35" s="260">
        <v>-99</v>
      </c>
      <c r="AC35" s="260">
        <v>-99</v>
      </c>
      <c r="AD35" s="260">
        <v>-99</v>
      </c>
      <c r="AE35" s="260">
        <v>-99</v>
      </c>
      <c r="AF35" s="260">
        <v>-99</v>
      </c>
      <c r="AG35" s="260">
        <v>-99</v>
      </c>
      <c r="AH35" s="260">
        <v>-99</v>
      </c>
      <c r="AI35" s="260">
        <v>-99</v>
      </c>
      <c r="AJ35" s="260">
        <v>-99</v>
      </c>
      <c r="AK35" s="260">
        <v>-99</v>
      </c>
      <c r="AL35" s="260">
        <v>-99</v>
      </c>
      <c r="AM35" s="260">
        <v>-99</v>
      </c>
      <c r="AN35" s="260">
        <v>-99</v>
      </c>
      <c r="AO35" s="260">
        <v>-99</v>
      </c>
      <c r="AP35" s="260">
        <v>-99</v>
      </c>
      <c r="AQ35" s="260">
        <v>-99</v>
      </c>
      <c r="AR35" s="263">
        <v>-99</v>
      </c>
      <c r="AS35" s="260">
        <v>-99</v>
      </c>
    </row>
    <row r="36" spans="1:45" ht="12.75">
      <c r="A36" s="26">
        <v>35</v>
      </c>
      <c r="B36">
        <v>46.25755</v>
      </c>
      <c r="C36">
        <v>-91.92378</v>
      </c>
      <c r="D36" s="260">
        <v>-99</v>
      </c>
      <c r="E36" s="260">
        <v>-99</v>
      </c>
      <c r="F36" s="204">
        <v>-99</v>
      </c>
      <c r="G36" s="26">
        <v>-99</v>
      </c>
      <c r="H36" s="26">
        <v>-99</v>
      </c>
      <c r="I36" s="260">
        <v>-99</v>
      </c>
      <c r="J36" s="26">
        <v>-99</v>
      </c>
      <c r="K36" s="26">
        <v>-99</v>
      </c>
      <c r="L36" s="258">
        <v>-99</v>
      </c>
      <c r="M36" s="258">
        <v>-99</v>
      </c>
      <c r="N36" s="258">
        <v>-99</v>
      </c>
      <c r="O36" s="258">
        <v>-99</v>
      </c>
      <c r="P36" s="260">
        <v>-99</v>
      </c>
      <c r="Q36" s="260">
        <v>-99</v>
      </c>
      <c r="R36" s="260">
        <v>-99</v>
      </c>
      <c r="S36" s="260">
        <v>-99</v>
      </c>
      <c r="T36" s="260">
        <v>-99</v>
      </c>
      <c r="U36" s="260">
        <v>-99</v>
      </c>
      <c r="V36" s="260">
        <v>-99</v>
      </c>
      <c r="W36" s="260">
        <v>-99</v>
      </c>
      <c r="X36" s="260">
        <v>-99</v>
      </c>
      <c r="Y36" s="260">
        <v>-99</v>
      </c>
      <c r="Z36" s="260">
        <v>-99</v>
      </c>
      <c r="AA36" s="260">
        <v>-99</v>
      </c>
      <c r="AB36" s="260">
        <v>-99</v>
      </c>
      <c r="AC36" s="260">
        <v>-99</v>
      </c>
      <c r="AD36" s="260">
        <v>-99</v>
      </c>
      <c r="AE36" s="260">
        <v>-99</v>
      </c>
      <c r="AF36" s="260">
        <v>-99</v>
      </c>
      <c r="AG36" s="260">
        <v>-99</v>
      </c>
      <c r="AH36" s="260">
        <v>-99</v>
      </c>
      <c r="AI36" s="260">
        <v>-99</v>
      </c>
      <c r="AJ36" s="260">
        <v>-99</v>
      </c>
      <c r="AK36" s="260">
        <v>-99</v>
      </c>
      <c r="AL36" s="260">
        <v>-99</v>
      </c>
      <c r="AM36" s="260">
        <v>-99</v>
      </c>
      <c r="AN36" s="260">
        <v>-99</v>
      </c>
      <c r="AO36" s="260">
        <v>-99</v>
      </c>
      <c r="AP36" s="260">
        <v>-99</v>
      </c>
      <c r="AQ36" s="260">
        <v>-99</v>
      </c>
      <c r="AR36" s="263">
        <v>-99</v>
      </c>
      <c r="AS36" s="260">
        <v>-99</v>
      </c>
    </row>
    <row r="37" spans="1:45" ht="12.75">
      <c r="A37" s="26">
        <v>36</v>
      </c>
      <c r="B37">
        <v>46.25665</v>
      </c>
      <c r="C37">
        <v>-91.92374</v>
      </c>
      <c r="D37" s="260">
        <v>-99</v>
      </c>
      <c r="E37" s="260">
        <v>-99</v>
      </c>
      <c r="F37" s="204">
        <v>-99</v>
      </c>
      <c r="G37" s="26">
        <v>-99</v>
      </c>
      <c r="H37" s="26">
        <v>-99</v>
      </c>
      <c r="I37" s="260">
        <v>-99</v>
      </c>
      <c r="J37" s="26">
        <v>-99</v>
      </c>
      <c r="K37" s="26">
        <v>-99</v>
      </c>
      <c r="L37" s="258">
        <v>-99</v>
      </c>
      <c r="M37" s="258">
        <v>-99</v>
      </c>
      <c r="N37" s="258">
        <v>-99</v>
      </c>
      <c r="O37" s="258">
        <v>-99</v>
      </c>
      <c r="P37" s="260">
        <v>-99</v>
      </c>
      <c r="Q37" s="260">
        <v>-99</v>
      </c>
      <c r="R37" s="260">
        <v>-99</v>
      </c>
      <c r="S37" s="260">
        <v>-99</v>
      </c>
      <c r="T37" s="260">
        <v>-99</v>
      </c>
      <c r="U37" s="260">
        <v>-99</v>
      </c>
      <c r="V37" s="260">
        <v>-99</v>
      </c>
      <c r="W37" s="260">
        <v>-99</v>
      </c>
      <c r="X37" s="260">
        <v>-99</v>
      </c>
      <c r="Y37" s="260">
        <v>-99</v>
      </c>
      <c r="Z37" s="260">
        <v>-99</v>
      </c>
      <c r="AA37" s="260">
        <v>-99</v>
      </c>
      <c r="AB37" s="260">
        <v>-99</v>
      </c>
      <c r="AC37" s="260">
        <v>-99</v>
      </c>
      <c r="AD37" s="260">
        <v>-99</v>
      </c>
      <c r="AE37" s="260">
        <v>-99</v>
      </c>
      <c r="AF37" s="260">
        <v>-99</v>
      </c>
      <c r="AG37" s="260">
        <v>-99</v>
      </c>
      <c r="AH37" s="260">
        <v>-99</v>
      </c>
      <c r="AI37" s="260">
        <v>-99</v>
      </c>
      <c r="AJ37" s="260">
        <v>-99</v>
      </c>
      <c r="AK37" s="260">
        <v>-99</v>
      </c>
      <c r="AL37" s="260">
        <v>-99</v>
      </c>
      <c r="AM37" s="260">
        <v>-99</v>
      </c>
      <c r="AN37" s="260">
        <v>-99</v>
      </c>
      <c r="AO37" s="260">
        <v>-99</v>
      </c>
      <c r="AP37" s="260">
        <v>-99</v>
      </c>
      <c r="AQ37" s="260">
        <v>-99</v>
      </c>
      <c r="AR37" s="263">
        <v>-99</v>
      </c>
      <c r="AS37" s="260">
        <v>-99</v>
      </c>
    </row>
    <row r="38" spans="1:45" ht="12.75">
      <c r="A38" s="26">
        <v>37</v>
      </c>
      <c r="B38">
        <v>46.2562</v>
      </c>
      <c r="C38">
        <v>-91.92373</v>
      </c>
      <c r="D38" s="260">
        <v>-99</v>
      </c>
      <c r="E38" s="260">
        <v>-99</v>
      </c>
      <c r="F38" s="204">
        <v>-99</v>
      </c>
      <c r="G38" s="26">
        <v>-99</v>
      </c>
      <c r="H38" s="26">
        <v>-99</v>
      </c>
      <c r="I38" s="260">
        <v>-99</v>
      </c>
      <c r="J38" s="26">
        <v>-99</v>
      </c>
      <c r="K38" s="26">
        <v>-99</v>
      </c>
      <c r="L38" s="258">
        <v>-99</v>
      </c>
      <c r="M38" s="258">
        <v>-99</v>
      </c>
      <c r="N38" s="258">
        <v>-99</v>
      </c>
      <c r="O38" s="258">
        <v>-99</v>
      </c>
      <c r="P38" s="260">
        <v>-99</v>
      </c>
      <c r="Q38" s="260">
        <v>-99</v>
      </c>
      <c r="R38" s="260">
        <v>-99</v>
      </c>
      <c r="S38" s="260">
        <v>-99</v>
      </c>
      <c r="T38" s="260">
        <v>-99</v>
      </c>
      <c r="U38" s="260">
        <v>-99</v>
      </c>
      <c r="V38" s="260">
        <v>-99</v>
      </c>
      <c r="W38" s="260">
        <v>-99</v>
      </c>
      <c r="X38" s="260">
        <v>-99</v>
      </c>
      <c r="Y38" s="260">
        <v>-99</v>
      </c>
      <c r="Z38" s="260">
        <v>-99</v>
      </c>
      <c r="AA38" s="260">
        <v>-99</v>
      </c>
      <c r="AB38" s="260">
        <v>-99</v>
      </c>
      <c r="AC38" s="260">
        <v>-99</v>
      </c>
      <c r="AD38" s="260">
        <v>-99</v>
      </c>
      <c r="AE38" s="260">
        <v>-99</v>
      </c>
      <c r="AF38" s="260">
        <v>-99</v>
      </c>
      <c r="AG38" s="260">
        <v>-99</v>
      </c>
      <c r="AH38" s="260">
        <v>-99</v>
      </c>
      <c r="AI38" s="260">
        <v>-99</v>
      </c>
      <c r="AJ38" s="260">
        <v>-99</v>
      </c>
      <c r="AK38" s="260">
        <v>-99</v>
      </c>
      <c r="AL38" s="260">
        <v>-99</v>
      </c>
      <c r="AM38" s="260">
        <v>-99</v>
      </c>
      <c r="AN38" s="260">
        <v>-99</v>
      </c>
      <c r="AO38" s="260">
        <v>-99</v>
      </c>
      <c r="AP38" s="260">
        <v>-99</v>
      </c>
      <c r="AQ38" s="260">
        <v>-99</v>
      </c>
      <c r="AR38" s="263">
        <v>-99</v>
      </c>
      <c r="AS38" s="260">
        <v>-99</v>
      </c>
    </row>
    <row r="39" spans="1:45" ht="12.75">
      <c r="A39" s="26">
        <v>38</v>
      </c>
      <c r="B39">
        <v>46.25485</v>
      </c>
      <c r="C39">
        <v>-91.92368</v>
      </c>
      <c r="D39" s="10">
        <v>5</v>
      </c>
      <c r="E39" s="10" t="s">
        <v>572</v>
      </c>
      <c r="F39" s="114">
        <v>1</v>
      </c>
      <c r="G39" s="26">
        <v>1</v>
      </c>
      <c r="H39" s="42">
        <v>7</v>
      </c>
      <c r="I39" s="10">
        <v>2</v>
      </c>
      <c r="J39" s="17">
        <v>0</v>
      </c>
      <c r="K39" s="17">
        <v>0</v>
      </c>
      <c r="L39" s="27">
        <v>0</v>
      </c>
      <c r="M39" s="27">
        <v>2</v>
      </c>
      <c r="N39" s="27">
        <v>1</v>
      </c>
      <c r="O39" s="27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</v>
      </c>
      <c r="AH39" s="10">
        <v>1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1</v>
      </c>
      <c r="AR39" s="111">
        <v>0</v>
      </c>
      <c r="AS39" s="10">
        <v>0</v>
      </c>
    </row>
    <row r="40" spans="1:45" ht="12.75">
      <c r="A40" s="26">
        <v>39</v>
      </c>
      <c r="B40">
        <v>46.2544</v>
      </c>
      <c r="C40">
        <v>-91.92367</v>
      </c>
      <c r="D40" s="10">
        <v>8.5</v>
      </c>
      <c r="E40" s="10" t="s">
        <v>572</v>
      </c>
      <c r="F40" s="114">
        <v>1</v>
      </c>
      <c r="G40" s="26">
        <v>1</v>
      </c>
      <c r="H40" s="42">
        <v>4</v>
      </c>
      <c r="I40" s="10">
        <v>2</v>
      </c>
      <c r="J40" s="17">
        <v>0</v>
      </c>
      <c r="K40" s="17">
        <v>1</v>
      </c>
      <c r="L40" s="27">
        <v>0</v>
      </c>
      <c r="M40" s="27">
        <v>0</v>
      </c>
      <c r="N40" s="27">
        <v>2</v>
      </c>
      <c r="O40" s="27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1</v>
      </c>
      <c r="AE40" s="10">
        <v>1</v>
      </c>
      <c r="AF40" s="10">
        <v>0</v>
      </c>
      <c r="AG40" s="10">
        <v>0</v>
      </c>
      <c r="AH40" s="10">
        <v>1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11">
        <v>0</v>
      </c>
      <c r="AS40" s="10">
        <v>0</v>
      </c>
    </row>
    <row r="41" spans="1:45" ht="12.75">
      <c r="A41" s="26">
        <v>40</v>
      </c>
      <c r="B41">
        <v>46.25395</v>
      </c>
      <c r="C41">
        <v>-91.92365</v>
      </c>
      <c r="D41" s="10">
        <v>17</v>
      </c>
      <c r="E41" s="10" t="s">
        <v>572</v>
      </c>
      <c r="F41" s="114">
        <v>0</v>
      </c>
      <c r="G41" s="26">
        <v>0</v>
      </c>
      <c r="H41" s="42">
        <v>0</v>
      </c>
      <c r="I41" s="10">
        <v>0</v>
      </c>
      <c r="J41" s="17">
        <v>0</v>
      </c>
      <c r="K41" s="17">
        <v>0</v>
      </c>
      <c r="L41" s="27">
        <v>0</v>
      </c>
      <c r="M41" s="27">
        <v>0</v>
      </c>
      <c r="N41" s="27">
        <v>0</v>
      </c>
      <c r="O41" s="27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11">
        <v>0</v>
      </c>
      <c r="AS41" s="10">
        <v>0</v>
      </c>
    </row>
    <row r="42" spans="1:45" ht="12.75">
      <c r="A42" s="26">
        <v>41</v>
      </c>
      <c r="B42">
        <v>46.2535</v>
      </c>
      <c r="C42">
        <v>-91.92363</v>
      </c>
      <c r="D42" s="10">
        <v>15.5</v>
      </c>
      <c r="E42" s="10" t="s">
        <v>572</v>
      </c>
      <c r="F42" s="114">
        <v>0</v>
      </c>
      <c r="G42" s="26">
        <v>0</v>
      </c>
      <c r="H42" s="42">
        <v>0</v>
      </c>
      <c r="I42" s="10">
        <v>0</v>
      </c>
      <c r="J42" s="17">
        <v>0</v>
      </c>
      <c r="K42" s="17">
        <v>0</v>
      </c>
      <c r="L42" s="27">
        <v>0</v>
      </c>
      <c r="M42" s="27">
        <v>0</v>
      </c>
      <c r="N42" s="27">
        <v>0</v>
      </c>
      <c r="O42" s="27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11">
        <v>0</v>
      </c>
      <c r="AS42" s="10">
        <v>0</v>
      </c>
    </row>
    <row r="43" spans="1:45" ht="12.75">
      <c r="A43" s="26">
        <v>42</v>
      </c>
      <c r="B43">
        <v>46.25305</v>
      </c>
      <c r="C43">
        <v>-91.92362</v>
      </c>
      <c r="D43" s="10">
        <v>14</v>
      </c>
      <c r="E43" s="10" t="s">
        <v>574</v>
      </c>
      <c r="F43" s="114">
        <v>1</v>
      </c>
      <c r="G43" s="26">
        <v>0</v>
      </c>
      <c r="H43" s="42">
        <v>0</v>
      </c>
      <c r="I43" s="10">
        <v>0</v>
      </c>
      <c r="J43" s="17">
        <v>0</v>
      </c>
      <c r="K43" s="17">
        <v>0</v>
      </c>
      <c r="L43" s="27">
        <v>0</v>
      </c>
      <c r="M43" s="27">
        <v>0</v>
      </c>
      <c r="N43" s="27">
        <v>0</v>
      </c>
      <c r="O43" s="27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11">
        <v>0</v>
      </c>
      <c r="AS43" s="10">
        <v>0</v>
      </c>
    </row>
    <row r="44" spans="1:45" ht="12.75">
      <c r="A44" s="26">
        <v>43</v>
      </c>
      <c r="B44">
        <v>46.2526</v>
      </c>
      <c r="C44">
        <v>-91.9236</v>
      </c>
      <c r="D44" s="10">
        <v>6</v>
      </c>
      <c r="E44" s="10" t="s">
        <v>572</v>
      </c>
      <c r="F44" s="114">
        <v>1</v>
      </c>
      <c r="G44" s="26">
        <v>1</v>
      </c>
      <c r="H44" s="42">
        <v>6</v>
      </c>
      <c r="I44" s="10">
        <v>1</v>
      </c>
      <c r="J44" s="17">
        <v>0</v>
      </c>
      <c r="K44" s="17">
        <v>0</v>
      </c>
      <c r="L44" s="27">
        <v>0</v>
      </c>
      <c r="M44" s="27">
        <v>0</v>
      </c>
      <c r="N44" s="27">
        <v>1</v>
      </c>
      <c r="O44" s="27">
        <v>1</v>
      </c>
      <c r="P44" s="10">
        <v>0</v>
      </c>
      <c r="Q44" s="10">
        <v>1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1</v>
      </c>
      <c r="AR44" s="111">
        <v>0</v>
      </c>
      <c r="AS44" s="10">
        <v>0</v>
      </c>
    </row>
    <row r="45" spans="1:45" ht="12.75">
      <c r="A45" s="26">
        <v>44</v>
      </c>
      <c r="B45">
        <v>46.25936</v>
      </c>
      <c r="C45">
        <v>-91.92319</v>
      </c>
      <c r="D45" s="260">
        <v>-99</v>
      </c>
      <c r="E45" s="260">
        <v>-99</v>
      </c>
      <c r="F45" s="204">
        <v>-99</v>
      </c>
      <c r="G45" s="26">
        <v>-99</v>
      </c>
      <c r="H45" s="26">
        <v>-99</v>
      </c>
      <c r="I45" s="260">
        <v>-99</v>
      </c>
      <c r="J45" s="26">
        <v>-99</v>
      </c>
      <c r="K45" s="26">
        <v>-99</v>
      </c>
      <c r="L45" s="258">
        <v>-99</v>
      </c>
      <c r="M45" s="258">
        <v>-99</v>
      </c>
      <c r="N45" s="258">
        <v>-99</v>
      </c>
      <c r="O45" s="258">
        <v>-99</v>
      </c>
      <c r="P45" s="260">
        <v>-99</v>
      </c>
      <c r="Q45" s="260">
        <v>-99</v>
      </c>
      <c r="R45" s="260">
        <v>-99</v>
      </c>
      <c r="S45" s="260">
        <v>-99</v>
      </c>
      <c r="T45" s="260">
        <v>-99</v>
      </c>
      <c r="U45" s="260">
        <v>-99</v>
      </c>
      <c r="V45" s="260">
        <v>-99</v>
      </c>
      <c r="W45" s="260">
        <v>-99</v>
      </c>
      <c r="X45" s="260">
        <v>-99</v>
      </c>
      <c r="Y45" s="260">
        <v>-99</v>
      </c>
      <c r="Z45" s="260">
        <v>-99</v>
      </c>
      <c r="AA45" s="260">
        <v>-99</v>
      </c>
      <c r="AB45" s="260">
        <v>-99</v>
      </c>
      <c r="AC45" s="260">
        <v>-99</v>
      </c>
      <c r="AD45" s="260">
        <v>-99</v>
      </c>
      <c r="AE45" s="260">
        <v>-99</v>
      </c>
      <c r="AF45" s="260">
        <v>-99</v>
      </c>
      <c r="AG45" s="260">
        <v>-99</v>
      </c>
      <c r="AH45" s="260">
        <v>-99</v>
      </c>
      <c r="AI45" s="260">
        <v>-99</v>
      </c>
      <c r="AJ45" s="260">
        <v>-99</v>
      </c>
      <c r="AK45" s="260">
        <v>-99</v>
      </c>
      <c r="AL45" s="260">
        <v>-99</v>
      </c>
      <c r="AM45" s="260">
        <v>-99</v>
      </c>
      <c r="AN45" s="260">
        <v>-99</v>
      </c>
      <c r="AO45" s="260">
        <v>-99</v>
      </c>
      <c r="AP45" s="260">
        <v>-99</v>
      </c>
      <c r="AQ45" s="260">
        <v>-99</v>
      </c>
      <c r="AR45" s="263">
        <v>-99</v>
      </c>
      <c r="AS45" s="260">
        <v>-99</v>
      </c>
    </row>
    <row r="46" spans="1:45" ht="12.75">
      <c r="A46" s="26">
        <v>45</v>
      </c>
      <c r="B46">
        <v>46.25891</v>
      </c>
      <c r="C46">
        <v>-91.92318</v>
      </c>
      <c r="D46" s="260">
        <v>-99</v>
      </c>
      <c r="E46" s="260">
        <v>-99</v>
      </c>
      <c r="F46" s="204">
        <v>-99</v>
      </c>
      <c r="G46" s="26">
        <v>-99</v>
      </c>
      <c r="H46" s="26">
        <v>-99</v>
      </c>
      <c r="I46" s="260">
        <v>-99</v>
      </c>
      <c r="J46" s="26">
        <v>-99</v>
      </c>
      <c r="K46" s="26">
        <v>-99</v>
      </c>
      <c r="L46" s="258">
        <v>-99</v>
      </c>
      <c r="M46" s="258">
        <v>-99</v>
      </c>
      <c r="N46" s="258">
        <v>-99</v>
      </c>
      <c r="O46" s="258">
        <v>-99</v>
      </c>
      <c r="P46" s="260">
        <v>-99</v>
      </c>
      <c r="Q46" s="260">
        <v>-99</v>
      </c>
      <c r="R46" s="260">
        <v>-99</v>
      </c>
      <c r="S46" s="260">
        <v>-99</v>
      </c>
      <c r="T46" s="260">
        <v>-99</v>
      </c>
      <c r="U46" s="260">
        <v>-99</v>
      </c>
      <c r="V46" s="260">
        <v>-99</v>
      </c>
      <c r="W46" s="260">
        <v>-99</v>
      </c>
      <c r="X46" s="260">
        <v>-99</v>
      </c>
      <c r="Y46" s="260">
        <v>-99</v>
      </c>
      <c r="Z46" s="260">
        <v>-99</v>
      </c>
      <c r="AA46" s="260">
        <v>-99</v>
      </c>
      <c r="AB46" s="260">
        <v>-99</v>
      </c>
      <c r="AC46" s="260">
        <v>-99</v>
      </c>
      <c r="AD46" s="260">
        <v>-99</v>
      </c>
      <c r="AE46" s="260">
        <v>-99</v>
      </c>
      <c r="AF46" s="260">
        <v>-99</v>
      </c>
      <c r="AG46" s="260">
        <v>-99</v>
      </c>
      <c r="AH46" s="260">
        <v>-99</v>
      </c>
      <c r="AI46" s="260">
        <v>-99</v>
      </c>
      <c r="AJ46" s="260">
        <v>-99</v>
      </c>
      <c r="AK46" s="260">
        <v>-99</v>
      </c>
      <c r="AL46" s="260">
        <v>-99</v>
      </c>
      <c r="AM46" s="260">
        <v>-99</v>
      </c>
      <c r="AN46" s="260">
        <v>-99</v>
      </c>
      <c r="AO46" s="260">
        <v>-99</v>
      </c>
      <c r="AP46" s="260">
        <v>-99</v>
      </c>
      <c r="AQ46" s="260">
        <v>-99</v>
      </c>
      <c r="AR46" s="263">
        <v>-99</v>
      </c>
      <c r="AS46" s="260">
        <v>-99</v>
      </c>
    </row>
    <row r="47" spans="1:45" ht="12.75">
      <c r="A47" s="26">
        <v>46</v>
      </c>
      <c r="B47">
        <v>46.25846</v>
      </c>
      <c r="C47">
        <v>-91.92316</v>
      </c>
      <c r="D47" s="260">
        <v>-99</v>
      </c>
      <c r="E47" s="260">
        <v>-99</v>
      </c>
      <c r="F47" s="204">
        <v>-99</v>
      </c>
      <c r="G47" s="26">
        <v>-99</v>
      </c>
      <c r="H47" s="26">
        <v>-99</v>
      </c>
      <c r="I47" s="260">
        <v>-99</v>
      </c>
      <c r="J47" s="26">
        <v>-99</v>
      </c>
      <c r="K47" s="26">
        <v>-99</v>
      </c>
      <c r="L47" s="258">
        <v>-99</v>
      </c>
      <c r="M47" s="258">
        <v>-99</v>
      </c>
      <c r="N47" s="258">
        <v>-99</v>
      </c>
      <c r="O47" s="258">
        <v>-99</v>
      </c>
      <c r="P47" s="260">
        <v>-99</v>
      </c>
      <c r="Q47" s="260">
        <v>-99</v>
      </c>
      <c r="R47" s="260">
        <v>-99</v>
      </c>
      <c r="S47" s="260">
        <v>-99</v>
      </c>
      <c r="T47" s="260">
        <v>-99</v>
      </c>
      <c r="U47" s="260">
        <v>-99</v>
      </c>
      <c r="V47" s="260">
        <v>-99</v>
      </c>
      <c r="W47" s="260">
        <v>-99</v>
      </c>
      <c r="X47" s="260">
        <v>-99</v>
      </c>
      <c r="Y47" s="260">
        <v>-99</v>
      </c>
      <c r="Z47" s="260">
        <v>-99</v>
      </c>
      <c r="AA47" s="260">
        <v>-99</v>
      </c>
      <c r="AB47" s="260">
        <v>-99</v>
      </c>
      <c r="AC47" s="260">
        <v>-99</v>
      </c>
      <c r="AD47" s="260">
        <v>-99</v>
      </c>
      <c r="AE47" s="260">
        <v>-99</v>
      </c>
      <c r="AF47" s="260">
        <v>-99</v>
      </c>
      <c r="AG47" s="260">
        <v>-99</v>
      </c>
      <c r="AH47" s="260">
        <v>-99</v>
      </c>
      <c r="AI47" s="260">
        <v>-99</v>
      </c>
      <c r="AJ47" s="260">
        <v>-99</v>
      </c>
      <c r="AK47" s="260">
        <v>-99</v>
      </c>
      <c r="AL47" s="260">
        <v>-99</v>
      </c>
      <c r="AM47" s="260">
        <v>-99</v>
      </c>
      <c r="AN47" s="260">
        <v>-99</v>
      </c>
      <c r="AO47" s="260">
        <v>-99</v>
      </c>
      <c r="AP47" s="260">
        <v>-99</v>
      </c>
      <c r="AQ47" s="260">
        <v>-99</v>
      </c>
      <c r="AR47" s="263">
        <v>-99</v>
      </c>
      <c r="AS47" s="260">
        <v>-99</v>
      </c>
    </row>
    <row r="48" spans="1:45" ht="12.75">
      <c r="A48" s="26">
        <v>47</v>
      </c>
      <c r="B48">
        <v>46.25801</v>
      </c>
      <c r="C48">
        <v>-91.92314</v>
      </c>
      <c r="D48" s="260">
        <v>-99</v>
      </c>
      <c r="E48" s="260">
        <v>-99</v>
      </c>
      <c r="F48" s="204">
        <v>-99</v>
      </c>
      <c r="G48" s="26">
        <v>-99</v>
      </c>
      <c r="H48" s="26">
        <v>-99</v>
      </c>
      <c r="I48" s="260">
        <v>-99</v>
      </c>
      <c r="J48" s="26">
        <v>-99</v>
      </c>
      <c r="K48" s="26">
        <v>-99</v>
      </c>
      <c r="L48" s="258">
        <v>-99</v>
      </c>
      <c r="M48" s="258">
        <v>-99</v>
      </c>
      <c r="N48" s="258">
        <v>-99</v>
      </c>
      <c r="O48" s="258">
        <v>-99</v>
      </c>
      <c r="P48" s="260">
        <v>-99</v>
      </c>
      <c r="Q48" s="260">
        <v>-99</v>
      </c>
      <c r="R48" s="260">
        <v>-99</v>
      </c>
      <c r="S48" s="260">
        <v>-99</v>
      </c>
      <c r="T48" s="260">
        <v>-99</v>
      </c>
      <c r="U48" s="260">
        <v>-99</v>
      </c>
      <c r="V48" s="260">
        <v>-99</v>
      </c>
      <c r="W48" s="260">
        <v>-99</v>
      </c>
      <c r="X48" s="260">
        <v>-99</v>
      </c>
      <c r="Y48" s="260">
        <v>-99</v>
      </c>
      <c r="Z48" s="260">
        <v>-99</v>
      </c>
      <c r="AA48" s="260">
        <v>-99</v>
      </c>
      <c r="AB48" s="260">
        <v>-99</v>
      </c>
      <c r="AC48" s="260">
        <v>-99</v>
      </c>
      <c r="AD48" s="260">
        <v>-99</v>
      </c>
      <c r="AE48" s="260">
        <v>-99</v>
      </c>
      <c r="AF48" s="260">
        <v>-99</v>
      </c>
      <c r="AG48" s="260">
        <v>-99</v>
      </c>
      <c r="AH48" s="260">
        <v>-99</v>
      </c>
      <c r="AI48" s="260">
        <v>-99</v>
      </c>
      <c r="AJ48" s="260">
        <v>-99</v>
      </c>
      <c r="AK48" s="260">
        <v>-99</v>
      </c>
      <c r="AL48" s="260">
        <v>-99</v>
      </c>
      <c r="AM48" s="260">
        <v>-99</v>
      </c>
      <c r="AN48" s="260">
        <v>-99</v>
      </c>
      <c r="AO48" s="260">
        <v>-99</v>
      </c>
      <c r="AP48" s="260">
        <v>-99</v>
      </c>
      <c r="AQ48" s="260">
        <v>-99</v>
      </c>
      <c r="AR48" s="263">
        <v>-99</v>
      </c>
      <c r="AS48" s="260">
        <v>-99</v>
      </c>
    </row>
    <row r="49" spans="1:45" ht="12.75">
      <c r="A49" s="26">
        <v>48</v>
      </c>
      <c r="B49">
        <v>46.25666</v>
      </c>
      <c r="C49">
        <v>-91.9231</v>
      </c>
      <c r="D49" s="260">
        <v>-99</v>
      </c>
      <c r="E49" s="260">
        <v>-99</v>
      </c>
      <c r="F49" s="204">
        <v>-99</v>
      </c>
      <c r="G49" s="26">
        <v>-99</v>
      </c>
      <c r="H49" s="26">
        <v>-99</v>
      </c>
      <c r="I49" s="260">
        <v>-99</v>
      </c>
      <c r="J49" s="26">
        <v>-99</v>
      </c>
      <c r="K49" s="26">
        <v>-99</v>
      </c>
      <c r="L49" s="258">
        <v>-99</v>
      </c>
      <c r="M49" s="258">
        <v>-99</v>
      </c>
      <c r="N49" s="258">
        <v>-99</v>
      </c>
      <c r="O49" s="258">
        <v>-99</v>
      </c>
      <c r="P49" s="260">
        <v>-99</v>
      </c>
      <c r="Q49" s="260">
        <v>-99</v>
      </c>
      <c r="R49" s="260">
        <v>-99</v>
      </c>
      <c r="S49" s="260">
        <v>-99</v>
      </c>
      <c r="T49" s="260">
        <v>-99</v>
      </c>
      <c r="U49" s="260">
        <v>-99</v>
      </c>
      <c r="V49" s="260">
        <v>-99</v>
      </c>
      <c r="W49" s="260">
        <v>-99</v>
      </c>
      <c r="X49" s="260">
        <v>-99</v>
      </c>
      <c r="Y49" s="260">
        <v>-99</v>
      </c>
      <c r="Z49" s="260">
        <v>-99</v>
      </c>
      <c r="AA49" s="260">
        <v>-99</v>
      </c>
      <c r="AB49" s="260">
        <v>-99</v>
      </c>
      <c r="AC49" s="260">
        <v>-99</v>
      </c>
      <c r="AD49" s="260">
        <v>-99</v>
      </c>
      <c r="AE49" s="260">
        <v>-99</v>
      </c>
      <c r="AF49" s="260">
        <v>-99</v>
      </c>
      <c r="AG49" s="260">
        <v>-99</v>
      </c>
      <c r="AH49" s="260">
        <v>-99</v>
      </c>
      <c r="AI49" s="260">
        <v>-99</v>
      </c>
      <c r="AJ49" s="260">
        <v>-99</v>
      </c>
      <c r="AK49" s="260">
        <v>-99</v>
      </c>
      <c r="AL49" s="260">
        <v>-99</v>
      </c>
      <c r="AM49" s="260">
        <v>-99</v>
      </c>
      <c r="AN49" s="260">
        <v>-99</v>
      </c>
      <c r="AO49" s="260">
        <v>-99</v>
      </c>
      <c r="AP49" s="260">
        <v>-99</v>
      </c>
      <c r="AQ49" s="260">
        <v>-99</v>
      </c>
      <c r="AR49" s="263">
        <v>-99</v>
      </c>
      <c r="AS49" s="260">
        <v>-99</v>
      </c>
    </row>
    <row r="50" spans="1:45" ht="12.75">
      <c r="A50" s="26">
        <v>49</v>
      </c>
      <c r="B50">
        <v>46.25621</v>
      </c>
      <c r="C50">
        <v>-91.92308</v>
      </c>
      <c r="D50" s="260">
        <v>-99</v>
      </c>
      <c r="E50" s="260">
        <v>-99</v>
      </c>
      <c r="F50" s="204">
        <v>-99</v>
      </c>
      <c r="G50" s="26">
        <v>-99</v>
      </c>
      <c r="H50" s="26">
        <v>-99</v>
      </c>
      <c r="I50" s="260">
        <v>-99</v>
      </c>
      <c r="J50" s="26">
        <v>-99</v>
      </c>
      <c r="K50" s="26">
        <v>-99</v>
      </c>
      <c r="L50" s="258">
        <v>-99</v>
      </c>
      <c r="M50" s="258">
        <v>-99</v>
      </c>
      <c r="N50" s="258">
        <v>-99</v>
      </c>
      <c r="O50" s="258">
        <v>-99</v>
      </c>
      <c r="P50" s="260">
        <v>-99</v>
      </c>
      <c r="Q50" s="260">
        <v>-99</v>
      </c>
      <c r="R50" s="260">
        <v>-99</v>
      </c>
      <c r="S50" s="260">
        <v>-99</v>
      </c>
      <c r="T50" s="260">
        <v>-99</v>
      </c>
      <c r="U50" s="260">
        <v>-99</v>
      </c>
      <c r="V50" s="260">
        <v>-99</v>
      </c>
      <c r="W50" s="260">
        <v>-99</v>
      </c>
      <c r="X50" s="260">
        <v>-99</v>
      </c>
      <c r="Y50" s="260">
        <v>-99</v>
      </c>
      <c r="Z50" s="260">
        <v>-99</v>
      </c>
      <c r="AA50" s="260">
        <v>-99</v>
      </c>
      <c r="AB50" s="260">
        <v>-99</v>
      </c>
      <c r="AC50" s="260">
        <v>-99</v>
      </c>
      <c r="AD50" s="260">
        <v>-99</v>
      </c>
      <c r="AE50" s="260">
        <v>-99</v>
      </c>
      <c r="AF50" s="260">
        <v>-99</v>
      </c>
      <c r="AG50" s="260">
        <v>-99</v>
      </c>
      <c r="AH50" s="260">
        <v>-99</v>
      </c>
      <c r="AI50" s="260">
        <v>-99</v>
      </c>
      <c r="AJ50" s="260">
        <v>-99</v>
      </c>
      <c r="AK50" s="260">
        <v>-99</v>
      </c>
      <c r="AL50" s="260">
        <v>-99</v>
      </c>
      <c r="AM50" s="260">
        <v>-99</v>
      </c>
      <c r="AN50" s="260">
        <v>-99</v>
      </c>
      <c r="AO50" s="260">
        <v>-99</v>
      </c>
      <c r="AP50" s="260">
        <v>-99</v>
      </c>
      <c r="AQ50" s="260">
        <v>-99</v>
      </c>
      <c r="AR50" s="263">
        <v>-99</v>
      </c>
      <c r="AS50" s="260">
        <v>-99</v>
      </c>
    </row>
    <row r="51" spans="1:45" ht="12.75">
      <c r="A51" s="26">
        <v>50</v>
      </c>
      <c r="B51">
        <v>46.25441</v>
      </c>
      <c r="C51">
        <v>-91.92302</v>
      </c>
      <c r="D51" s="10">
        <v>14</v>
      </c>
      <c r="E51" s="10" t="s">
        <v>574</v>
      </c>
      <c r="F51" s="114">
        <v>1</v>
      </c>
      <c r="G51" s="26">
        <v>0</v>
      </c>
      <c r="H51" s="42">
        <v>0</v>
      </c>
      <c r="I51" s="10">
        <v>0</v>
      </c>
      <c r="J51" s="17">
        <v>0</v>
      </c>
      <c r="K51" s="17">
        <v>0</v>
      </c>
      <c r="L51" s="27">
        <v>0</v>
      </c>
      <c r="M51" s="27">
        <v>0</v>
      </c>
      <c r="N51" s="27">
        <v>0</v>
      </c>
      <c r="O51" s="27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11">
        <v>0</v>
      </c>
      <c r="AS51" s="10">
        <v>0</v>
      </c>
    </row>
    <row r="52" spans="1:45" ht="12.75">
      <c r="A52" s="26">
        <v>51</v>
      </c>
      <c r="B52">
        <v>46.25396</v>
      </c>
      <c r="C52">
        <v>-91.923</v>
      </c>
      <c r="D52" s="10">
        <v>15</v>
      </c>
      <c r="E52" s="10" t="s">
        <v>574</v>
      </c>
      <c r="F52" s="114">
        <v>0</v>
      </c>
      <c r="G52" s="26">
        <v>0</v>
      </c>
      <c r="H52" s="42">
        <v>0</v>
      </c>
      <c r="I52" s="10">
        <v>0</v>
      </c>
      <c r="J52" s="17">
        <v>0</v>
      </c>
      <c r="K52" s="17">
        <v>0</v>
      </c>
      <c r="L52" s="27">
        <v>0</v>
      </c>
      <c r="M52" s="27">
        <v>0</v>
      </c>
      <c r="N52" s="27">
        <v>0</v>
      </c>
      <c r="O52" s="27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11">
        <v>0</v>
      </c>
      <c r="AS52" s="10">
        <v>0</v>
      </c>
    </row>
    <row r="53" spans="1:45" ht="12.75">
      <c r="A53" s="26">
        <v>52</v>
      </c>
      <c r="B53">
        <v>46.25351</v>
      </c>
      <c r="C53">
        <v>-91.92299</v>
      </c>
      <c r="D53" s="10">
        <v>10</v>
      </c>
      <c r="E53" s="10" t="s">
        <v>572</v>
      </c>
      <c r="F53" s="114">
        <v>1</v>
      </c>
      <c r="G53" s="26">
        <v>0</v>
      </c>
      <c r="H53" s="42">
        <v>0</v>
      </c>
      <c r="I53" s="10">
        <v>0</v>
      </c>
      <c r="J53" s="17">
        <v>0</v>
      </c>
      <c r="K53" s="17">
        <v>0</v>
      </c>
      <c r="L53" s="27">
        <v>0</v>
      </c>
      <c r="M53" s="27">
        <v>0</v>
      </c>
      <c r="N53" s="27">
        <v>0</v>
      </c>
      <c r="O53" s="27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11">
        <v>0</v>
      </c>
      <c r="AS53" s="10">
        <v>0</v>
      </c>
    </row>
    <row r="54" spans="1:45" ht="12.75">
      <c r="A54" s="26">
        <v>53</v>
      </c>
      <c r="B54">
        <v>46.25306</v>
      </c>
      <c r="C54">
        <v>-91.92297</v>
      </c>
      <c r="D54" s="10">
        <v>11</v>
      </c>
      <c r="E54" s="10" t="s">
        <v>572</v>
      </c>
      <c r="F54" s="114">
        <v>1</v>
      </c>
      <c r="G54" s="26">
        <v>0</v>
      </c>
      <c r="H54" s="42">
        <v>0</v>
      </c>
      <c r="I54" s="10">
        <v>0</v>
      </c>
      <c r="J54" s="17">
        <v>0</v>
      </c>
      <c r="K54" s="17">
        <v>0</v>
      </c>
      <c r="L54" s="27">
        <v>0</v>
      </c>
      <c r="M54" s="27">
        <v>0</v>
      </c>
      <c r="N54" s="27">
        <v>0</v>
      </c>
      <c r="O54" s="27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11">
        <v>0</v>
      </c>
      <c r="AS54" s="10">
        <v>0</v>
      </c>
    </row>
    <row r="55" spans="1:45" ht="12.75">
      <c r="A55" s="26">
        <v>54</v>
      </c>
      <c r="B55">
        <v>46.25261</v>
      </c>
      <c r="C55">
        <v>-91.92295</v>
      </c>
      <c r="D55" s="10">
        <v>8</v>
      </c>
      <c r="E55" s="10" t="s">
        <v>572</v>
      </c>
      <c r="F55" s="114">
        <v>1</v>
      </c>
      <c r="G55" s="26">
        <v>1</v>
      </c>
      <c r="H55" s="42">
        <v>5</v>
      </c>
      <c r="I55" s="10">
        <v>2</v>
      </c>
      <c r="J55" s="17">
        <v>0</v>
      </c>
      <c r="K55" s="17">
        <v>0</v>
      </c>
      <c r="L55" s="27">
        <v>0</v>
      </c>
      <c r="M55" s="27">
        <v>0</v>
      </c>
      <c r="N55" s="27">
        <v>0</v>
      </c>
      <c r="O55" s="27">
        <v>0</v>
      </c>
      <c r="P55" s="10">
        <v>0</v>
      </c>
      <c r="Q55" s="10">
        <v>1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1</v>
      </c>
      <c r="AG55" s="10">
        <v>1</v>
      </c>
      <c r="AH55" s="10">
        <v>2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11">
        <v>0</v>
      </c>
      <c r="AS55" s="10">
        <v>0</v>
      </c>
    </row>
    <row r="56" spans="1:45" ht="12.75">
      <c r="A56" s="26">
        <v>55</v>
      </c>
      <c r="B56">
        <v>46.25937</v>
      </c>
      <c r="C56">
        <v>-91.92254</v>
      </c>
      <c r="D56" s="260">
        <v>-99</v>
      </c>
      <c r="E56" s="260">
        <v>-99</v>
      </c>
      <c r="F56" s="204">
        <v>-99</v>
      </c>
      <c r="G56" s="26">
        <v>-99</v>
      </c>
      <c r="H56" s="26">
        <v>-99</v>
      </c>
      <c r="I56" s="260">
        <v>-99</v>
      </c>
      <c r="J56" s="26">
        <v>-99</v>
      </c>
      <c r="K56" s="26">
        <v>-99</v>
      </c>
      <c r="L56" s="258">
        <v>-99</v>
      </c>
      <c r="M56" s="258">
        <v>-99</v>
      </c>
      <c r="N56" s="258">
        <v>-99</v>
      </c>
      <c r="O56" s="258">
        <v>-99</v>
      </c>
      <c r="P56" s="260">
        <v>-99</v>
      </c>
      <c r="Q56" s="260">
        <v>-99</v>
      </c>
      <c r="R56" s="260">
        <v>-99</v>
      </c>
      <c r="S56" s="260">
        <v>-99</v>
      </c>
      <c r="T56" s="260">
        <v>-99</v>
      </c>
      <c r="U56" s="260">
        <v>-99</v>
      </c>
      <c r="V56" s="260">
        <v>-99</v>
      </c>
      <c r="W56" s="260">
        <v>-99</v>
      </c>
      <c r="X56" s="260">
        <v>-99</v>
      </c>
      <c r="Y56" s="260">
        <v>-99</v>
      </c>
      <c r="Z56" s="260">
        <v>-99</v>
      </c>
      <c r="AA56" s="260">
        <v>-99</v>
      </c>
      <c r="AB56" s="260">
        <v>-99</v>
      </c>
      <c r="AC56" s="260">
        <v>-99</v>
      </c>
      <c r="AD56" s="260">
        <v>-99</v>
      </c>
      <c r="AE56" s="260">
        <v>-99</v>
      </c>
      <c r="AF56" s="260">
        <v>-99</v>
      </c>
      <c r="AG56" s="260">
        <v>-99</v>
      </c>
      <c r="AH56" s="260">
        <v>-99</v>
      </c>
      <c r="AI56" s="260">
        <v>-99</v>
      </c>
      <c r="AJ56" s="260">
        <v>-99</v>
      </c>
      <c r="AK56" s="260">
        <v>-99</v>
      </c>
      <c r="AL56" s="260">
        <v>-99</v>
      </c>
      <c r="AM56" s="260">
        <v>-99</v>
      </c>
      <c r="AN56" s="260">
        <v>-99</v>
      </c>
      <c r="AO56" s="260">
        <v>-99</v>
      </c>
      <c r="AP56" s="260">
        <v>-99</v>
      </c>
      <c r="AQ56" s="260">
        <v>-99</v>
      </c>
      <c r="AR56" s="263">
        <v>-99</v>
      </c>
      <c r="AS56" s="260">
        <v>-99</v>
      </c>
    </row>
    <row r="57" spans="1:45" ht="12.75">
      <c r="A57" s="26">
        <v>56</v>
      </c>
      <c r="B57">
        <v>46.25892</v>
      </c>
      <c r="C57">
        <v>-91.92253</v>
      </c>
      <c r="D57" s="260">
        <v>-99</v>
      </c>
      <c r="E57" s="260">
        <v>-99</v>
      </c>
      <c r="F57" s="204">
        <v>-99</v>
      </c>
      <c r="G57" s="26">
        <v>-99</v>
      </c>
      <c r="H57" s="26">
        <v>-99</v>
      </c>
      <c r="I57" s="260">
        <v>-99</v>
      </c>
      <c r="J57" s="26">
        <v>-99</v>
      </c>
      <c r="K57" s="26">
        <v>-99</v>
      </c>
      <c r="L57" s="258">
        <v>-99</v>
      </c>
      <c r="M57" s="258">
        <v>-99</v>
      </c>
      <c r="N57" s="258">
        <v>-99</v>
      </c>
      <c r="O57" s="258">
        <v>-99</v>
      </c>
      <c r="P57" s="260">
        <v>-99</v>
      </c>
      <c r="Q57" s="260">
        <v>-99</v>
      </c>
      <c r="R57" s="260">
        <v>-99</v>
      </c>
      <c r="S57" s="260">
        <v>-99</v>
      </c>
      <c r="T57" s="260">
        <v>-99</v>
      </c>
      <c r="U57" s="260">
        <v>-99</v>
      </c>
      <c r="V57" s="260">
        <v>-99</v>
      </c>
      <c r="W57" s="260">
        <v>-99</v>
      </c>
      <c r="X57" s="260">
        <v>-99</v>
      </c>
      <c r="Y57" s="260">
        <v>-99</v>
      </c>
      <c r="Z57" s="260">
        <v>-99</v>
      </c>
      <c r="AA57" s="260">
        <v>-99</v>
      </c>
      <c r="AB57" s="260">
        <v>-99</v>
      </c>
      <c r="AC57" s="260">
        <v>-99</v>
      </c>
      <c r="AD57" s="260">
        <v>-99</v>
      </c>
      <c r="AE57" s="260">
        <v>-99</v>
      </c>
      <c r="AF57" s="260">
        <v>-99</v>
      </c>
      <c r="AG57" s="260">
        <v>-99</v>
      </c>
      <c r="AH57" s="260">
        <v>-99</v>
      </c>
      <c r="AI57" s="260">
        <v>-99</v>
      </c>
      <c r="AJ57" s="260">
        <v>-99</v>
      </c>
      <c r="AK57" s="260">
        <v>-99</v>
      </c>
      <c r="AL57" s="260">
        <v>-99</v>
      </c>
      <c r="AM57" s="260">
        <v>-99</v>
      </c>
      <c r="AN57" s="260">
        <v>-99</v>
      </c>
      <c r="AO57" s="260">
        <v>-99</v>
      </c>
      <c r="AP57" s="260">
        <v>-99</v>
      </c>
      <c r="AQ57" s="260">
        <v>-99</v>
      </c>
      <c r="AR57" s="263">
        <v>-99</v>
      </c>
      <c r="AS57" s="260">
        <v>-99</v>
      </c>
    </row>
    <row r="58" spans="1:45" ht="12.75">
      <c r="A58" s="26">
        <v>57</v>
      </c>
      <c r="B58">
        <v>46.25847</v>
      </c>
      <c r="C58">
        <v>-91.92251</v>
      </c>
      <c r="D58" s="260">
        <v>-99</v>
      </c>
      <c r="E58" s="260">
        <v>-99</v>
      </c>
      <c r="F58" s="204">
        <v>-99</v>
      </c>
      <c r="G58" s="26">
        <v>-99</v>
      </c>
      <c r="H58" s="26">
        <v>-99</v>
      </c>
      <c r="I58" s="260">
        <v>-99</v>
      </c>
      <c r="J58" s="26">
        <v>-99</v>
      </c>
      <c r="K58" s="26">
        <v>-99</v>
      </c>
      <c r="L58" s="258">
        <v>-99</v>
      </c>
      <c r="M58" s="258">
        <v>-99</v>
      </c>
      <c r="N58" s="258">
        <v>-99</v>
      </c>
      <c r="O58" s="258">
        <v>-99</v>
      </c>
      <c r="P58" s="260">
        <v>-99</v>
      </c>
      <c r="Q58" s="260">
        <v>-99</v>
      </c>
      <c r="R58" s="260">
        <v>-99</v>
      </c>
      <c r="S58" s="260">
        <v>-99</v>
      </c>
      <c r="T58" s="260">
        <v>-99</v>
      </c>
      <c r="U58" s="260">
        <v>-99</v>
      </c>
      <c r="V58" s="260">
        <v>-99</v>
      </c>
      <c r="W58" s="260">
        <v>-99</v>
      </c>
      <c r="X58" s="260">
        <v>-99</v>
      </c>
      <c r="Y58" s="260">
        <v>-99</v>
      </c>
      <c r="Z58" s="260">
        <v>-99</v>
      </c>
      <c r="AA58" s="260">
        <v>-99</v>
      </c>
      <c r="AB58" s="260">
        <v>-99</v>
      </c>
      <c r="AC58" s="260">
        <v>-99</v>
      </c>
      <c r="AD58" s="260">
        <v>-99</v>
      </c>
      <c r="AE58" s="260">
        <v>-99</v>
      </c>
      <c r="AF58" s="260">
        <v>-99</v>
      </c>
      <c r="AG58" s="260">
        <v>-99</v>
      </c>
      <c r="AH58" s="260">
        <v>-99</v>
      </c>
      <c r="AI58" s="260">
        <v>-99</v>
      </c>
      <c r="AJ58" s="260">
        <v>-99</v>
      </c>
      <c r="AK58" s="260">
        <v>-99</v>
      </c>
      <c r="AL58" s="260">
        <v>-99</v>
      </c>
      <c r="AM58" s="260">
        <v>-99</v>
      </c>
      <c r="AN58" s="260">
        <v>-99</v>
      </c>
      <c r="AO58" s="260">
        <v>-99</v>
      </c>
      <c r="AP58" s="260">
        <v>-99</v>
      </c>
      <c r="AQ58" s="260">
        <v>-99</v>
      </c>
      <c r="AR58" s="263">
        <v>-99</v>
      </c>
      <c r="AS58" s="260">
        <v>-99</v>
      </c>
    </row>
    <row r="59" spans="1:45" ht="12.75">
      <c r="A59" s="26">
        <v>58</v>
      </c>
      <c r="B59">
        <v>46.25622</v>
      </c>
      <c r="C59">
        <v>-91.92243</v>
      </c>
      <c r="D59" s="260">
        <v>-99</v>
      </c>
      <c r="E59" s="260">
        <v>-99</v>
      </c>
      <c r="F59" s="204">
        <v>-99</v>
      </c>
      <c r="G59" s="26">
        <v>-99</v>
      </c>
      <c r="H59" s="26">
        <v>-99</v>
      </c>
      <c r="I59" s="260">
        <v>-99</v>
      </c>
      <c r="J59" s="26">
        <v>-99</v>
      </c>
      <c r="K59" s="26">
        <v>-99</v>
      </c>
      <c r="L59" s="258">
        <v>-99</v>
      </c>
      <c r="M59" s="258">
        <v>-99</v>
      </c>
      <c r="N59" s="258">
        <v>-99</v>
      </c>
      <c r="O59" s="258">
        <v>-99</v>
      </c>
      <c r="P59" s="260">
        <v>-99</v>
      </c>
      <c r="Q59" s="260">
        <v>-99</v>
      </c>
      <c r="R59" s="260">
        <v>-99</v>
      </c>
      <c r="S59" s="260">
        <v>-99</v>
      </c>
      <c r="T59" s="260">
        <v>-99</v>
      </c>
      <c r="U59" s="260">
        <v>-99</v>
      </c>
      <c r="V59" s="260">
        <v>-99</v>
      </c>
      <c r="W59" s="260">
        <v>-99</v>
      </c>
      <c r="X59" s="260">
        <v>-99</v>
      </c>
      <c r="Y59" s="260">
        <v>-99</v>
      </c>
      <c r="Z59" s="260">
        <v>-99</v>
      </c>
      <c r="AA59" s="260">
        <v>-99</v>
      </c>
      <c r="AB59" s="260">
        <v>-99</v>
      </c>
      <c r="AC59" s="260">
        <v>-99</v>
      </c>
      <c r="AD59" s="260">
        <v>-99</v>
      </c>
      <c r="AE59" s="260">
        <v>-99</v>
      </c>
      <c r="AF59" s="260">
        <v>-99</v>
      </c>
      <c r="AG59" s="260">
        <v>-99</v>
      </c>
      <c r="AH59" s="260">
        <v>-99</v>
      </c>
      <c r="AI59" s="260">
        <v>-99</v>
      </c>
      <c r="AJ59" s="260">
        <v>-99</v>
      </c>
      <c r="AK59" s="260">
        <v>-99</v>
      </c>
      <c r="AL59" s="260">
        <v>-99</v>
      </c>
      <c r="AM59" s="260">
        <v>-99</v>
      </c>
      <c r="AN59" s="260">
        <v>-99</v>
      </c>
      <c r="AO59" s="260">
        <v>-99</v>
      </c>
      <c r="AP59" s="260">
        <v>-99</v>
      </c>
      <c r="AQ59" s="260">
        <v>-99</v>
      </c>
      <c r="AR59" s="263">
        <v>-99</v>
      </c>
      <c r="AS59" s="260">
        <v>-99</v>
      </c>
    </row>
    <row r="60" spans="1:45" ht="12.75">
      <c r="A60" s="26">
        <v>59</v>
      </c>
      <c r="B60">
        <v>46.25442</v>
      </c>
      <c r="C60">
        <v>-91.92237</v>
      </c>
      <c r="D60" s="10">
        <v>10</v>
      </c>
      <c r="E60" s="10" t="s">
        <v>573</v>
      </c>
      <c r="F60" s="114">
        <v>1</v>
      </c>
      <c r="G60" s="26">
        <v>0</v>
      </c>
      <c r="H60" s="42">
        <v>0</v>
      </c>
      <c r="I60" s="10">
        <v>0</v>
      </c>
      <c r="J60" s="17">
        <v>0</v>
      </c>
      <c r="K60" s="17">
        <v>0</v>
      </c>
      <c r="L60" s="27">
        <v>0</v>
      </c>
      <c r="M60" s="27">
        <v>0</v>
      </c>
      <c r="N60" s="27">
        <v>0</v>
      </c>
      <c r="O60" s="27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11">
        <v>0</v>
      </c>
      <c r="AS60" s="10">
        <v>0</v>
      </c>
    </row>
    <row r="61" spans="1:45" ht="12.75">
      <c r="A61" s="26">
        <v>60</v>
      </c>
      <c r="B61">
        <v>46.25397</v>
      </c>
      <c r="C61">
        <v>-91.92235</v>
      </c>
      <c r="D61" s="10">
        <v>15</v>
      </c>
      <c r="E61" s="10" t="s">
        <v>574</v>
      </c>
      <c r="F61" s="114">
        <v>0</v>
      </c>
      <c r="G61" s="26">
        <v>0</v>
      </c>
      <c r="H61" s="42">
        <v>0</v>
      </c>
      <c r="I61" s="10">
        <v>0</v>
      </c>
      <c r="J61" s="17">
        <v>0</v>
      </c>
      <c r="K61" s="17">
        <v>0</v>
      </c>
      <c r="L61" s="27">
        <v>0</v>
      </c>
      <c r="M61" s="27">
        <v>0</v>
      </c>
      <c r="N61" s="27">
        <v>0</v>
      </c>
      <c r="O61" s="27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11">
        <v>0</v>
      </c>
      <c r="AS61" s="10">
        <v>0</v>
      </c>
    </row>
    <row r="62" spans="1:45" ht="12.75">
      <c r="A62" s="26">
        <v>61</v>
      </c>
      <c r="B62">
        <v>46.25352</v>
      </c>
      <c r="C62">
        <v>-91.92234</v>
      </c>
      <c r="D62" s="10">
        <v>12</v>
      </c>
      <c r="E62" s="10" t="s">
        <v>574</v>
      </c>
      <c r="F62" s="114">
        <v>1</v>
      </c>
      <c r="G62" s="26">
        <v>0</v>
      </c>
      <c r="H62" s="42">
        <v>0</v>
      </c>
      <c r="I62" s="10">
        <v>0</v>
      </c>
      <c r="J62" s="17">
        <v>0</v>
      </c>
      <c r="K62" s="17">
        <v>0</v>
      </c>
      <c r="L62" s="27">
        <v>0</v>
      </c>
      <c r="M62" s="27">
        <v>0</v>
      </c>
      <c r="N62" s="27">
        <v>0</v>
      </c>
      <c r="O62" s="27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11">
        <v>0</v>
      </c>
      <c r="AS62" s="10">
        <v>0</v>
      </c>
    </row>
    <row r="63" spans="1:45" ht="12.75">
      <c r="A63" s="26">
        <v>62</v>
      </c>
      <c r="B63">
        <v>46.25307</v>
      </c>
      <c r="C63">
        <v>-91.92232</v>
      </c>
      <c r="D63" s="10">
        <v>6</v>
      </c>
      <c r="E63" s="10" t="s">
        <v>572</v>
      </c>
      <c r="F63" s="114">
        <v>1</v>
      </c>
      <c r="G63" s="26">
        <v>1</v>
      </c>
      <c r="H63" s="42">
        <v>4</v>
      </c>
      <c r="I63" s="10">
        <v>3</v>
      </c>
      <c r="J63" s="17">
        <v>0</v>
      </c>
      <c r="K63" s="17">
        <v>0</v>
      </c>
      <c r="L63" s="27">
        <v>1</v>
      </c>
      <c r="M63" s="27">
        <v>0</v>
      </c>
      <c r="N63" s="27">
        <v>0</v>
      </c>
      <c r="O63" s="27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2</v>
      </c>
      <c r="AG63" s="10">
        <v>1</v>
      </c>
      <c r="AH63" s="10">
        <v>3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11">
        <v>0</v>
      </c>
      <c r="AS63" s="10">
        <v>0</v>
      </c>
    </row>
    <row r="64" spans="1:45" ht="12.75">
      <c r="A64" s="26">
        <v>63</v>
      </c>
      <c r="B64">
        <v>46.25262</v>
      </c>
      <c r="C64">
        <v>-91.92231</v>
      </c>
      <c r="D64" s="10">
        <v>6</v>
      </c>
      <c r="E64" s="10" t="s">
        <v>572</v>
      </c>
      <c r="F64" s="114">
        <v>1</v>
      </c>
      <c r="G64" s="26">
        <v>1</v>
      </c>
      <c r="H64" s="42">
        <v>3</v>
      </c>
      <c r="I64" s="10">
        <v>3</v>
      </c>
      <c r="J64" s="17">
        <v>0</v>
      </c>
      <c r="K64" s="17">
        <v>0</v>
      </c>
      <c r="L64" s="27">
        <v>0</v>
      </c>
      <c r="M64" s="27">
        <v>0</v>
      </c>
      <c r="N64" s="27">
        <v>0</v>
      </c>
      <c r="O64" s="27">
        <v>0</v>
      </c>
      <c r="P64" s="10">
        <v>0</v>
      </c>
      <c r="Q64" s="10">
        <v>3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1</v>
      </c>
      <c r="AB64" s="10">
        <v>0</v>
      </c>
      <c r="AC64" s="10">
        <v>0</v>
      </c>
      <c r="AD64" s="10">
        <v>0</v>
      </c>
      <c r="AE64" s="10">
        <v>0</v>
      </c>
      <c r="AF64" s="10">
        <v>1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11">
        <v>0</v>
      </c>
      <c r="AS64" s="10">
        <v>0</v>
      </c>
    </row>
    <row r="65" spans="1:45" ht="12.75">
      <c r="A65" s="26">
        <v>64</v>
      </c>
      <c r="B65">
        <v>46.25217</v>
      </c>
      <c r="C65">
        <v>-91.92229</v>
      </c>
      <c r="D65" s="10">
        <v>6</v>
      </c>
      <c r="E65" s="10" t="s">
        <v>572</v>
      </c>
      <c r="F65" s="114">
        <v>1</v>
      </c>
      <c r="G65" s="26">
        <v>1</v>
      </c>
      <c r="H65" s="42">
        <v>4</v>
      </c>
      <c r="I65" s="10">
        <v>3</v>
      </c>
      <c r="J65" s="17">
        <v>0</v>
      </c>
      <c r="K65" s="17">
        <v>0</v>
      </c>
      <c r="L65" s="27">
        <v>0</v>
      </c>
      <c r="M65" s="27">
        <v>0</v>
      </c>
      <c r="N65" s="27">
        <v>1</v>
      </c>
      <c r="O65" s="27">
        <v>0</v>
      </c>
      <c r="P65" s="10">
        <v>0</v>
      </c>
      <c r="Q65" s="10">
        <v>2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3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1</v>
      </c>
      <c r="AR65" s="111">
        <v>0</v>
      </c>
      <c r="AS65" s="10">
        <v>0</v>
      </c>
    </row>
    <row r="66" spans="1:45" ht="12.75">
      <c r="A66" s="26">
        <v>65</v>
      </c>
      <c r="B66">
        <v>46.25893</v>
      </c>
      <c r="C66">
        <v>-91.92188</v>
      </c>
      <c r="D66" s="260">
        <v>-99</v>
      </c>
      <c r="E66" s="260">
        <v>-99</v>
      </c>
      <c r="F66" s="204">
        <v>-99</v>
      </c>
      <c r="G66" s="26">
        <v>-99</v>
      </c>
      <c r="H66" s="26">
        <v>-99</v>
      </c>
      <c r="I66" s="260">
        <v>-99</v>
      </c>
      <c r="J66" s="26">
        <v>-99</v>
      </c>
      <c r="K66" s="26">
        <v>-99</v>
      </c>
      <c r="L66" s="258">
        <v>-99</v>
      </c>
      <c r="M66" s="258">
        <v>-99</v>
      </c>
      <c r="N66" s="258">
        <v>-99</v>
      </c>
      <c r="O66" s="258">
        <v>-99</v>
      </c>
      <c r="P66" s="260">
        <v>-99</v>
      </c>
      <c r="Q66" s="260">
        <v>-99</v>
      </c>
      <c r="R66" s="260">
        <v>-99</v>
      </c>
      <c r="S66" s="260">
        <v>-99</v>
      </c>
      <c r="T66" s="260">
        <v>-99</v>
      </c>
      <c r="U66" s="260">
        <v>-99</v>
      </c>
      <c r="V66" s="260">
        <v>-99</v>
      </c>
      <c r="W66" s="260">
        <v>-99</v>
      </c>
      <c r="X66" s="260">
        <v>-99</v>
      </c>
      <c r="Y66" s="260">
        <v>-99</v>
      </c>
      <c r="Z66" s="260">
        <v>-99</v>
      </c>
      <c r="AA66" s="260">
        <v>-99</v>
      </c>
      <c r="AB66" s="260">
        <v>-99</v>
      </c>
      <c r="AC66" s="260">
        <v>-99</v>
      </c>
      <c r="AD66" s="260">
        <v>-99</v>
      </c>
      <c r="AE66" s="260">
        <v>-99</v>
      </c>
      <c r="AF66" s="260">
        <v>-99</v>
      </c>
      <c r="AG66" s="260">
        <v>-99</v>
      </c>
      <c r="AH66" s="260">
        <v>-99</v>
      </c>
      <c r="AI66" s="260">
        <v>-99</v>
      </c>
      <c r="AJ66" s="260">
        <v>-99</v>
      </c>
      <c r="AK66" s="260">
        <v>-99</v>
      </c>
      <c r="AL66" s="260">
        <v>-99</v>
      </c>
      <c r="AM66" s="260">
        <v>-99</v>
      </c>
      <c r="AN66" s="260">
        <v>-99</v>
      </c>
      <c r="AO66" s="260">
        <v>-99</v>
      </c>
      <c r="AP66" s="260">
        <v>-99</v>
      </c>
      <c r="AQ66" s="260">
        <v>-99</v>
      </c>
      <c r="AR66" s="263">
        <v>-99</v>
      </c>
      <c r="AS66" s="260">
        <v>-99</v>
      </c>
    </row>
    <row r="67" spans="1:45" ht="12.75">
      <c r="A67" s="26">
        <v>66</v>
      </c>
      <c r="B67">
        <v>46.25848</v>
      </c>
      <c r="C67">
        <v>-91.92186</v>
      </c>
      <c r="D67" s="260">
        <v>-99</v>
      </c>
      <c r="E67" s="260">
        <v>-99</v>
      </c>
      <c r="F67" s="204">
        <v>-99</v>
      </c>
      <c r="G67" s="26">
        <v>-99</v>
      </c>
      <c r="H67" s="26">
        <v>-99</v>
      </c>
      <c r="I67" s="260">
        <v>-99</v>
      </c>
      <c r="J67" s="26">
        <v>-99</v>
      </c>
      <c r="K67" s="26">
        <v>-99</v>
      </c>
      <c r="L67" s="258">
        <v>-99</v>
      </c>
      <c r="M67" s="258">
        <v>-99</v>
      </c>
      <c r="N67" s="258">
        <v>-99</v>
      </c>
      <c r="O67" s="258">
        <v>-99</v>
      </c>
      <c r="P67" s="260">
        <v>-99</v>
      </c>
      <c r="Q67" s="260">
        <v>-99</v>
      </c>
      <c r="R67" s="260">
        <v>-99</v>
      </c>
      <c r="S67" s="260">
        <v>-99</v>
      </c>
      <c r="T67" s="260">
        <v>-99</v>
      </c>
      <c r="U67" s="260">
        <v>-99</v>
      </c>
      <c r="V67" s="260">
        <v>-99</v>
      </c>
      <c r="W67" s="260">
        <v>-99</v>
      </c>
      <c r="X67" s="260">
        <v>-99</v>
      </c>
      <c r="Y67" s="260">
        <v>-99</v>
      </c>
      <c r="Z67" s="260">
        <v>-99</v>
      </c>
      <c r="AA67" s="260">
        <v>-99</v>
      </c>
      <c r="AB67" s="260">
        <v>-99</v>
      </c>
      <c r="AC67" s="260">
        <v>-99</v>
      </c>
      <c r="AD67" s="260">
        <v>-99</v>
      </c>
      <c r="AE67" s="260">
        <v>-99</v>
      </c>
      <c r="AF67" s="260">
        <v>-99</v>
      </c>
      <c r="AG67" s="260">
        <v>-99</v>
      </c>
      <c r="AH67" s="260">
        <v>-99</v>
      </c>
      <c r="AI67" s="260">
        <v>-99</v>
      </c>
      <c r="AJ67" s="260">
        <v>-99</v>
      </c>
      <c r="AK67" s="260">
        <v>-99</v>
      </c>
      <c r="AL67" s="260">
        <v>-99</v>
      </c>
      <c r="AM67" s="260">
        <v>-99</v>
      </c>
      <c r="AN67" s="260">
        <v>-99</v>
      </c>
      <c r="AO67" s="260">
        <v>-99</v>
      </c>
      <c r="AP67" s="260">
        <v>-99</v>
      </c>
      <c r="AQ67" s="260">
        <v>-99</v>
      </c>
      <c r="AR67" s="263">
        <v>-99</v>
      </c>
      <c r="AS67" s="260">
        <v>-99</v>
      </c>
    </row>
    <row r="68" spans="1:45" ht="12.75">
      <c r="A68" s="26">
        <v>67</v>
      </c>
      <c r="B68">
        <v>46.25623</v>
      </c>
      <c r="C68">
        <v>-91.92178</v>
      </c>
      <c r="D68" s="260">
        <v>-99</v>
      </c>
      <c r="E68" s="260">
        <v>-99</v>
      </c>
      <c r="F68" s="204">
        <v>-99</v>
      </c>
      <c r="G68" s="26">
        <v>-99</v>
      </c>
      <c r="H68" s="26">
        <v>-99</v>
      </c>
      <c r="I68" s="260">
        <v>-99</v>
      </c>
      <c r="J68" s="26">
        <v>-99</v>
      </c>
      <c r="K68" s="26">
        <v>-99</v>
      </c>
      <c r="L68" s="258">
        <v>-99</v>
      </c>
      <c r="M68" s="258">
        <v>-99</v>
      </c>
      <c r="N68" s="258">
        <v>-99</v>
      </c>
      <c r="O68" s="258">
        <v>-99</v>
      </c>
      <c r="P68" s="260">
        <v>-99</v>
      </c>
      <c r="Q68" s="260">
        <v>-99</v>
      </c>
      <c r="R68" s="260">
        <v>-99</v>
      </c>
      <c r="S68" s="260">
        <v>-99</v>
      </c>
      <c r="T68" s="260">
        <v>-99</v>
      </c>
      <c r="U68" s="260">
        <v>-99</v>
      </c>
      <c r="V68" s="260">
        <v>-99</v>
      </c>
      <c r="W68" s="260">
        <v>-99</v>
      </c>
      <c r="X68" s="260">
        <v>-99</v>
      </c>
      <c r="Y68" s="260">
        <v>-99</v>
      </c>
      <c r="Z68" s="260">
        <v>-99</v>
      </c>
      <c r="AA68" s="260">
        <v>-99</v>
      </c>
      <c r="AB68" s="260">
        <v>-99</v>
      </c>
      <c r="AC68" s="260">
        <v>-99</v>
      </c>
      <c r="AD68" s="260">
        <v>-99</v>
      </c>
      <c r="AE68" s="260">
        <v>-99</v>
      </c>
      <c r="AF68" s="260">
        <v>-99</v>
      </c>
      <c r="AG68" s="260">
        <v>-99</v>
      </c>
      <c r="AH68" s="260">
        <v>-99</v>
      </c>
      <c r="AI68" s="260">
        <v>-99</v>
      </c>
      <c r="AJ68" s="260">
        <v>-99</v>
      </c>
      <c r="AK68" s="260">
        <v>-99</v>
      </c>
      <c r="AL68" s="260">
        <v>-99</v>
      </c>
      <c r="AM68" s="260">
        <v>-99</v>
      </c>
      <c r="AN68" s="260">
        <v>-99</v>
      </c>
      <c r="AO68" s="260">
        <v>-99</v>
      </c>
      <c r="AP68" s="260">
        <v>-99</v>
      </c>
      <c r="AQ68" s="260">
        <v>-99</v>
      </c>
      <c r="AR68" s="263">
        <v>-99</v>
      </c>
      <c r="AS68" s="260">
        <v>-99</v>
      </c>
    </row>
    <row r="69" spans="1:45" ht="12.75">
      <c r="A69" s="26">
        <v>68</v>
      </c>
      <c r="B69">
        <v>46.25578</v>
      </c>
      <c r="C69">
        <v>-91.92177</v>
      </c>
      <c r="D69" s="260">
        <v>-99</v>
      </c>
      <c r="E69" s="260">
        <v>-99</v>
      </c>
      <c r="F69" s="204">
        <v>-99</v>
      </c>
      <c r="G69" s="26">
        <v>-99</v>
      </c>
      <c r="H69" s="26">
        <v>-99</v>
      </c>
      <c r="I69" s="260">
        <v>-99</v>
      </c>
      <c r="J69" s="26">
        <v>-99</v>
      </c>
      <c r="K69" s="26">
        <v>-99</v>
      </c>
      <c r="L69" s="258">
        <v>-99</v>
      </c>
      <c r="M69" s="258">
        <v>-99</v>
      </c>
      <c r="N69" s="258">
        <v>-99</v>
      </c>
      <c r="O69" s="258">
        <v>-99</v>
      </c>
      <c r="P69" s="260">
        <v>-99</v>
      </c>
      <c r="Q69" s="260">
        <v>-99</v>
      </c>
      <c r="R69" s="260">
        <v>-99</v>
      </c>
      <c r="S69" s="260">
        <v>-99</v>
      </c>
      <c r="T69" s="260">
        <v>-99</v>
      </c>
      <c r="U69" s="260">
        <v>-99</v>
      </c>
      <c r="V69" s="260">
        <v>-99</v>
      </c>
      <c r="W69" s="260">
        <v>-99</v>
      </c>
      <c r="X69" s="260">
        <v>-99</v>
      </c>
      <c r="Y69" s="260">
        <v>-99</v>
      </c>
      <c r="Z69" s="260">
        <v>-99</v>
      </c>
      <c r="AA69" s="260">
        <v>-99</v>
      </c>
      <c r="AB69" s="260">
        <v>-99</v>
      </c>
      <c r="AC69" s="260">
        <v>-99</v>
      </c>
      <c r="AD69" s="260">
        <v>-99</v>
      </c>
      <c r="AE69" s="260">
        <v>-99</v>
      </c>
      <c r="AF69" s="260">
        <v>-99</v>
      </c>
      <c r="AG69" s="260">
        <v>-99</v>
      </c>
      <c r="AH69" s="260">
        <v>-99</v>
      </c>
      <c r="AI69" s="260">
        <v>-99</v>
      </c>
      <c r="AJ69" s="260">
        <v>-99</v>
      </c>
      <c r="AK69" s="260">
        <v>-99</v>
      </c>
      <c r="AL69" s="260">
        <v>-99</v>
      </c>
      <c r="AM69" s="260">
        <v>-99</v>
      </c>
      <c r="AN69" s="260">
        <v>-99</v>
      </c>
      <c r="AO69" s="260">
        <v>-99</v>
      </c>
      <c r="AP69" s="260">
        <v>-99</v>
      </c>
      <c r="AQ69" s="260">
        <v>-99</v>
      </c>
      <c r="AR69" s="263">
        <v>-99</v>
      </c>
      <c r="AS69" s="260">
        <v>-99</v>
      </c>
    </row>
    <row r="70" spans="1:45" ht="12.75">
      <c r="A70" s="26">
        <v>69</v>
      </c>
      <c r="B70">
        <v>46.25398</v>
      </c>
      <c r="C70">
        <v>-91.92171</v>
      </c>
      <c r="D70" s="10">
        <v>14</v>
      </c>
      <c r="E70" s="10" t="s">
        <v>574</v>
      </c>
      <c r="F70" s="114">
        <v>1</v>
      </c>
      <c r="G70" s="26">
        <v>0</v>
      </c>
      <c r="H70" s="42">
        <v>0</v>
      </c>
      <c r="I70" s="10">
        <v>0</v>
      </c>
      <c r="J70" s="17">
        <v>0</v>
      </c>
      <c r="K70" s="17">
        <v>0</v>
      </c>
      <c r="L70" s="27">
        <v>0</v>
      </c>
      <c r="M70" s="27">
        <v>0</v>
      </c>
      <c r="N70" s="27">
        <v>0</v>
      </c>
      <c r="O70" s="27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11">
        <v>0</v>
      </c>
      <c r="AS70" s="10">
        <v>0</v>
      </c>
    </row>
    <row r="71" spans="1:45" ht="12.75">
      <c r="A71" s="26">
        <v>70</v>
      </c>
      <c r="B71">
        <v>46.25353</v>
      </c>
      <c r="C71">
        <v>-91.92169</v>
      </c>
      <c r="D71" s="10">
        <v>14</v>
      </c>
      <c r="E71" s="10" t="s">
        <v>572</v>
      </c>
      <c r="F71" s="114">
        <v>1</v>
      </c>
      <c r="G71" s="26">
        <v>0</v>
      </c>
      <c r="H71" s="42">
        <v>0</v>
      </c>
      <c r="I71" s="10">
        <v>0</v>
      </c>
      <c r="J71" s="17">
        <v>0</v>
      </c>
      <c r="K71" s="17">
        <v>0</v>
      </c>
      <c r="L71" s="27">
        <v>0</v>
      </c>
      <c r="M71" s="27">
        <v>0</v>
      </c>
      <c r="N71" s="27">
        <v>0</v>
      </c>
      <c r="O71" s="27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11">
        <v>0</v>
      </c>
      <c r="AS71" s="10">
        <v>0</v>
      </c>
    </row>
    <row r="72" spans="1:45" ht="12.75">
      <c r="A72" s="26">
        <v>71</v>
      </c>
      <c r="B72">
        <v>46.25308</v>
      </c>
      <c r="C72">
        <v>-91.92167</v>
      </c>
      <c r="D72" s="10">
        <v>14</v>
      </c>
      <c r="E72" s="10" t="s">
        <v>572</v>
      </c>
      <c r="F72" s="114">
        <v>1</v>
      </c>
      <c r="G72" s="26">
        <v>0</v>
      </c>
      <c r="H72" s="42">
        <v>0</v>
      </c>
      <c r="I72" s="10">
        <v>0</v>
      </c>
      <c r="J72" s="17">
        <v>0</v>
      </c>
      <c r="K72" s="17">
        <v>0</v>
      </c>
      <c r="L72" s="27">
        <v>0</v>
      </c>
      <c r="M72" s="27">
        <v>0</v>
      </c>
      <c r="N72" s="27">
        <v>0</v>
      </c>
      <c r="O72" s="27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11">
        <v>0</v>
      </c>
      <c r="AS72" s="10">
        <v>0</v>
      </c>
    </row>
    <row r="73" spans="1:45" ht="12.75">
      <c r="A73" s="26">
        <v>72</v>
      </c>
      <c r="B73">
        <v>46.25263</v>
      </c>
      <c r="C73">
        <v>-91.92166</v>
      </c>
      <c r="D73" s="10">
        <v>8.5</v>
      </c>
      <c r="E73" s="10" t="s">
        <v>572</v>
      </c>
      <c r="F73" s="114">
        <v>1</v>
      </c>
      <c r="G73" s="26">
        <v>1</v>
      </c>
      <c r="H73" s="42">
        <v>5</v>
      </c>
      <c r="I73" s="10">
        <v>1</v>
      </c>
      <c r="J73" s="17">
        <v>0</v>
      </c>
      <c r="K73" s="17">
        <v>0</v>
      </c>
      <c r="L73" s="27">
        <v>1</v>
      </c>
      <c r="M73" s="27">
        <v>0</v>
      </c>
      <c r="N73" s="27">
        <v>1</v>
      </c>
      <c r="O73" s="27">
        <v>0</v>
      </c>
      <c r="P73" s="10">
        <v>0</v>
      </c>
      <c r="Q73" s="10">
        <v>1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1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1</v>
      </c>
      <c r="AR73" s="111">
        <v>0</v>
      </c>
      <c r="AS73" s="10">
        <v>0</v>
      </c>
    </row>
    <row r="74" spans="1:45" ht="12.75">
      <c r="A74" s="26">
        <v>73</v>
      </c>
      <c r="B74">
        <v>46.25218</v>
      </c>
      <c r="C74">
        <v>-91.92164</v>
      </c>
      <c r="D74" s="10">
        <v>6</v>
      </c>
      <c r="E74" s="10" t="s">
        <v>572</v>
      </c>
      <c r="F74" s="114">
        <v>1</v>
      </c>
      <c r="G74" s="26">
        <v>1</v>
      </c>
      <c r="H74" s="42">
        <v>6</v>
      </c>
      <c r="I74" s="10">
        <v>2</v>
      </c>
      <c r="J74" s="17">
        <v>0</v>
      </c>
      <c r="K74" s="17">
        <v>0</v>
      </c>
      <c r="L74" s="27">
        <v>1</v>
      </c>
      <c r="M74" s="27">
        <v>0</v>
      </c>
      <c r="N74" s="27">
        <v>1</v>
      </c>
      <c r="O74" s="27">
        <v>0</v>
      </c>
      <c r="P74" s="10">
        <v>0</v>
      </c>
      <c r="Q74" s="10">
        <v>1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1</v>
      </c>
      <c r="AE74" s="10">
        <v>0</v>
      </c>
      <c r="AF74" s="10">
        <v>0</v>
      </c>
      <c r="AG74" s="10">
        <v>2</v>
      </c>
      <c r="AH74" s="10">
        <v>2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11">
        <v>0</v>
      </c>
      <c r="AS74" s="10">
        <v>0</v>
      </c>
    </row>
    <row r="75" spans="1:45" ht="12.75">
      <c r="A75" s="26">
        <v>74</v>
      </c>
      <c r="B75">
        <v>46.25894</v>
      </c>
      <c r="C75">
        <v>-91.92123</v>
      </c>
      <c r="D75" s="260">
        <v>-99</v>
      </c>
      <c r="E75" s="260">
        <v>-99</v>
      </c>
      <c r="F75" s="204">
        <v>-99</v>
      </c>
      <c r="G75" s="26">
        <v>-99</v>
      </c>
      <c r="H75" s="26">
        <v>-99</v>
      </c>
      <c r="I75" s="260">
        <v>-99</v>
      </c>
      <c r="J75" s="26">
        <v>-99</v>
      </c>
      <c r="K75" s="26">
        <v>-99</v>
      </c>
      <c r="L75" s="258">
        <v>-99</v>
      </c>
      <c r="M75" s="258">
        <v>-99</v>
      </c>
      <c r="N75" s="258">
        <v>-99</v>
      </c>
      <c r="O75" s="258">
        <v>-99</v>
      </c>
      <c r="P75" s="260">
        <v>-99</v>
      </c>
      <c r="Q75" s="260">
        <v>-99</v>
      </c>
      <c r="R75" s="260">
        <v>-99</v>
      </c>
      <c r="S75" s="260">
        <v>-99</v>
      </c>
      <c r="T75" s="260">
        <v>-99</v>
      </c>
      <c r="U75" s="260">
        <v>-99</v>
      </c>
      <c r="V75" s="260">
        <v>-99</v>
      </c>
      <c r="W75" s="260">
        <v>-99</v>
      </c>
      <c r="X75" s="260">
        <v>-99</v>
      </c>
      <c r="Y75" s="260">
        <v>-99</v>
      </c>
      <c r="Z75" s="260">
        <v>-99</v>
      </c>
      <c r="AA75" s="260">
        <v>-99</v>
      </c>
      <c r="AB75" s="260">
        <v>-99</v>
      </c>
      <c r="AC75" s="260">
        <v>-99</v>
      </c>
      <c r="AD75" s="260">
        <v>-99</v>
      </c>
      <c r="AE75" s="260">
        <v>-99</v>
      </c>
      <c r="AF75" s="260">
        <v>-99</v>
      </c>
      <c r="AG75" s="260">
        <v>-99</v>
      </c>
      <c r="AH75" s="260">
        <v>-99</v>
      </c>
      <c r="AI75" s="260">
        <v>-99</v>
      </c>
      <c r="AJ75" s="260">
        <v>-99</v>
      </c>
      <c r="AK75" s="260">
        <v>-99</v>
      </c>
      <c r="AL75" s="260">
        <v>-99</v>
      </c>
      <c r="AM75" s="260">
        <v>-99</v>
      </c>
      <c r="AN75" s="260">
        <v>-99</v>
      </c>
      <c r="AO75" s="260">
        <v>-99</v>
      </c>
      <c r="AP75" s="260">
        <v>-99</v>
      </c>
      <c r="AQ75" s="260">
        <v>-99</v>
      </c>
      <c r="AR75" s="263">
        <v>-99</v>
      </c>
      <c r="AS75" s="260">
        <v>-99</v>
      </c>
    </row>
    <row r="76" spans="1:45" ht="12.75">
      <c r="A76" s="26">
        <v>75</v>
      </c>
      <c r="B76">
        <v>46.25849</v>
      </c>
      <c r="C76">
        <v>-91.92121</v>
      </c>
      <c r="D76" s="260">
        <v>-99</v>
      </c>
      <c r="E76" s="260">
        <v>-99</v>
      </c>
      <c r="F76" s="204">
        <v>-99</v>
      </c>
      <c r="G76" s="26">
        <v>-99</v>
      </c>
      <c r="H76" s="26">
        <v>-99</v>
      </c>
      <c r="I76" s="260">
        <v>-99</v>
      </c>
      <c r="J76" s="26">
        <v>-99</v>
      </c>
      <c r="K76" s="26">
        <v>-99</v>
      </c>
      <c r="L76" s="258">
        <v>-99</v>
      </c>
      <c r="M76" s="258">
        <v>-99</v>
      </c>
      <c r="N76" s="258">
        <v>-99</v>
      </c>
      <c r="O76" s="258">
        <v>-99</v>
      </c>
      <c r="P76" s="260">
        <v>-99</v>
      </c>
      <c r="Q76" s="260">
        <v>-99</v>
      </c>
      <c r="R76" s="260">
        <v>-99</v>
      </c>
      <c r="S76" s="260">
        <v>-99</v>
      </c>
      <c r="T76" s="260">
        <v>-99</v>
      </c>
      <c r="U76" s="260">
        <v>-99</v>
      </c>
      <c r="V76" s="260">
        <v>-99</v>
      </c>
      <c r="W76" s="260">
        <v>-99</v>
      </c>
      <c r="X76" s="260">
        <v>-99</v>
      </c>
      <c r="Y76" s="260">
        <v>-99</v>
      </c>
      <c r="Z76" s="260">
        <v>-99</v>
      </c>
      <c r="AA76" s="260">
        <v>-99</v>
      </c>
      <c r="AB76" s="260">
        <v>-99</v>
      </c>
      <c r="AC76" s="260">
        <v>-99</v>
      </c>
      <c r="AD76" s="260">
        <v>-99</v>
      </c>
      <c r="AE76" s="260">
        <v>-99</v>
      </c>
      <c r="AF76" s="260">
        <v>-99</v>
      </c>
      <c r="AG76" s="260">
        <v>-99</v>
      </c>
      <c r="AH76" s="260">
        <v>-99</v>
      </c>
      <c r="AI76" s="260">
        <v>-99</v>
      </c>
      <c r="AJ76" s="260">
        <v>-99</v>
      </c>
      <c r="AK76" s="260">
        <v>-99</v>
      </c>
      <c r="AL76" s="260">
        <v>-99</v>
      </c>
      <c r="AM76" s="260">
        <v>-99</v>
      </c>
      <c r="AN76" s="260">
        <v>-99</v>
      </c>
      <c r="AO76" s="260">
        <v>-99</v>
      </c>
      <c r="AP76" s="260">
        <v>-99</v>
      </c>
      <c r="AQ76" s="260">
        <v>-99</v>
      </c>
      <c r="AR76" s="263">
        <v>-99</v>
      </c>
      <c r="AS76" s="260">
        <v>-99</v>
      </c>
    </row>
    <row r="77" spans="1:45" ht="12.75">
      <c r="A77" s="26">
        <v>76</v>
      </c>
      <c r="B77">
        <v>46.25579</v>
      </c>
      <c r="C77">
        <v>-91.92112</v>
      </c>
      <c r="D77" s="260">
        <v>-99</v>
      </c>
      <c r="E77" s="260">
        <v>-99</v>
      </c>
      <c r="F77" s="204">
        <v>-99</v>
      </c>
      <c r="G77" s="26">
        <v>-99</v>
      </c>
      <c r="H77" s="26">
        <v>-99</v>
      </c>
      <c r="I77" s="260">
        <v>-99</v>
      </c>
      <c r="J77" s="26">
        <v>-99</v>
      </c>
      <c r="K77" s="26">
        <v>-99</v>
      </c>
      <c r="L77" s="258">
        <v>-99</v>
      </c>
      <c r="M77" s="258">
        <v>-99</v>
      </c>
      <c r="N77" s="258">
        <v>-99</v>
      </c>
      <c r="O77" s="258">
        <v>-99</v>
      </c>
      <c r="P77" s="260">
        <v>-99</v>
      </c>
      <c r="Q77" s="260">
        <v>-99</v>
      </c>
      <c r="R77" s="260">
        <v>-99</v>
      </c>
      <c r="S77" s="260">
        <v>-99</v>
      </c>
      <c r="T77" s="260">
        <v>-99</v>
      </c>
      <c r="U77" s="260">
        <v>-99</v>
      </c>
      <c r="V77" s="260">
        <v>-99</v>
      </c>
      <c r="W77" s="260">
        <v>-99</v>
      </c>
      <c r="X77" s="260">
        <v>-99</v>
      </c>
      <c r="Y77" s="260">
        <v>-99</v>
      </c>
      <c r="Z77" s="260">
        <v>-99</v>
      </c>
      <c r="AA77" s="260">
        <v>-99</v>
      </c>
      <c r="AB77" s="260">
        <v>-99</v>
      </c>
      <c r="AC77" s="260">
        <v>-99</v>
      </c>
      <c r="AD77" s="260">
        <v>-99</v>
      </c>
      <c r="AE77" s="260">
        <v>-99</v>
      </c>
      <c r="AF77" s="260">
        <v>-99</v>
      </c>
      <c r="AG77" s="260">
        <v>-99</v>
      </c>
      <c r="AH77" s="260">
        <v>-99</v>
      </c>
      <c r="AI77" s="260">
        <v>-99</v>
      </c>
      <c r="AJ77" s="260">
        <v>-99</v>
      </c>
      <c r="AK77" s="260">
        <v>-99</v>
      </c>
      <c r="AL77" s="260">
        <v>-99</v>
      </c>
      <c r="AM77" s="260">
        <v>-99</v>
      </c>
      <c r="AN77" s="260">
        <v>-99</v>
      </c>
      <c r="AO77" s="260">
        <v>-99</v>
      </c>
      <c r="AP77" s="260">
        <v>-99</v>
      </c>
      <c r="AQ77" s="260">
        <v>-99</v>
      </c>
      <c r="AR77" s="263">
        <v>-99</v>
      </c>
      <c r="AS77" s="260">
        <v>-99</v>
      </c>
    </row>
    <row r="78" spans="1:45" ht="12.75">
      <c r="A78" s="26">
        <v>77</v>
      </c>
      <c r="B78">
        <v>46.25399</v>
      </c>
      <c r="C78">
        <v>-91.92106</v>
      </c>
      <c r="D78" s="10">
        <v>7</v>
      </c>
      <c r="E78" s="10" t="s">
        <v>572</v>
      </c>
      <c r="F78" s="114">
        <v>1</v>
      </c>
      <c r="G78" s="26">
        <v>1</v>
      </c>
      <c r="H78" s="42">
        <v>4</v>
      </c>
      <c r="I78" s="10">
        <v>2</v>
      </c>
      <c r="J78" s="17">
        <v>0</v>
      </c>
      <c r="K78" s="17">
        <v>0</v>
      </c>
      <c r="L78" s="27">
        <v>0</v>
      </c>
      <c r="M78" s="27">
        <v>0</v>
      </c>
      <c r="N78" s="27">
        <v>0</v>
      </c>
      <c r="O78" s="27">
        <v>0</v>
      </c>
      <c r="P78" s="10">
        <v>0</v>
      </c>
      <c r="Q78" s="10">
        <v>1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2</v>
      </c>
      <c r="AF78" s="10">
        <v>0</v>
      </c>
      <c r="AG78" s="10">
        <v>0</v>
      </c>
      <c r="AH78" s="10">
        <v>2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1</v>
      </c>
      <c r="AR78" s="111">
        <v>0</v>
      </c>
      <c r="AS78" s="10">
        <v>0</v>
      </c>
    </row>
    <row r="79" spans="1:45" ht="12.75">
      <c r="A79" s="26">
        <v>78</v>
      </c>
      <c r="B79">
        <v>46.25354</v>
      </c>
      <c r="C79">
        <v>-91.92104</v>
      </c>
      <c r="D79" s="10">
        <v>14.5</v>
      </c>
      <c r="E79" s="10" t="s">
        <v>574</v>
      </c>
      <c r="F79" s="114">
        <v>0</v>
      </c>
      <c r="G79" s="26">
        <v>0</v>
      </c>
      <c r="H79" s="42">
        <v>0</v>
      </c>
      <c r="I79" s="10">
        <v>0</v>
      </c>
      <c r="J79" s="17">
        <v>0</v>
      </c>
      <c r="K79" s="17">
        <v>0</v>
      </c>
      <c r="L79" s="27">
        <v>0</v>
      </c>
      <c r="M79" s="27">
        <v>0</v>
      </c>
      <c r="N79" s="27">
        <v>0</v>
      </c>
      <c r="O79" s="27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11">
        <v>0</v>
      </c>
      <c r="AS79" s="10">
        <v>0</v>
      </c>
    </row>
    <row r="80" spans="1:45" ht="12.75">
      <c r="A80" s="26">
        <v>79</v>
      </c>
      <c r="B80">
        <v>46.25309</v>
      </c>
      <c r="C80">
        <v>-91.92103</v>
      </c>
      <c r="D80" s="10">
        <v>14</v>
      </c>
      <c r="E80" s="10" t="s">
        <v>572</v>
      </c>
      <c r="F80" s="114">
        <v>1</v>
      </c>
      <c r="G80" s="26">
        <v>0</v>
      </c>
      <c r="H80" s="42">
        <v>0</v>
      </c>
      <c r="I80" s="10">
        <v>0</v>
      </c>
      <c r="J80" s="17">
        <v>0</v>
      </c>
      <c r="K80" s="17">
        <v>0</v>
      </c>
      <c r="L80" s="27">
        <v>0</v>
      </c>
      <c r="M80" s="27">
        <v>0</v>
      </c>
      <c r="N80" s="27">
        <v>0</v>
      </c>
      <c r="O80" s="27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11">
        <v>0</v>
      </c>
      <c r="AS80" s="10">
        <v>0</v>
      </c>
    </row>
    <row r="81" spans="1:45" ht="12.75">
      <c r="A81" s="26">
        <v>80</v>
      </c>
      <c r="B81">
        <v>46.25264</v>
      </c>
      <c r="C81">
        <v>-91.92101</v>
      </c>
      <c r="D81" s="10">
        <v>14</v>
      </c>
      <c r="E81" s="10" t="s">
        <v>572</v>
      </c>
      <c r="F81" s="114">
        <v>1</v>
      </c>
      <c r="G81" s="26">
        <v>0</v>
      </c>
      <c r="H81" s="42">
        <v>0</v>
      </c>
      <c r="I81" s="10">
        <v>0</v>
      </c>
      <c r="J81" s="17">
        <v>0</v>
      </c>
      <c r="K81" s="17">
        <v>0</v>
      </c>
      <c r="L81" s="27">
        <v>0</v>
      </c>
      <c r="M81" s="27">
        <v>0</v>
      </c>
      <c r="N81" s="27">
        <v>0</v>
      </c>
      <c r="O81" s="27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11">
        <v>0</v>
      </c>
      <c r="AS81" s="10">
        <v>0</v>
      </c>
    </row>
    <row r="82" spans="1:45" ht="12.75">
      <c r="A82" s="26">
        <v>81</v>
      </c>
      <c r="B82">
        <v>46.25219</v>
      </c>
      <c r="C82">
        <v>-91.92099</v>
      </c>
      <c r="D82" s="10">
        <v>13</v>
      </c>
      <c r="E82" s="10" t="s">
        <v>572</v>
      </c>
      <c r="F82" s="114">
        <v>1</v>
      </c>
      <c r="G82" s="26">
        <v>0</v>
      </c>
      <c r="H82" s="42">
        <v>0</v>
      </c>
      <c r="I82" s="10">
        <v>0</v>
      </c>
      <c r="J82" s="17">
        <v>0</v>
      </c>
      <c r="K82" s="17">
        <v>0</v>
      </c>
      <c r="L82" s="27">
        <v>0</v>
      </c>
      <c r="M82" s="27">
        <v>0</v>
      </c>
      <c r="N82" s="27">
        <v>0</v>
      </c>
      <c r="O82" s="27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11">
        <v>0</v>
      </c>
      <c r="AS82" s="10">
        <v>0</v>
      </c>
    </row>
    <row r="83" spans="1:45" ht="12.75">
      <c r="A83" s="26">
        <v>82</v>
      </c>
      <c r="B83">
        <v>46.25174</v>
      </c>
      <c r="C83">
        <v>-91.92098</v>
      </c>
      <c r="D83" s="10">
        <v>9</v>
      </c>
      <c r="E83" s="10" t="s">
        <v>574</v>
      </c>
      <c r="F83" s="114">
        <v>1</v>
      </c>
      <c r="G83" s="26">
        <v>1</v>
      </c>
      <c r="H83" s="42">
        <v>1</v>
      </c>
      <c r="I83" s="10">
        <v>1</v>
      </c>
      <c r="J83" s="17">
        <v>0</v>
      </c>
      <c r="K83" s="17">
        <v>0</v>
      </c>
      <c r="L83" s="27">
        <v>0</v>
      </c>
      <c r="M83" s="27">
        <v>0</v>
      </c>
      <c r="N83" s="27">
        <v>1</v>
      </c>
      <c r="O83" s="27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11">
        <v>0</v>
      </c>
      <c r="AS83" s="10">
        <v>0</v>
      </c>
    </row>
    <row r="84" spans="1:45" ht="12.75">
      <c r="A84" s="26">
        <v>83</v>
      </c>
      <c r="B84">
        <v>46.25895</v>
      </c>
      <c r="C84">
        <v>-91.92058</v>
      </c>
      <c r="D84" s="260">
        <v>-99</v>
      </c>
      <c r="E84" s="260">
        <v>-99</v>
      </c>
      <c r="F84" s="204">
        <v>-99</v>
      </c>
      <c r="G84" s="26">
        <v>-99</v>
      </c>
      <c r="H84" s="26">
        <v>-99</v>
      </c>
      <c r="I84" s="260">
        <v>-99</v>
      </c>
      <c r="J84" s="26">
        <v>-99</v>
      </c>
      <c r="K84" s="26">
        <v>-99</v>
      </c>
      <c r="L84" s="258">
        <v>-99</v>
      </c>
      <c r="M84" s="258">
        <v>-99</v>
      </c>
      <c r="N84" s="258">
        <v>-99</v>
      </c>
      <c r="O84" s="258">
        <v>-99</v>
      </c>
      <c r="P84" s="260">
        <v>-99</v>
      </c>
      <c r="Q84" s="260">
        <v>-99</v>
      </c>
      <c r="R84" s="260">
        <v>-99</v>
      </c>
      <c r="S84" s="260">
        <v>-99</v>
      </c>
      <c r="T84" s="260">
        <v>-99</v>
      </c>
      <c r="U84" s="260">
        <v>-99</v>
      </c>
      <c r="V84" s="260">
        <v>-99</v>
      </c>
      <c r="W84" s="260">
        <v>-99</v>
      </c>
      <c r="X84" s="260">
        <v>-99</v>
      </c>
      <c r="Y84" s="260">
        <v>-99</v>
      </c>
      <c r="Z84" s="260">
        <v>-99</v>
      </c>
      <c r="AA84" s="260">
        <v>-99</v>
      </c>
      <c r="AB84" s="260">
        <v>-99</v>
      </c>
      <c r="AC84" s="260">
        <v>-99</v>
      </c>
      <c r="AD84" s="260">
        <v>-99</v>
      </c>
      <c r="AE84" s="260">
        <v>-99</v>
      </c>
      <c r="AF84" s="260">
        <v>-99</v>
      </c>
      <c r="AG84" s="260">
        <v>-99</v>
      </c>
      <c r="AH84" s="260">
        <v>-99</v>
      </c>
      <c r="AI84" s="260">
        <v>-99</v>
      </c>
      <c r="AJ84" s="260">
        <v>-99</v>
      </c>
      <c r="AK84" s="260">
        <v>-99</v>
      </c>
      <c r="AL84" s="260">
        <v>-99</v>
      </c>
      <c r="AM84" s="260">
        <v>-99</v>
      </c>
      <c r="AN84" s="260">
        <v>-99</v>
      </c>
      <c r="AO84" s="260">
        <v>-99</v>
      </c>
      <c r="AP84" s="260">
        <v>-99</v>
      </c>
      <c r="AQ84" s="260">
        <v>-99</v>
      </c>
      <c r="AR84" s="263">
        <v>-99</v>
      </c>
      <c r="AS84" s="260">
        <v>-99</v>
      </c>
    </row>
    <row r="85" spans="1:45" ht="12.75">
      <c r="A85" s="26">
        <v>84</v>
      </c>
      <c r="B85">
        <v>46.2585</v>
      </c>
      <c r="C85">
        <v>-91.92057</v>
      </c>
      <c r="D85" s="260">
        <v>-99</v>
      </c>
      <c r="E85" s="260">
        <v>-99</v>
      </c>
      <c r="F85" s="204">
        <v>-99</v>
      </c>
      <c r="G85" s="26">
        <v>-99</v>
      </c>
      <c r="H85" s="26">
        <v>-99</v>
      </c>
      <c r="I85" s="260">
        <v>-99</v>
      </c>
      <c r="J85" s="26">
        <v>-99</v>
      </c>
      <c r="K85" s="26">
        <v>-99</v>
      </c>
      <c r="L85" s="258">
        <v>-99</v>
      </c>
      <c r="M85" s="258">
        <v>-99</v>
      </c>
      <c r="N85" s="258">
        <v>-99</v>
      </c>
      <c r="O85" s="258">
        <v>-99</v>
      </c>
      <c r="P85" s="260">
        <v>-99</v>
      </c>
      <c r="Q85" s="260">
        <v>-99</v>
      </c>
      <c r="R85" s="260">
        <v>-99</v>
      </c>
      <c r="S85" s="260">
        <v>-99</v>
      </c>
      <c r="T85" s="260">
        <v>-99</v>
      </c>
      <c r="U85" s="260">
        <v>-99</v>
      </c>
      <c r="V85" s="260">
        <v>-99</v>
      </c>
      <c r="W85" s="260">
        <v>-99</v>
      </c>
      <c r="X85" s="260">
        <v>-99</v>
      </c>
      <c r="Y85" s="260">
        <v>-99</v>
      </c>
      <c r="Z85" s="260">
        <v>-99</v>
      </c>
      <c r="AA85" s="260">
        <v>-99</v>
      </c>
      <c r="AB85" s="260">
        <v>-99</v>
      </c>
      <c r="AC85" s="260">
        <v>-99</v>
      </c>
      <c r="AD85" s="260">
        <v>-99</v>
      </c>
      <c r="AE85" s="260">
        <v>-99</v>
      </c>
      <c r="AF85" s="260">
        <v>-99</v>
      </c>
      <c r="AG85" s="260">
        <v>-99</v>
      </c>
      <c r="AH85" s="260">
        <v>-99</v>
      </c>
      <c r="AI85" s="260">
        <v>-99</v>
      </c>
      <c r="AJ85" s="260">
        <v>-99</v>
      </c>
      <c r="AK85" s="260">
        <v>-99</v>
      </c>
      <c r="AL85" s="260">
        <v>-99</v>
      </c>
      <c r="AM85" s="260">
        <v>-99</v>
      </c>
      <c r="AN85" s="260">
        <v>-99</v>
      </c>
      <c r="AO85" s="260">
        <v>-99</v>
      </c>
      <c r="AP85" s="260">
        <v>-99</v>
      </c>
      <c r="AQ85" s="260">
        <v>-99</v>
      </c>
      <c r="AR85" s="263">
        <v>-99</v>
      </c>
      <c r="AS85" s="260">
        <v>-99</v>
      </c>
    </row>
    <row r="86" spans="1:45" ht="12.75">
      <c r="A86" s="26">
        <v>85</v>
      </c>
      <c r="B86">
        <v>46.254</v>
      </c>
      <c r="C86">
        <v>-91.92041</v>
      </c>
      <c r="D86" s="10">
        <v>3</v>
      </c>
      <c r="E86" s="10" t="s">
        <v>572</v>
      </c>
      <c r="F86" s="114">
        <v>1</v>
      </c>
      <c r="G86" s="26">
        <v>1</v>
      </c>
      <c r="H86" s="42">
        <v>3</v>
      </c>
      <c r="I86" s="10">
        <v>3</v>
      </c>
      <c r="J86" s="17">
        <v>0</v>
      </c>
      <c r="K86" s="17">
        <v>0</v>
      </c>
      <c r="L86" s="27">
        <v>0</v>
      </c>
      <c r="M86" s="27">
        <v>0</v>
      </c>
      <c r="N86" s="27">
        <v>0</v>
      </c>
      <c r="O86" s="27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</v>
      </c>
      <c r="AH86" s="10">
        <v>2</v>
      </c>
      <c r="AI86" s="10">
        <v>0</v>
      </c>
      <c r="AJ86" s="10">
        <v>0</v>
      </c>
      <c r="AK86" s="10">
        <v>0</v>
      </c>
      <c r="AL86" s="10">
        <v>3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11">
        <v>0</v>
      </c>
      <c r="AS86" s="10">
        <v>0</v>
      </c>
    </row>
    <row r="87" spans="1:45" ht="12.75">
      <c r="A87" s="26">
        <v>86</v>
      </c>
      <c r="B87">
        <v>46.25355</v>
      </c>
      <c r="C87">
        <v>-91.92039</v>
      </c>
      <c r="D87" s="10">
        <v>7</v>
      </c>
      <c r="E87" s="10" t="s">
        <v>572</v>
      </c>
      <c r="F87" s="114">
        <v>1</v>
      </c>
      <c r="G87" s="26">
        <v>1</v>
      </c>
      <c r="H87" s="42">
        <v>5</v>
      </c>
      <c r="I87" s="10">
        <v>2</v>
      </c>
      <c r="J87" s="17">
        <v>0</v>
      </c>
      <c r="K87" s="17">
        <v>0</v>
      </c>
      <c r="L87" s="27">
        <v>2</v>
      </c>
      <c r="M87" s="27">
        <v>0</v>
      </c>
      <c r="N87" s="27">
        <v>1</v>
      </c>
      <c r="O87" s="27">
        <v>0</v>
      </c>
      <c r="P87" s="10">
        <v>0</v>
      </c>
      <c r="Q87" s="10">
        <v>1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1</v>
      </c>
      <c r="AH87" s="10">
        <v>2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11">
        <v>0</v>
      </c>
      <c r="AS87" s="10">
        <v>0</v>
      </c>
    </row>
    <row r="88" spans="1:45" ht="12.75">
      <c r="A88" s="26">
        <v>87</v>
      </c>
      <c r="B88">
        <v>46.2531</v>
      </c>
      <c r="C88">
        <v>-91.92038</v>
      </c>
      <c r="D88" s="10">
        <v>9.5</v>
      </c>
      <c r="E88" s="10" t="s">
        <v>572</v>
      </c>
      <c r="F88" s="114">
        <v>1</v>
      </c>
      <c r="G88" s="26">
        <v>1</v>
      </c>
      <c r="H88" s="42">
        <v>3</v>
      </c>
      <c r="I88" s="10">
        <v>1</v>
      </c>
      <c r="J88" s="17">
        <v>0</v>
      </c>
      <c r="K88" s="17">
        <v>0</v>
      </c>
      <c r="L88" s="27">
        <v>0</v>
      </c>
      <c r="M88" s="27">
        <v>0</v>
      </c>
      <c r="N88" s="27">
        <v>1</v>
      </c>
      <c r="O88" s="27">
        <v>0</v>
      </c>
      <c r="P88" s="10">
        <v>0</v>
      </c>
      <c r="Q88" s="10">
        <v>0</v>
      </c>
      <c r="R88" s="10">
        <v>0</v>
      </c>
      <c r="S88" s="10">
        <v>0</v>
      </c>
      <c r="T88" s="10">
        <v>1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11">
        <v>1</v>
      </c>
      <c r="AS88" s="10">
        <v>0</v>
      </c>
    </row>
    <row r="89" spans="1:45" ht="12.75">
      <c r="A89" s="26">
        <v>88</v>
      </c>
      <c r="B89">
        <v>46.25265</v>
      </c>
      <c r="C89">
        <v>-91.92036</v>
      </c>
      <c r="D89" s="10">
        <v>13</v>
      </c>
      <c r="E89" s="10" t="s">
        <v>572</v>
      </c>
      <c r="F89" s="114">
        <v>1</v>
      </c>
      <c r="G89" s="26">
        <v>0</v>
      </c>
      <c r="H89" s="42">
        <v>0</v>
      </c>
      <c r="I89" s="10">
        <v>0</v>
      </c>
      <c r="J89" s="17">
        <v>0</v>
      </c>
      <c r="K89" s="17">
        <v>0</v>
      </c>
      <c r="L89" s="27">
        <v>0</v>
      </c>
      <c r="M89" s="27">
        <v>0</v>
      </c>
      <c r="N89" s="27">
        <v>0</v>
      </c>
      <c r="O89" s="27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11">
        <v>0</v>
      </c>
      <c r="AS89" s="10">
        <v>0</v>
      </c>
    </row>
    <row r="90" spans="1:45" ht="12.75">
      <c r="A90" s="26">
        <v>89</v>
      </c>
      <c r="B90">
        <v>46.2522</v>
      </c>
      <c r="C90">
        <v>-91.92035</v>
      </c>
      <c r="D90" s="10">
        <v>13.5</v>
      </c>
      <c r="E90" s="10" t="s">
        <v>572</v>
      </c>
      <c r="F90" s="114">
        <v>1</v>
      </c>
      <c r="G90" s="26">
        <v>0</v>
      </c>
      <c r="H90" s="42">
        <v>0</v>
      </c>
      <c r="I90" s="10">
        <v>0</v>
      </c>
      <c r="J90" s="17">
        <v>0</v>
      </c>
      <c r="K90" s="17">
        <v>0</v>
      </c>
      <c r="L90" s="27">
        <v>0</v>
      </c>
      <c r="M90" s="27">
        <v>0</v>
      </c>
      <c r="N90" s="27">
        <v>0</v>
      </c>
      <c r="O90" s="27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11">
        <v>0</v>
      </c>
      <c r="AS90" s="10">
        <v>0</v>
      </c>
    </row>
    <row r="91" spans="1:45" ht="12.75">
      <c r="A91" s="26">
        <v>90</v>
      </c>
      <c r="B91">
        <v>46.25175</v>
      </c>
      <c r="C91">
        <v>-91.92033</v>
      </c>
      <c r="D91" s="10">
        <v>15.5</v>
      </c>
      <c r="E91" s="10" t="s">
        <v>572</v>
      </c>
      <c r="F91" s="114">
        <v>0</v>
      </c>
      <c r="G91" s="26">
        <v>0</v>
      </c>
      <c r="H91" s="42">
        <v>0</v>
      </c>
      <c r="I91" s="10">
        <v>0</v>
      </c>
      <c r="J91" s="17">
        <v>0</v>
      </c>
      <c r="K91" s="17">
        <v>0</v>
      </c>
      <c r="L91" s="27">
        <v>0</v>
      </c>
      <c r="M91" s="27">
        <v>0</v>
      </c>
      <c r="N91" s="27">
        <v>0</v>
      </c>
      <c r="O91" s="27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11">
        <v>0</v>
      </c>
      <c r="AS91" s="10">
        <v>0</v>
      </c>
    </row>
    <row r="92" spans="1:45" ht="12.75">
      <c r="A92" s="26">
        <v>91</v>
      </c>
      <c r="B92">
        <v>46.2513</v>
      </c>
      <c r="C92">
        <v>-91.92031</v>
      </c>
      <c r="D92" s="10">
        <v>12</v>
      </c>
      <c r="E92" s="10" t="s">
        <v>574</v>
      </c>
      <c r="F92" s="114">
        <v>1</v>
      </c>
      <c r="G92" s="26">
        <v>0</v>
      </c>
      <c r="H92" s="42">
        <v>0</v>
      </c>
      <c r="I92" s="10">
        <v>0</v>
      </c>
      <c r="J92" s="17">
        <v>0</v>
      </c>
      <c r="K92" s="17">
        <v>0</v>
      </c>
      <c r="L92" s="27">
        <v>0</v>
      </c>
      <c r="M92" s="27">
        <v>0</v>
      </c>
      <c r="N92" s="27">
        <v>0</v>
      </c>
      <c r="O92" s="27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11">
        <v>0</v>
      </c>
      <c r="AS92" s="10">
        <v>0</v>
      </c>
    </row>
    <row r="93" spans="1:45" ht="12.75">
      <c r="A93" s="26">
        <v>92</v>
      </c>
      <c r="B93">
        <v>46.25085</v>
      </c>
      <c r="C93">
        <v>-91.9203</v>
      </c>
      <c r="D93" s="10">
        <v>0.5</v>
      </c>
      <c r="E93" s="10" t="s">
        <v>573</v>
      </c>
      <c r="F93" s="114">
        <v>1</v>
      </c>
      <c r="G93" s="26">
        <v>0</v>
      </c>
      <c r="H93" s="42">
        <v>0</v>
      </c>
      <c r="I93" s="10">
        <v>0</v>
      </c>
      <c r="J93" s="17">
        <v>0</v>
      </c>
      <c r="K93" s="17">
        <v>0</v>
      </c>
      <c r="L93" s="27">
        <v>0</v>
      </c>
      <c r="M93" s="27">
        <v>0</v>
      </c>
      <c r="N93" s="27">
        <v>0</v>
      </c>
      <c r="O93" s="27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11">
        <v>0</v>
      </c>
      <c r="AS93" s="10">
        <v>0</v>
      </c>
    </row>
    <row r="94" spans="1:45" ht="12.75">
      <c r="A94" s="26">
        <v>93</v>
      </c>
      <c r="B94">
        <v>46.25896</v>
      </c>
      <c r="C94">
        <v>-91.91993</v>
      </c>
      <c r="D94" s="260">
        <v>-99</v>
      </c>
      <c r="E94" s="260">
        <v>-99</v>
      </c>
      <c r="F94" s="204">
        <v>-99</v>
      </c>
      <c r="G94" s="26">
        <v>-99</v>
      </c>
      <c r="H94" s="26">
        <v>-99</v>
      </c>
      <c r="I94" s="260">
        <v>-99</v>
      </c>
      <c r="J94" s="26">
        <v>-99</v>
      </c>
      <c r="K94" s="26">
        <v>-99</v>
      </c>
      <c r="L94" s="258">
        <v>-99</v>
      </c>
      <c r="M94" s="258">
        <v>-99</v>
      </c>
      <c r="N94" s="258">
        <v>-99</v>
      </c>
      <c r="O94" s="258">
        <v>-99</v>
      </c>
      <c r="P94" s="260">
        <v>-99</v>
      </c>
      <c r="Q94" s="260">
        <v>-99</v>
      </c>
      <c r="R94" s="260">
        <v>-99</v>
      </c>
      <c r="S94" s="260">
        <v>-99</v>
      </c>
      <c r="T94" s="260">
        <v>-99</v>
      </c>
      <c r="U94" s="260">
        <v>-99</v>
      </c>
      <c r="V94" s="260">
        <v>-99</v>
      </c>
      <c r="W94" s="260">
        <v>-99</v>
      </c>
      <c r="X94" s="260">
        <v>-99</v>
      </c>
      <c r="Y94" s="260">
        <v>-99</v>
      </c>
      <c r="Z94" s="260">
        <v>-99</v>
      </c>
      <c r="AA94" s="260">
        <v>-99</v>
      </c>
      <c r="AB94" s="260">
        <v>-99</v>
      </c>
      <c r="AC94" s="260">
        <v>-99</v>
      </c>
      <c r="AD94" s="260">
        <v>-99</v>
      </c>
      <c r="AE94" s="260">
        <v>-99</v>
      </c>
      <c r="AF94" s="260">
        <v>-99</v>
      </c>
      <c r="AG94" s="260">
        <v>-99</v>
      </c>
      <c r="AH94" s="260">
        <v>-99</v>
      </c>
      <c r="AI94" s="260">
        <v>-99</v>
      </c>
      <c r="AJ94" s="260">
        <v>-99</v>
      </c>
      <c r="AK94" s="260">
        <v>-99</v>
      </c>
      <c r="AL94" s="260">
        <v>-99</v>
      </c>
      <c r="AM94" s="260">
        <v>-99</v>
      </c>
      <c r="AN94" s="260">
        <v>-99</v>
      </c>
      <c r="AO94" s="260">
        <v>-99</v>
      </c>
      <c r="AP94" s="260">
        <v>-99</v>
      </c>
      <c r="AQ94" s="260">
        <v>-99</v>
      </c>
      <c r="AR94" s="263">
        <v>-99</v>
      </c>
      <c r="AS94" s="260">
        <v>-99</v>
      </c>
    </row>
    <row r="95" spans="1:45" ht="12.75">
      <c r="A95" s="26">
        <v>94</v>
      </c>
      <c r="B95">
        <v>46.25851</v>
      </c>
      <c r="C95">
        <v>-91.91992</v>
      </c>
      <c r="D95" s="260">
        <v>-99</v>
      </c>
      <c r="E95" s="260">
        <v>-99</v>
      </c>
      <c r="F95" s="204">
        <v>-99</v>
      </c>
      <c r="G95" s="26">
        <v>-99</v>
      </c>
      <c r="H95" s="26">
        <v>-99</v>
      </c>
      <c r="I95" s="260">
        <v>-99</v>
      </c>
      <c r="J95" s="26">
        <v>-99</v>
      </c>
      <c r="K95" s="26">
        <v>-99</v>
      </c>
      <c r="L95" s="258">
        <v>-99</v>
      </c>
      <c r="M95" s="258">
        <v>-99</v>
      </c>
      <c r="N95" s="258">
        <v>-99</v>
      </c>
      <c r="O95" s="258">
        <v>-99</v>
      </c>
      <c r="P95" s="260">
        <v>-99</v>
      </c>
      <c r="Q95" s="260">
        <v>-99</v>
      </c>
      <c r="R95" s="260">
        <v>-99</v>
      </c>
      <c r="S95" s="260">
        <v>-99</v>
      </c>
      <c r="T95" s="260">
        <v>-99</v>
      </c>
      <c r="U95" s="260">
        <v>-99</v>
      </c>
      <c r="V95" s="260">
        <v>-99</v>
      </c>
      <c r="W95" s="260">
        <v>-99</v>
      </c>
      <c r="X95" s="260">
        <v>-99</v>
      </c>
      <c r="Y95" s="260">
        <v>-99</v>
      </c>
      <c r="Z95" s="260">
        <v>-99</v>
      </c>
      <c r="AA95" s="260">
        <v>-99</v>
      </c>
      <c r="AB95" s="260">
        <v>-99</v>
      </c>
      <c r="AC95" s="260">
        <v>-99</v>
      </c>
      <c r="AD95" s="260">
        <v>-99</v>
      </c>
      <c r="AE95" s="260">
        <v>-99</v>
      </c>
      <c r="AF95" s="260">
        <v>-99</v>
      </c>
      <c r="AG95" s="260">
        <v>-99</v>
      </c>
      <c r="AH95" s="260">
        <v>-99</v>
      </c>
      <c r="AI95" s="260">
        <v>-99</v>
      </c>
      <c r="AJ95" s="260">
        <v>-99</v>
      </c>
      <c r="AK95" s="260">
        <v>-99</v>
      </c>
      <c r="AL95" s="260">
        <v>-99</v>
      </c>
      <c r="AM95" s="260">
        <v>-99</v>
      </c>
      <c r="AN95" s="260">
        <v>-99</v>
      </c>
      <c r="AO95" s="260">
        <v>-99</v>
      </c>
      <c r="AP95" s="260">
        <v>-99</v>
      </c>
      <c r="AQ95" s="260">
        <v>-99</v>
      </c>
      <c r="AR95" s="263">
        <v>-99</v>
      </c>
      <c r="AS95" s="260">
        <v>-99</v>
      </c>
    </row>
    <row r="96" spans="1:45" ht="12.75">
      <c r="A96" s="26">
        <v>95</v>
      </c>
      <c r="B96">
        <v>46.25581</v>
      </c>
      <c r="C96">
        <v>-91.91982</v>
      </c>
      <c r="D96" s="260">
        <v>-99</v>
      </c>
      <c r="E96" s="260">
        <v>-99</v>
      </c>
      <c r="F96" s="204">
        <v>-99</v>
      </c>
      <c r="G96" s="26">
        <v>-99</v>
      </c>
      <c r="H96" s="26">
        <v>-99</v>
      </c>
      <c r="I96" s="260">
        <v>-99</v>
      </c>
      <c r="J96" s="26">
        <v>-99</v>
      </c>
      <c r="K96" s="26">
        <v>-99</v>
      </c>
      <c r="L96" s="258">
        <v>-99</v>
      </c>
      <c r="M96" s="258">
        <v>-99</v>
      </c>
      <c r="N96" s="258">
        <v>-99</v>
      </c>
      <c r="O96" s="258">
        <v>-99</v>
      </c>
      <c r="P96" s="260">
        <v>-99</v>
      </c>
      <c r="Q96" s="260">
        <v>-99</v>
      </c>
      <c r="R96" s="260">
        <v>-99</v>
      </c>
      <c r="S96" s="260">
        <v>-99</v>
      </c>
      <c r="T96" s="260">
        <v>-99</v>
      </c>
      <c r="U96" s="260">
        <v>-99</v>
      </c>
      <c r="V96" s="260">
        <v>-99</v>
      </c>
      <c r="W96" s="260">
        <v>-99</v>
      </c>
      <c r="X96" s="260">
        <v>-99</v>
      </c>
      <c r="Y96" s="260">
        <v>-99</v>
      </c>
      <c r="Z96" s="260">
        <v>-99</v>
      </c>
      <c r="AA96" s="260">
        <v>-99</v>
      </c>
      <c r="AB96" s="260">
        <v>-99</v>
      </c>
      <c r="AC96" s="260">
        <v>-99</v>
      </c>
      <c r="AD96" s="260">
        <v>-99</v>
      </c>
      <c r="AE96" s="260">
        <v>-99</v>
      </c>
      <c r="AF96" s="260">
        <v>-99</v>
      </c>
      <c r="AG96" s="260">
        <v>-99</v>
      </c>
      <c r="AH96" s="260">
        <v>-99</v>
      </c>
      <c r="AI96" s="260">
        <v>-99</v>
      </c>
      <c r="AJ96" s="260">
        <v>-99</v>
      </c>
      <c r="AK96" s="260">
        <v>-99</v>
      </c>
      <c r="AL96" s="260">
        <v>-99</v>
      </c>
      <c r="AM96" s="260">
        <v>-99</v>
      </c>
      <c r="AN96" s="260">
        <v>-99</v>
      </c>
      <c r="AO96" s="260">
        <v>-99</v>
      </c>
      <c r="AP96" s="260">
        <v>-99</v>
      </c>
      <c r="AQ96" s="260">
        <v>-99</v>
      </c>
      <c r="AR96" s="263">
        <v>-99</v>
      </c>
      <c r="AS96" s="260">
        <v>-99</v>
      </c>
    </row>
    <row r="97" spans="1:45" ht="12.75">
      <c r="A97" s="26">
        <v>96</v>
      </c>
      <c r="B97">
        <v>46.25401</v>
      </c>
      <c r="C97">
        <v>-91.91976</v>
      </c>
      <c r="D97" s="10">
        <v>4</v>
      </c>
      <c r="E97" s="10" t="s">
        <v>572</v>
      </c>
      <c r="F97" s="114">
        <v>1</v>
      </c>
      <c r="G97" s="26">
        <v>1</v>
      </c>
      <c r="H97" s="42">
        <v>6</v>
      </c>
      <c r="I97" s="10">
        <v>2</v>
      </c>
      <c r="J97" s="17">
        <v>0</v>
      </c>
      <c r="K97" s="17">
        <v>0</v>
      </c>
      <c r="L97" s="27">
        <v>1</v>
      </c>
      <c r="M97" s="27">
        <v>0</v>
      </c>
      <c r="N97" s="27">
        <v>0</v>
      </c>
      <c r="O97" s="27">
        <v>0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2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1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1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1</v>
      </c>
      <c r="AR97" s="111">
        <v>0</v>
      </c>
      <c r="AS97" s="10">
        <v>0</v>
      </c>
    </row>
    <row r="98" spans="1:45" ht="12.75">
      <c r="A98" s="26">
        <v>97</v>
      </c>
      <c r="B98">
        <v>46.25356</v>
      </c>
      <c r="C98">
        <v>-91.91974</v>
      </c>
      <c r="D98" s="10">
        <v>7</v>
      </c>
      <c r="E98" s="10" t="s">
        <v>572</v>
      </c>
      <c r="F98" s="114">
        <v>1</v>
      </c>
      <c r="G98" s="26">
        <v>1</v>
      </c>
      <c r="H98" s="42">
        <v>3</v>
      </c>
      <c r="I98" s="10">
        <v>2</v>
      </c>
      <c r="J98" s="17">
        <v>0</v>
      </c>
      <c r="K98" s="17">
        <v>0</v>
      </c>
      <c r="L98" s="27">
        <v>0</v>
      </c>
      <c r="M98" s="27">
        <v>0</v>
      </c>
      <c r="N98" s="27">
        <v>2</v>
      </c>
      <c r="O98" s="27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1</v>
      </c>
      <c r="AE98" s="10">
        <v>0</v>
      </c>
      <c r="AF98" s="10">
        <v>0</v>
      </c>
      <c r="AG98" s="10">
        <v>2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11">
        <v>0</v>
      </c>
      <c r="AS98" s="10">
        <v>0</v>
      </c>
    </row>
    <row r="99" spans="1:45" ht="12.75">
      <c r="A99" s="26">
        <v>98</v>
      </c>
      <c r="B99">
        <v>46.25311</v>
      </c>
      <c r="C99">
        <v>-91.91973</v>
      </c>
      <c r="D99" s="10">
        <v>7</v>
      </c>
      <c r="E99" s="10" t="s">
        <v>572</v>
      </c>
      <c r="F99" s="114">
        <v>1</v>
      </c>
      <c r="G99" s="26">
        <v>1</v>
      </c>
      <c r="H99" s="42">
        <v>3</v>
      </c>
      <c r="I99" s="10">
        <v>2</v>
      </c>
      <c r="J99" s="17">
        <v>0</v>
      </c>
      <c r="K99" s="17">
        <v>0</v>
      </c>
      <c r="L99" s="27">
        <v>0</v>
      </c>
      <c r="M99" s="27">
        <v>0</v>
      </c>
      <c r="N99" s="27">
        <v>0</v>
      </c>
      <c r="O99" s="27">
        <v>0</v>
      </c>
      <c r="P99" s="10">
        <v>0</v>
      </c>
      <c r="Q99" s="10">
        <v>1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1</v>
      </c>
      <c r="AE99" s="10">
        <v>0</v>
      </c>
      <c r="AF99" s="10">
        <v>0</v>
      </c>
      <c r="AG99" s="10">
        <v>2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11">
        <v>0</v>
      </c>
      <c r="AS99" s="10">
        <v>0</v>
      </c>
    </row>
    <row r="100" spans="1:45" ht="12.75">
      <c r="A100" s="26">
        <v>99</v>
      </c>
      <c r="B100">
        <v>46.25266</v>
      </c>
      <c r="C100">
        <v>-91.91971</v>
      </c>
      <c r="D100" s="10">
        <v>7.5</v>
      </c>
      <c r="E100" s="10" t="s">
        <v>572</v>
      </c>
      <c r="F100" s="114">
        <v>1</v>
      </c>
      <c r="G100" s="26">
        <v>1</v>
      </c>
      <c r="H100" s="42">
        <v>5</v>
      </c>
      <c r="I100" s="10">
        <v>2</v>
      </c>
      <c r="J100" s="17">
        <v>0</v>
      </c>
      <c r="K100" s="17">
        <v>0</v>
      </c>
      <c r="L100" s="27">
        <v>0</v>
      </c>
      <c r="M100" s="27">
        <v>0</v>
      </c>
      <c r="N100" s="27">
        <v>0</v>
      </c>
      <c r="O100" s="27">
        <v>0</v>
      </c>
      <c r="P100" s="10">
        <v>0</v>
      </c>
      <c r="Q100" s="10">
        <v>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1</v>
      </c>
      <c r="AF100" s="10">
        <v>2</v>
      </c>
      <c r="AG100" s="10">
        <v>2</v>
      </c>
      <c r="AH100" s="10">
        <v>1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11">
        <v>0</v>
      </c>
      <c r="AS100" s="10">
        <v>0</v>
      </c>
    </row>
    <row r="101" spans="1:45" ht="12.75">
      <c r="A101" s="26">
        <v>100</v>
      </c>
      <c r="B101">
        <v>46.25222</v>
      </c>
      <c r="C101">
        <v>-91.9197</v>
      </c>
      <c r="D101" s="10">
        <v>12</v>
      </c>
      <c r="E101" s="10" t="s">
        <v>574</v>
      </c>
      <c r="F101" s="114">
        <v>1</v>
      </c>
      <c r="G101" s="26">
        <v>0</v>
      </c>
      <c r="H101" s="42">
        <v>0</v>
      </c>
      <c r="I101" s="10">
        <v>0</v>
      </c>
      <c r="J101" s="17">
        <v>0</v>
      </c>
      <c r="K101" s="17">
        <v>0</v>
      </c>
      <c r="L101" s="27">
        <v>0</v>
      </c>
      <c r="M101" s="27">
        <v>0</v>
      </c>
      <c r="N101" s="27">
        <v>0</v>
      </c>
      <c r="O101" s="27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11">
        <v>0</v>
      </c>
      <c r="AS101" s="10">
        <v>0</v>
      </c>
    </row>
    <row r="102" spans="1:45" ht="12.75">
      <c r="A102" s="26">
        <v>101</v>
      </c>
      <c r="B102">
        <v>46.25177</v>
      </c>
      <c r="C102">
        <v>-91.91968</v>
      </c>
      <c r="D102" s="10">
        <v>13</v>
      </c>
      <c r="E102" s="10" t="s">
        <v>572</v>
      </c>
      <c r="F102" s="114">
        <v>1</v>
      </c>
      <c r="G102" s="26">
        <v>0</v>
      </c>
      <c r="H102" s="42">
        <v>0</v>
      </c>
      <c r="I102" s="10">
        <v>0</v>
      </c>
      <c r="J102" s="17">
        <v>0</v>
      </c>
      <c r="K102" s="17">
        <v>0</v>
      </c>
      <c r="L102" s="27">
        <v>0</v>
      </c>
      <c r="M102" s="27">
        <v>0</v>
      </c>
      <c r="N102" s="27">
        <v>0</v>
      </c>
      <c r="O102" s="27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11">
        <v>0</v>
      </c>
      <c r="AS102" s="10">
        <v>0</v>
      </c>
    </row>
    <row r="103" spans="1:45" ht="12.75">
      <c r="A103" s="26">
        <v>102</v>
      </c>
      <c r="B103">
        <v>46.25132</v>
      </c>
      <c r="C103">
        <v>-91.91967</v>
      </c>
      <c r="D103" s="10">
        <v>14.5</v>
      </c>
      <c r="E103" s="10" t="s">
        <v>572</v>
      </c>
      <c r="F103" s="114">
        <v>0</v>
      </c>
      <c r="G103" s="26">
        <v>0</v>
      </c>
      <c r="H103" s="42">
        <v>0</v>
      </c>
      <c r="I103" s="10">
        <v>0</v>
      </c>
      <c r="J103" s="17">
        <v>0</v>
      </c>
      <c r="K103" s="17">
        <v>0</v>
      </c>
      <c r="L103" s="27">
        <v>0</v>
      </c>
      <c r="M103" s="27">
        <v>0</v>
      </c>
      <c r="N103" s="27">
        <v>0</v>
      </c>
      <c r="O103" s="27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11">
        <v>0</v>
      </c>
      <c r="AS103" s="10">
        <v>0</v>
      </c>
    </row>
    <row r="104" spans="1:45" ht="12.75">
      <c r="A104" s="26">
        <v>103</v>
      </c>
      <c r="B104">
        <v>46.25087</v>
      </c>
      <c r="C104">
        <v>-91.91965</v>
      </c>
      <c r="D104" s="10">
        <v>14</v>
      </c>
      <c r="E104" s="10" t="s">
        <v>573</v>
      </c>
      <c r="F104" s="114">
        <v>1</v>
      </c>
      <c r="G104" s="26">
        <v>0</v>
      </c>
      <c r="H104" s="42">
        <v>0</v>
      </c>
      <c r="I104" s="10">
        <v>0</v>
      </c>
      <c r="J104" s="17">
        <v>0</v>
      </c>
      <c r="K104" s="17">
        <v>0</v>
      </c>
      <c r="L104" s="27">
        <v>0</v>
      </c>
      <c r="M104" s="27">
        <v>0</v>
      </c>
      <c r="N104" s="27">
        <v>0</v>
      </c>
      <c r="O104" s="27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11">
        <v>0</v>
      </c>
      <c r="AS104" s="10">
        <v>0</v>
      </c>
    </row>
    <row r="105" spans="1:45" ht="12.75">
      <c r="A105" s="26">
        <v>104</v>
      </c>
      <c r="B105">
        <v>46.25042</v>
      </c>
      <c r="C105">
        <v>-91.91963</v>
      </c>
      <c r="D105" s="10">
        <v>6</v>
      </c>
      <c r="E105" s="10" t="s">
        <v>572</v>
      </c>
      <c r="F105" s="114">
        <v>1</v>
      </c>
      <c r="G105" s="26">
        <v>1</v>
      </c>
      <c r="H105" s="42">
        <v>5</v>
      </c>
      <c r="I105" s="10">
        <v>1</v>
      </c>
      <c r="J105" s="17">
        <v>0</v>
      </c>
      <c r="K105" s="17">
        <v>0</v>
      </c>
      <c r="L105" s="27">
        <v>0</v>
      </c>
      <c r="M105" s="27">
        <v>0</v>
      </c>
      <c r="N105" s="27">
        <v>0</v>
      </c>
      <c r="O105" s="27">
        <v>0</v>
      </c>
      <c r="P105" s="10">
        <v>0</v>
      </c>
      <c r="Q105" s="10">
        <v>1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1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1</v>
      </c>
      <c r="AF105" s="10">
        <v>0</v>
      </c>
      <c r="AG105" s="10">
        <v>0</v>
      </c>
      <c r="AH105" s="10">
        <v>1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1</v>
      </c>
      <c r="AR105" s="111">
        <v>0</v>
      </c>
      <c r="AS105" s="10">
        <v>0</v>
      </c>
    </row>
    <row r="106" spans="1:45" ht="12.75">
      <c r="A106" s="26">
        <v>105</v>
      </c>
      <c r="B106">
        <v>46.25897</v>
      </c>
      <c r="C106">
        <v>-91.91928</v>
      </c>
      <c r="D106" s="260">
        <v>-99</v>
      </c>
      <c r="E106" s="260">
        <v>-99</v>
      </c>
      <c r="F106" s="204">
        <v>-99</v>
      </c>
      <c r="G106" s="26">
        <v>-99</v>
      </c>
      <c r="H106" s="26">
        <v>-99</v>
      </c>
      <c r="I106" s="260">
        <v>-99</v>
      </c>
      <c r="J106" s="26">
        <v>-99</v>
      </c>
      <c r="K106" s="26">
        <v>-99</v>
      </c>
      <c r="L106" s="258">
        <v>-99</v>
      </c>
      <c r="M106" s="258">
        <v>-99</v>
      </c>
      <c r="N106" s="258">
        <v>-99</v>
      </c>
      <c r="O106" s="258">
        <v>-99</v>
      </c>
      <c r="P106" s="260">
        <v>-99</v>
      </c>
      <c r="Q106" s="260">
        <v>-99</v>
      </c>
      <c r="R106" s="260">
        <v>-99</v>
      </c>
      <c r="S106" s="260">
        <v>-99</v>
      </c>
      <c r="T106" s="260">
        <v>-99</v>
      </c>
      <c r="U106" s="260">
        <v>-99</v>
      </c>
      <c r="V106" s="260">
        <v>-99</v>
      </c>
      <c r="W106" s="260">
        <v>-99</v>
      </c>
      <c r="X106" s="260">
        <v>-99</v>
      </c>
      <c r="Y106" s="260">
        <v>-99</v>
      </c>
      <c r="Z106" s="260">
        <v>-99</v>
      </c>
      <c r="AA106" s="260">
        <v>-99</v>
      </c>
      <c r="AB106" s="260">
        <v>-99</v>
      </c>
      <c r="AC106" s="260">
        <v>-99</v>
      </c>
      <c r="AD106" s="260">
        <v>-99</v>
      </c>
      <c r="AE106" s="260">
        <v>-99</v>
      </c>
      <c r="AF106" s="260">
        <v>-99</v>
      </c>
      <c r="AG106" s="260">
        <v>-99</v>
      </c>
      <c r="AH106" s="260">
        <v>-99</v>
      </c>
      <c r="AI106" s="260">
        <v>-99</v>
      </c>
      <c r="AJ106" s="260">
        <v>-99</v>
      </c>
      <c r="AK106" s="260">
        <v>-99</v>
      </c>
      <c r="AL106" s="260">
        <v>-99</v>
      </c>
      <c r="AM106" s="260">
        <v>-99</v>
      </c>
      <c r="AN106" s="260">
        <v>-99</v>
      </c>
      <c r="AO106" s="260">
        <v>-99</v>
      </c>
      <c r="AP106" s="260">
        <v>-99</v>
      </c>
      <c r="AQ106" s="260">
        <v>-99</v>
      </c>
      <c r="AR106" s="263">
        <v>-99</v>
      </c>
      <c r="AS106" s="260">
        <v>-99</v>
      </c>
    </row>
    <row r="107" spans="1:45" ht="12.75">
      <c r="A107" s="26">
        <v>106</v>
      </c>
      <c r="B107">
        <v>46.25852</v>
      </c>
      <c r="C107">
        <v>-91.91927</v>
      </c>
      <c r="D107" s="260">
        <v>-99</v>
      </c>
      <c r="E107" s="260">
        <v>-99</v>
      </c>
      <c r="F107" s="204">
        <v>-99</v>
      </c>
      <c r="G107" s="26">
        <v>-99</v>
      </c>
      <c r="H107" s="26">
        <v>-99</v>
      </c>
      <c r="I107" s="260">
        <v>-99</v>
      </c>
      <c r="J107" s="26">
        <v>-99</v>
      </c>
      <c r="K107" s="26">
        <v>-99</v>
      </c>
      <c r="L107" s="258">
        <v>-99</v>
      </c>
      <c r="M107" s="258">
        <v>-99</v>
      </c>
      <c r="N107" s="258">
        <v>-99</v>
      </c>
      <c r="O107" s="258">
        <v>-99</v>
      </c>
      <c r="P107" s="260">
        <v>-99</v>
      </c>
      <c r="Q107" s="260">
        <v>-99</v>
      </c>
      <c r="R107" s="260">
        <v>-99</v>
      </c>
      <c r="S107" s="260">
        <v>-99</v>
      </c>
      <c r="T107" s="260">
        <v>-99</v>
      </c>
      <c r="U107" s="260">
        <v>-99</v>
      </c>
      <c r="V107" s="260">
        <v>-99</v>
      </c>
      <c r="W107" s="260">
        <v>-99</v>
      </c>
      <c r="X107" s="260">
        <v>-99</v>
      </c>
      <c r="Y107" s="260">
        <v>-99</v>
      </c>
      <c r="Z107" s="260">
        <v>-99</v>
      </c>
      <c r="AA107" s="260">
        <v>-99</v>
      </c>
      <c r="AB107" s="260">
        <v>-99</v>
      </c>
      <c r="AC107" s="260">
        <v>-99</v>
      </c>
      <c r="AD107" s="260">
        <v>-99</v>
      </c>
      <c r="AE107" s="260">
        <v>-99</v>
      </c>
      <c r="AF107" s="260">
        <v>-99</v>
      </c>
      <c r="AG107" s="260">
        <v>-99</v>
      </c>
      <c r="AH107" s="260">
        <v>-99</v>
      </c>
      <c r="AI107" s="260">
        <v>-99</v>
      </c>
      <c r="AJ107" s="260">
        <v>-99</v>
      </c>
      <c r="AK107" s="260">
        <v>-99</v>
      </c>
      <c r="AL107" s="260">
        <v>-99</v>
      </c>
      <c r="AM107" s="260">
        <v>-99</v>
      </c>
      <c r="AN107" s="260">
        <v>-99</v>
      </c>
      <c r="AO107" s="260">
        <v>-99</v>
      </c>
      <c r="AP107" s="260">
        <v>-99</v>
      </c>
      <c r="AQ107" s="260">
        <v>-99</v>
      </c>
      <c r="AR107" s="263">
        <v>-99</v>
      </c>
      <c r="AS107" s="260">
        <v>-99</v>
      </c>
    </row>
    <row r="108" spans="1:45" ht="12.75">
      <c r="A108" s="26">
        <v>107</v>
      </c>
      <c r="B108">
        <v>46.25807</v>
      </c>
      <c r="C108">
        <v>-91.91925</v>
      </c>
      <c r="D108" s="260">
        <v>-99</v>
      </c>
      <c r="E108" s="260">
        <v>-99</v>
      </c>
      <c r="F108" s="204">
        <v>-99</v>
      </c>
      <c r="G108" s="26">
        <v>-99</v>
      </c>
      <c r="H108" s="26">
        <v>-99</v>
      </c>
      <c r="I108" s="260">
        <v>-99</v>
      </c>
      <c r="J108" s="26">
        <v>-99</v>
      </c>
      <c r="K108" s="26">
        <v>-99</v>
      </c>
      <c r="L108" s="258">
        <v>-99</v>
      </c>
      <c r="M108" s="258">
        <v>-99</v>
      </c>
      <c r="N108" s="258">
        <v>-99</v>
      </c>
      <c r="O108" s="258">
        <v>-99</v>
      </c>
      <c r="P108" s="260">
        <v>-99</v>
      </c>
      <c r="Q108" s="260">
        <v>-99</v>
      </c>
      <c r="R108" s="260">
        <v>-99</v>
      </c>
      <c r="S108" s="260">
        <v>-99</v>
      </c>
      <c r="T108" s="260">
        <v>-99</v>
      </c>
      <c r="U108" s="260">
        <v>-99</v>
      </c>
      <c r="V108" s="260">
        <v>-99</v>
      </c>
      <c r="W108" s="260">
        <v>-99</v>
      </c>
      <c r="X108" s="260">
        <v>-99</v>
      </c>
      <c r="Y108" s="260">
        <v>-99</v>
      </c>
      <c r="Z108" s="260">
        <v>-99</v>
      </c>
      <c r="AA108" s="260">
        <v>-99</v>
      </c>
      <c r="AB108" s="260">
        <v>-99</v>
      </c>
      <c r="AC108" s="260">
        <v>-99</v>
      </c>
      <c r="AD108" s="260">
        <v>-99</v>
      </c>
      <c r="AE108" s="260">
        <v>-99</v>
      </c>
      <c r="AF108" s="260">
        <v>-99</v>
      </c>
      <c r="AG108" s="260">
        <v>-99</v>
      </c>
      <c r="AH108" s="260">
        <v>-99</v>
      </c>
      <c r="AI108" s="260">
        <v>-99</v>
      </c>
      <c r="AJ108" s="260">
        <v>-99</v>
      </c>
      <c r="AK108" s="260">
        <v>-99</v>
      </c>
      <c r="AL108" s="260">
        <v>-99</v>
      </c>
      <c r="AM108" s="260">
        <v>-99</v>
      </c>
      <c r="AN108" s="260">
        <v>-99</v>
      </c>
      <c r="AO108" s="260">
        <v>-99</v>
      </c>
      <c r="AP108" s="260">
        <v>-99</v>
      </c>
      <c r="AQ108" s="260">
        <v>-99</v>
      </c>
      <c r="AR108" s="263">
        <v>-99</v>
      </c>
      <c r="AS108" s="260">
        <v>-99</v>
      </c>
    </row>
    <row r="109" spans="1:45" ht="12.75">
      <c r="A109" s="26">
        <v>108</v>
      </c>
      <c r="B109">
        <v>46.25762</v>
      </c>
      <c r="C109">
        <v>-91.91924</v>
      </c>
      <c r="D109" s="260">
        <v>-99</v>
      </c>
      <c r="E109" s="260">
        <v>-99</v>
      </c>
      <c r="F109" s="204">
        <v>-99</v>
      </c>
      <c r="G109" s="26">
        <v>-99</v>
      </c>
      <c r="H109" s="26">
        <v>-99</v>
      </c>
      <c r="I109" s="260">
        <v>-99</v>
      </c>
      <c r="J109" s="26">
        <v>-99</v>
      </c>
      <c r="K109" s="26">
        <v>-99</v>
      </c>
      <c r="L109" s="258">
        <v>-99</v>
      </c>
      <c r="M109" s="258">
        <v>-99</v>
      </c>
      <c r="N109" s="258">
        <v>-99</v>
      </c>
      <c r="O109" s="258">
        <v>-99</v>
      </c>
      <c r="P109" s="260">
        <v>-99</v>
      </c>
      <c r="Q109" s="260">
        <v>-99</v>
      </c>
      <c r="R109" s="260">
        <v>-99</v>
      </c>
      <c r="S109" s="260">
        <v>-99</v>
      </c>
      <c r="T109" s="260">
        <v>-99</v>
      </c>
      <c r="U109" s="260">
        <v>-99</v>
      </c>
      <c r="V109" s="260">
        <v>-99</v>
      </c>
      <c r="W109" s="260">
        <v>-99</v>
      </c>
      <c r="X109" s="260">
        <v>-99</v>
      </c>
      <c r="Y109" s="260">
        <v>-99</v>
      </c>
      <c r="Z109" s="260">
        <v>-99</v>
      </c>
      <c r="AA109" s="260">
        <v>-99</v>
      </c>
      <c r="AB109" s="260">
        <v>-99</v>
      </c>
      <c r="AC109" s="260">
        <v>-99</v>
      </c>
      <c r="AD109" s="260">
        <v>-99</v>
      </c>
      <c r="AE109" s="260">
        <v>-99</v>
      </c>
      <c r="AF109" s="260">
        <v>-99</v>
      </c>
      <c r="AG109" s="260">
        <v>-99</v>
      </c>
      <c r="AH109" s="260">
        <v>-99</v>
      </c>
      <c r="AI109" s="260">
        <v>-99</v>
      </c>
      <c r="AJ109" s="260">
        <v>-99</v>
      </c>
      <c r="AK109" s="260">
        <v>-99</v>
      </c>
      <c r="AL109" s="260">
        <v>-99</v>
      </c>
      <c r="AM109" s="260">
        <v>-99</v>
      </c>
      <c r="AN109" s="260">
        <v>-99</v>
      </c>
      <c r="AO109" s="260">
        <v>-99</v>
      </c>
      <c r="AP109" s="260">
        <v>-99</v>
      </c>
      <c r="AQ109" s="260">
        <v>-99</v>
      </c>
      <c r="AR109" s="263">
        <v>-99</v>
      </c>
      <c r="AS109" s="260">
        <v>-99</v>
      </c>
    </row>
    <row r="110" spans="1:45" ht="12.75">
      <c r="A110" s="26">
        <v>109</v>
      </c>
      <c r="B110">
        <v>46.25717</v>
      </c>
      <c r="C110">
        <v>-91.91922</v>
      </c>
      <c r="D110" s="260">
        <v>-99</v>
      </c>
      <c r="E110" s="260">
        <v>-99</v>
      </c>
      <c r="F110" s="204">
        <v>-99</v>
      </c>
      <c r="G110" s="26">
        <v>-99</v>
      </c>
      <c r="H110" s="26">
        <v>-99</v>
      </c>
      <c r="I110" s="260">
        <v>-99</v>
      </c>
      <c r="J110" s="26">
        <v>-99</v>
      </c>
      <c r="K110" s="26">
        <v>-99</v>
      </c>
      <c r="L110" s="258">
        <v>-99</v>
      </c>
      <c r="M110" s="258">
        <v>-99</v>
      </c>
      <c r="N110" s="258">
        <v>-99</v>
      </c>
      <c r="O110" s="258">
        <v>-99</v>
      </c>
      <c r="P110" s="260">
        <v>-99</v>
      </c>
      <c r="Q110" s="260">
        <v>-99</v>
      </c>
      <c r="R110" s="260">
        <v>-99</v>
      </c>
      <c r="S110" s="260">
        <v>-99</v>
      </c>
      <c r="T110" s="260">
        <v>-99</v>
      </c>
      <c r="U110" s="260">
        <v>-99</v>
      </c>
      <c r="V110" s="260">
        <v>-99</v>
      </c>
      <c r="W110" s="260">
        <v>-99</v>
      </c>
      <c r="X110" s="260">
        <v>-99</v>
      </c>
      <c r="Y110" s="260">
        <v>-99</v>
      </c>
      <c r="Z110" s="260">
        <v>-99</v>
      </c>
      <c r="AA110" s="260">
        <v>-99</v>
      </c>
      <c r="AB110" s="260">
        <v>-99</v>
      </c>
      <c r="AC110" s="260">
        <v>-99</v>
      </c>
      <c r="AD110" s="260">
        <v>-99</v>
      </c>
      <c r="AE110" s="260">
        <v>-99</v>
      </c>
      <c r="AF110" s="260">
        <v>-99</v>
      </c>
      <c r="AG110" s="260">
        <v>-99</v>
      </c>
      <c r="AH110" s="260">
        <v>-99</v>
      </c>
      <c r="AI110" s="260">
        <v>-99</v>
      </c>
      <c r="AJ110" s="260">
        <v>-99</v>
      </c>
      <c r="AK110" s="260">
        <v>-99</v>
      </c>
      <c r="AL110" s="260">
        <v>-99</v>
      </c>
      <c r="AM110" s="260">
        <v>-99</v>
      </c>
      <c r="AN110" s="260">
        <v>-99</v>
      </c>
      <c r="AO110" s="260">
        <v>-99</v>
      </c>
      <c r="AP110" s="260">
        <v>-99</v>
      </c>
      <c r="AQ110" s="260">
        <v>-99</v>
      </c>
      <c r="AR110" s="263">
        <v>-99</v>
      </c>
      <c r="AS110" s="260">
        <v>-99</v>
      </c>
    </row>
    <row r="111" spans="1:45" ht="12.75">
      <c r="A111" s="26">
        <v>110</v>
      </c>
      <c r="B111">
        <v>46.25582</v>
      </c>
      <c r="C111">
        <v>-91.91917</v>
      </c>
      <c r="D111" s="260">
        <v>-99</v>
      </c>
      <c r="E111" s="260">
        <v>-99</v>
      </c>
      <c r="F111" s="204">
        <v>-99</v>
      </c>
      <c r="G111" s="26">
        <v>-99</v>
      </c>
      <c r="H111" s="26">
        <v>-99</v>
      </c>
      <c r="I111" s="260">
        <v>-99</v>
      </c>
      <c r="J111" s="26">
        <v>-99</v>
      </c>
      <c r="K111" s="26">
        <v>-99</v>
      </c>
      <c r="L111" s="258">
        <v>-99</v>
      </c>
      <c r="M111" s="258">
        <v>-99</v>
      </c>
      <c r="N111" s="258">
        <v>-99</v>
      </c>
      <c r="O111" s="258">
        <v>-99</v>
      </c>
      <c r="P111" s="260">
        <v>-99</v>
      </c>
      <c r="Q111" s="260">
        <v>-99</v>
      </c>
      <c r="R111" s="260">
        <v>-99</v>
      </c>
      <c r="S111" s="260">
        <v>-99</v>
      </c>
      <c r="T111" s="260">
        <v>-99</v>
      </c>
      <c r="U111" s="260">
        <v>-99</v>
      </c>
      <c r="V111" s="260">
        <v>-99</v>
      </c>
      <c r="W111" s="260">
        <v>-99</v>
      </c>
      <c r="X111" s="260">
        <v>-99</v>
      </c>
      <c r="Y111" s="260">
        <v>-99</v>
      </c>
      <c r="Z111" s="260">
        <v>-99</v>
      </c>
      <c r="AA111" s="260">
        <v>-99</v>
      </c>
      <c r="AB111" s="260">
        <v>-99</v>
      </c>
      <c r="AC111" s="260">
        <v>-99</v>
      </c>
      <c r="AD111" s="260">
        <v>-99</v>
      </c>
      <c r="AE111" s="260">
        <v>-99</v>
      </c>
      <c r="AF111" s="260">
        <v>-99</v>
      </c>
      <c r="AG111" s="260">
        <v>-99</v>
      </c>
      <c r="AH111" s="260">
        <v>-99</v>
      </c>
      <c r="AI111" s="260">
        <v>-99</v>
      </c>
      <c r="AJ111" s="260">
        <v>-99</v>
      </c>
      <c r="AK111" s="260">
        <v>-99</v>
      </c>
      <c r="AL111" s="260">
        <v>-99</v>
      </c>
      <c r="AM111" s="260">
        <v>-99</v>
      </c>
      <c r="AN111" s="260">
        <v>-99</v>
      </c>
      <c r="AO111" s="260">
        <v>-99</v>
      </c>
      <c r="AP111" s="260">
        <v>-99</v>
      </c>
      <c r="AQ111" s="260">
        <v>-99</v>
      </c>
      <c r="AR111" s="263">
        <v>-99</v>
      </c>
      <c r="AS111" s="260">
        <v>-99</v>
      </c>
    </row>
    <row r="112" spans="1:45" ht="12.75">
      <c r="A112" s="26">
        <v>111</v>
      </c>
      <c r="B112">
        <v>46.25537</v>
      </c>
      <c r="C112">
        <v>-91.91916</v>
      </c>
      <c r="D112" s="260">
        <v>-99</v>
      </c>
      <c r="E112" s="260">
        <v>-99</v>
      </c>
      <c r="F112" s="204">
        <v>-99</v>
      </c>
      <c r="G112" s="26">
        <v>-99</v>
      </c>
      <c r="H112" s="26">
        <v>-99</v>
      </c>
      <c r="I112" s="260">
        <v>-99</v>
      </c>
      <c r="J112" s="26">
        <v>-99</v>
      </c>
      <c r="K112" s="26">
        <v>-99</v>
      </c>
      <c r="L112" s="258">
        <v>-99</v>
      </c>
      <c r="M112" s="258">
        <v>-99</v>
      </c>
      <c r="N112" s="258">
        <v>-99</v>
      </c>
      <c r="O112" s="258">
        <v>-99</v>
      </c>
      <c r="P112" s="260">
        <v>-99</v>
      </c>
      <c r="Q112" s="260">
        <v>-99</v>
      </c>
      <c r="R112" s="260">
        <v>-99</v>
      </c>
      <c r="S112" s="260">
        <v>-99</v>
      </c>
      <c r="T112" s="260">
        <v>-99</v>
      </c>
      <c r="U112" s="260">
        <v>-99</v>
      </c>
      <c r="V112" s="260">
        <v>-99</v>
      </c>
      <c r="W112" s="260">
        <v>-99</v>
      </c>
      <c r="X112" s="260">
        <v>-99</v>
      </c>
      <c r="Y112" s="260">
        <v>-99</v>
      </c>
      <c r="Z112" s="260">
        <v>-99</v>
      </c>
      <c r="AA112" s="260">
        <v>-99</v>
      </c>
      <c r="AB112" s="260">
        <v>-99</v>
      </c>
      <c r="AC112" s="260">
        <v>-99</v>
      </c>
      <c r="AD112" s="260">
        <v>-99</v>
      </c>
      <c r="AE112" s="260">
        <v>-99</v>
      </c>
      <c r="AF112" s="260">
        <v>-99</v>
      </c>
      <c r="AG112" s="260">
        <v>-99</v>
      </c>
      <c r="AH112" s="260">
        <v>-99</v>
      </c>
      <c r="AI112" s="260">
        <v>-99</v>
      </c>
      <c r="AJ112" s="260">
        <v>-99</v>
      </c>
      <c r="AK112" s="260">
        <v>-99</v>
      </c>
      <c r="AL112" s="260">
        <v>-99</v>
      </c>
      <c r="AM112" s="260">
        <v>-99</v>
      </c>
      <c r="AN112" s="260">
        <v>-99</v>
      </c>
      <c r="AO112" s="260">
        <v>-99</v>
      </c>
      <c r="AP112" s="260">
        <v>-99</v>
      </c>
      <c r="AQ112" s="260">
        <v>-99</v>
      </c>
      <c r="AR112" s="263">
        <v>-99</v>
      </c>
      <c r="AS112" s="260">
        <v>-99</v>
      </c>
    </row>
    <row r="113" spans="1:45" ht="12.75">
      <c r="A113" s="26">
        <v>112</v>
      </c>
      <c r="B113">
        <v>46.25402</v>
      </c>
      <c r="C113">
        <v>-91.91911</v>
      </c>
      <c r="D113" s="10">
        <v>3</v>
      </c>
      <c r="E113" s="10" t="s">
        <v>572</v>
      </c>
      <c r="F113" s="114">
        <v>1</v>
      </c>
      <c r="G113" s="26">
        <v>1</v>
      </c>
      <c r="H113" s="42">
        <v>6</v>
      </c>
      <c r="I113" s="10">
        <v>3</v>
      </c>
      <c r="J113" s="17">
        <v>0</v>
      </c>
      <c r="K113" s="17">
        <v>0</v>
      </c>
      <c r="L113" s="27">
        <v>0</v>
      </c>
      <c r="M113" s="27">
        <v>0</v>
      </c>
      <c r="N113" s="27">
        <v>0</v>
      </c>
      <c r="O113" s="27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1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3</v>
      </c>
      <c r="AA113" s="10">
        <v>1</v>
      </c>
      <c r="AB113" s="10">
        <v>0</v>
      </c>
      <c r="AC113" s="10">
        <v>0</v>
      </c>
      <c r="AD113" s="10">
        <v>0</v>
      </c>
      <c r="AE113" s="10">
        <v>1</v>
      </c>
      <c r="AF113" s="10">
        <v>0</v>
      </c>
      <c r="AG113" s="10">
        <v>2</v>
      </c>
      <c r="AH113" s="10">
        <v>2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11">
        <v>0</v>
      </c>
      <c r="AS113" s="10">
        <v>0</v>
      </c>
    </row>
    <row r="114" spans="1:45" ht="12.75">
      <c r="A114" s="26">
        <v>113</v>
      </c>
      <c r="B114">
        <v>46.25358</v>
      </c>
      <c r="C114">
        <v>-91.9191</v>
      </c>
      <c r="D114" s="10">
        <v>6</v>
      </c>
      <c r="E114" s="10" t="s">
        <v>572</v>
      </c>
      <c r="F114" s="114">
        <v>1</v>
      </c>
      <c r="G114" s="26">
        <v>1</v>
      </c>
      <c r="H114" s="42">
        <v>4</v>
      </c>
      <c r="I114" s="10">
        <v>2</v>
      </c>
      <c r="J114" s="17">
        <v>0</v>
      </c>
      <c r="K114" s="17">
        <v>0</v>
      </c>
      <c r="L114" s="27">
        <v>0</v>
      </c>
      <c r="M114" s="27">
        <v>0</v>
      </c>
      <c r="N114" s="27">
        <v>1</v>
      </c>
      <c r="O114" s="27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1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2</v>
      </c>
      <c r="AH114" s="10">
        <v>2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11">
        <v>0</v>
      </c>
      <c r="AS114" s="10">
        <v>0</v>
      </c>
    </row>
    <row r="115" spans="1:45" ht="12.75">
      <c r="A115" s="26">
        <v>114</v>
      </c>
      <c r="B115">
        <v>46.25313</v>
      </c>
      <c r="C115">
        <v>-91.91908</v>
      </c>
      <c r="D115" s="10">
        <v>6.5</v>
      </c>
      <c r="E115" s="10" t="s">
        <v>572</v>
      </c>
      <c r="F115" s="114">
        <v>1</v>
      </c>
      <c r="G115" s="26">
        <v>1</v>
      </c>
      <c r="H115" s="42">
        <v>4</v>
      </c>
      <c r="I115" s="10">
        <v>3</v>
      </c>
      <c r="J115" s="17">
        <v>0</v>
      </c>
      <c r="K115" s="17">
        <v>0</v>
      </c>
      <c r="L115" s="27">
        <v>0</v>
      </c>
      <c r="M115" s="27">
        <v>0</v>
      </c>
      <c r="N115" s="27">
        <v>0</v>
      </c>
      <c r="O115" s="27">
        <v>0</v>
      </c>
      <c r="P115" s="10">
        <v>0</v>
      </c>
      <c r="Q115" s="10">
        <v>1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1</v>
      </c>
      <c r="AE115" s="10">
        <v>0</v>
      </c>
      <c r="AF115" s="10">
        <v>0</v>
      </c>
      <c r="AG115" s="10">
        <v>3</v>
      </c>
      <c r="AH115" s="10">
        <v>1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11">
        <v>0</v>
      </c>
      <c r="AS115" s="10">
        <v>0</v>
      </c>
    </row>
    <row r="116" spans="1:45" ht="12.75">
      <c r="A116" s="26">
        <v>115</v>
      </c>
      <c r="B116">
        <v>46.25268</v>
      </c>
      <c r="C116">
        <v>-91.91906</v>
      </c>
      <c r="D116" s="10">
        <v>6.5</v>
      </c>
      <c r="E116" s="10" t="s">
        <v>572</v>
      </c>
      <c r="F116" s="114">
        <v>1</v>
      </c>
      <c r="G116" s="26">
        <v>1</v>
      </c>
      <c r="H116" s="42">
        <v>4</v>
      </c>
      <c r="I116" s="10">
        <v>2</v>
      </c>
      <c r="J116" s="17">
        <v>0</v>
      </c>
      <c r="K116" s="17">
        <v>0</v>
      </c>
      <c r="L116" s="27">
        <v>0</v>
      </c>
      <c r="M116" s="27">
        <v>0</v>
      </c>
      <c r="N116" s="27">
        <v>0</v>
      </c>
      <c r="O116" s="27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1</v>
      </c>
      <c r="AE116" s="10">
        <v>1</v>
      </c>
      <c r="AF116" s="10">
        <v>0</v>
      </c>
      <c r="AG116" s="10">
        <v>2</v>
      </c>
      <c r="AH116" s="10">
        <v>1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11">
        <v>0</v>
      </c>
      <c r="AS116" s="10">
        <v>0</v>
      </c>
    </row>
    <row r="117" spans="1:45" ht="12.75">
      <c r="A117" s="26">
        <v>116</v>
      </c>
      <c r="B117">
        <v>46.25223</v>
      </c>
      <c r="C117">
        <v>-91.91905</v>
      </c>
      <c r="D117" s="10">
        <v>6</v>
      </c>
      <c r="E117" s="10" t="s">
        <v>572</v>
      </c>
      <c r="F117" s="114">
        <v>1</v>
      </c>
      <c r="G117" s="26">
        <v>1</v>
      </c>
      <c r="H117" s="42">
        <v>5</v>
      </c>
      <c r="I117" s="10">
        <v>2</v>
      </c>
      <c r="J117" s="17">
        <v>0</v>
      </c>
      <c r="K117" s="17">
        <v>0</v>
      </c>
      <c r="L117" s="27">
        <v>1</v>
      </c>
      <c r="M117" s="27">
        <v>0</v>
      </c>
      <c r="N117" s="27">
        <v>0</v>
      </c>
      <c r="O117" s="27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1</v>
      </c>
      <c r="AE117" s="10">
        <v>0</v>
      </c>
      <c r="AF117" s="10">
        <v>2</v>
      </c>
      <c r="AG117" s="10">
        <v>2</v>
      </c>
      <c r="AH117" s="10">
        <v>1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11">
        <v>0</v>
      </c>
      <c r="AS117" s="10">
        <v>0</v>
      </c>
    </row>
    <row r="118" spans="1:45" ht="12.75">
      <c r="A118" s="26">
        <v>117</v>
      </c>
      <c r="B118">
        <v>46.25178</v>
      </c>
      <c r="C118">
        <v>-91.91903</v>
      </c>
      <c r="D118" s="10">
        <v>7</v>
      </c>
      <c r="E118" s="10" t="s">
        <v>572</v>
      </c>
      <c r="F118" s="114">
        <v>1</v>
      </c>
      <c r="G118" s="26">
        <v>1</v>
      </c>
      <c r="H118" s="42">
        <v>5</v>
      </c>
      <c r="I118" s="10">
        <v>2</v>
      </c>
      <c r="J118" s="17">
        <v>0</v>
      </c>
      <c r="K118" s="17">
        <v>0</v>
      </c>
      <c r="L118" s="27">
        <v>0</v>
      </c>
      <c r="M118" s="27">
        <v>0</v>
      </c>
      <c r="N118" s="27">
        <v>0</v>
      </c>
      <c r="O118" s="27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1</v>
      </c>
      <c r="U118" s="10">
        <v>1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2</v>
      </c>
      <c r="AE118" s="10">
        <v>1</v>
      </c>
      <c r="AF118" s="10">
        <v>0</v>
      </c>
      <c r="AG118" s="10">
        <v>0</v>
      </c>
      <c r="AH118" s="10">
        <v>2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11">
        <v>0</v>
      </c>
      <c r="AS118" s="10">
        <v>0</v>
      </c>
    </row>
    <row r="119" spans="1:45" ht="12.75">
      <c r="A119" s="26">
        <v>118</v>
      </c>
      <c r="B119">
        <v>46.25133</v>
      </c>
      <c r="C119">
        <v>-91.91902</v>
      </c>
      <c r="D119" s="10">
        <v>9.5</v>
      </c>
      <c r="E119" s="10" t="s">
        <v>572</v>
      </c>
      <c r="F119" s="114">
        <v>1</v>
      </c>
      <c r="G119" s="26">
        <v>1</v>
      </c>
      <c r="H119" s="42">
        <v>1</v>
      </c>
      <c r="I119" s="10">
        <v>1</v>
      </c>
      <c r="J119" s="17">
        <v>0</v>
      </c>
      <c r="K119" s="17">
        <v>0</v>
      </c>
      <c r="L119" s="27">
        <v>0</v>
      </c>
      <c r="M119" s="27">
        <v>0</v>
      </c>
      <c r="N119" s="27">
        <v>0</v>
      </c>
      <c r="O119" s="27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1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11">
        <v>0</v>
      </c>
      <c r="AS119" s="10">
        <v>0</v>
      </c>
    </row>
    <row r="120" spans="1:45" ht="12.75">
      <c r="A120" s="26">
        <v>119</v>
      </c>
      <c r="B120">
        <v>46.25088</v>
      </c>
      <c r="C120">
        <v>-91.919</v>
      </c>
      <c r="D120" s="10">
        <v>13</v>
      </c>
      <c r="E120" s="10" t="s">
        <v>572</v>
      </c>
      <c r="F120" s="114">
        <v>1</v>
      </c>
      <c r="G120" s="26">
        <v>0</v>
      </c>
      <c r="H120" s="42">
        <v>0</v>
      </c>
      <c r="I120" s="10">
        <v>0</v>
      </c>
      <c r="J120" s="17">
        <v>0</v>
      </c>
      <c r="K120" s="17">
        <v>0</v>
      </c>
      <c r="L120" s="27">
        <v>0</v>
      </c>
      <c r="M120" s="27">
        <v>0</v>
      </c>
      <c r="N120" s="27">
        <v>0</v>
      </c>
      <c r="O120" s="27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11">
        <v>0</v>
      </c>
      <c r="AS120" s="10">
        <v>0</v>
      </c>
    </row>
    <row r="121" spans="1:45" ht="12.75">
      <c r="A121" s="26">
        <v>120</v>
      </c>
      <c r="B121">
        <v>46.25043</v>
      </c>
      <c r="C121">
        <v>-91.91899</v>
      </c>
      <c r="D121" s="10">
        <v>14</v>
      </c>
      <c r="E121" s="10" t="s">
        <v>572</v>
      </c>
      <c r="F121" s="114">
        <v>1</v>
      </c>
      <c r="G121" s="26">
        <v>0</v>
      </c>
      <c r="H121" s="42">
        <v>0</v>
      </c>
      <c r="I121" s="10">
        <v>0</v>
      </c>
      <c r="J121" s="17">
        <v>0</v>
      </c>
      <c r="K121" s="17">
        <v>0</v>
      </c>
      <c r="L121" s="27">
        <v>0</v>
      </c>
      <c r="M121" s="27">
        <v>0</v>
      </c>
      <c r="N121" s="27">
        <v>0</v>
      </c>
      <c r="O121" s="27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11">
        <v>0</v>
      </c>
      <c r="AS121" s="10">
        <v>0</v>
      </c>
    </row>
    <row r="122" spans="1:45" ht="12.75">
      <c r="A122" s="26">
        <v>121</v>
      </c>
      <c r="B122">
        <v>46.24998</v>
      </c>
      <c r="C122">
        <v>-91.91897</v>
      </c>
      <c r="D122" s="10">
        <v>14</v>
      </c>
      <c r="E122" s="10" t="s">
        <v>574</v>
      </c>
      <c r="F122" s="114">
        <v>1</v>
      </c>
      <c r="G122" s="26">
        <v>0</v>
      </c>
      <c r="H122" s="42">
        <v>0</v>
      </c>
      <c r="I122" s="10">
        <v>0</v>
      </c>
      <c r="J122" s="17">
        <v>0</v>
      </c>
      <c r="K122" s="17">
        <v>0</v>
      </c>
      <c r="L122" s="27">
        <v>0</v>
      </c>
      <c r="M122" s="27">
        <v>0</v>
      </c>
      <c r="N122" s="27">
        <v>0</v>
      </c>
      <c r="O122" s="27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11">
        <v>0</v>
      </c>
      <c r="AS122" s="10">
        <v>0</v>
      </c>
    </row>
    <row r="123" spans="1:45" ht="12.75">
      <c r="A123" s="26">
        <v>122</v>
      </c>
      <c r="B123">
        <v>46.24953</v>
      </c>
      <c r="C123">
        <v>-91.91896</v>
      </c>
      <c r="D123" s="10">
        <v>0.5</v>
      </c>
      <c r="E123" s="10" t="s">
        <v>573</v>
      </c>
      <c r="F123" s="114">
        <v>1</v>
      </c>
      <c r="G123" s="26">
        <v>1</v>
      </c>
      <c r="H123" s="42">
        <v>2</v>
      </c>
      <c r="I123" s="10">
        <v>3</v>
      </c>
      <c r="J123" s="17">
        <v>0</v>
      </c>
      <c r="K123" s="17">
        <v>0</v>
      </c>
      <c r="L123" s="27">
        <v>0</v>
      </c>
      <c r="M123" s="27">
        <v>0</v>
      </c>
      <c r="N123" s="27">
        <v>0</v>
      </c>
      <c r="O123" s="27">
        <v>0</v>
      </c>
      <c r="P123" s="10">
        <v>0</v>
      </c>
      <c r="Q123" s="10">
        <v>0</v>
      </c>
      <c r="R123" s="10">
        <v>1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3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11">
        <v>0</v>
      </c>
      <c r="AS123" s="10">
        <v>0</v>
      </c>
    </row>
    <row r="124" spans="1:45" ht="12.75">
      <c r="A124" s="26">
        <v>123</v>
      </c>
      <c r="B124">
        <v>46.25853</v>
      </c>
      <c r="C124">
        <v>-91.91862</v>
      </c>
      <c r="D124" s="260">
        <v>-99</v>
      </c>
      <c r="E124" s="260">
        <v>-99</v>
      </c>
      <c r="F124" s="204">
        <v>-99</v>
      </c>
      <c r="G124" s="26">
        <v>-99</v>
      </c>
      <c r="H124" s="26">
        <v>-99</v>
      </c>
      <c r="I124" s="260">
        <v>-99</v>
      </c>
      <c r="J124" s="26">
        <v>-99</v>
      </c>
      <c r="K124" s="26">
        <v>-99</v>
      </c>
      <c r="L124" s="258">
        <v>-99</v>
      </c>
      <c r="M124" s="258">
        <v>-99</v>
      </c>
      <c r="N124" s="258">
        <v>-99</v>
      </c>
      <c r="O124" s="258">
        <v>-99</v>
      </c>
      <c r="P124" s="260">
        <v>-99</v>
      </c>
      <c r="Q124" s="260">
        <v>-99</v>
      </c>
      <c r="R124" s="260">
        <v>-99</v>
      </c>
      <c r="S124" s="260">
        <v>-99</v>
      </c>
      <c r="T124" s="260">
        <v>-99</v>
      </c>
      <c r="U124" s="260">
        <v>-99</v>
      </c>
      <c r="V124" s="260">
        <v>-99</v>
      </c>
      <c r="W124" s="260">
        <v>-99</v>
      </c>
      <c r="X124" s="260">
        <v>-99</v>
      </c>
      <c r="Y124" s="260">
        <v>-99</v>
      </c>
      <c r="Z124" s="260">
        <v>-99</v>
      </c>
      <c r="AA124" s="260">
        <v>-99</v>
      </c>
      <c r="AB124" s="260">
        <v>-99</v>
      </c>
      <c r="AC124" s="260">
        <v>-99</v>
      </c>
      <c r="AD124" s="260">
        <v>-99</v>
      </c>
      <c r="AE124" s="260">
        <v>-99</v>
      </c>
      <c r="AF124" s="260">
        <v>-99</v>
      </c>
      <c r="AG124" s="260">
        <v>-99</v>
      </c>
      <c r="AH124" s="260">
        <v>-99</v>
      </c>
      <c r="AI124" s="260">
        <v>-99</v>
      </c>
      <c r="AJ124" s="260">
        <v>-99</v>
      </c>
      <c r="AK124" s="260">
        <v>-99</v>
      </c>
      <c r="AL124" s="260">
        <v>-99</v>
      </c>
      <c r="AM124" s="260">
        <v>-99</v>
      </c>
      <c r="AN124" s="260">
        <v>-99</v>
      </c>
      <c r="AO124" s="260">
        <v>-99</v>
      </c>
      <c r="AP124" s="260">
        <v>-99</v>
      </c>
      <c r="AQ124" s="260">
        <v>-99</v>
      </c>
      <c r="AR124" s="263">
        <v>-99</v>
      </c>
      <c r="AS124" s="260">
        <v>-99</v>
      </c>
    </row>
    <row r="125" spans="1:45" ht="12.75">
      <c r="A125" s="26">
        <v>124</v>
      </c>
      <c r="B125">
        <v>46.25718</v>
      </c>
      <c r="C125">
        <v>-91.91857</v>
      </c>
      <c r="D125" s="260">
        <v>-99</v>
      </c>
      <c r="E125" s="260">
        <v>-99</v>
      </c>
      <c r="F125" s="204">
        <v>-99</v>
      </c>
      <c r="G125" s="26">
        <v>-99</v>
      </c>
      <c r="H125" s="26">
        <v>-99</v>
      </c>
      <c r="I125" s="260">
        <v>-99</v>
      </c>
      <c r="J125" s="26">
        <v>-99</v>
      </c>
      <c r="K125" s="26">
        <v>-99</v>
      </c>
      <c r="L125" s="258">
        <v>-99</v>
      </c>
      <c r="M125" s="258">
        <v>-99</v>
      </c>
      <c r="N125" s="258">
        <v>-99</v>
      </c>
      <c r="O125" s="258">
        <v>-99</v>
      </c>
      <c r="P125" s="260">
        <v>-99</v>
      </c>
      <c r="Q125" s="260">
        <v>-99</v>
      </c>
      <c r="R125" s="260">
        <v>-99</v>
      </c>
      <c r="S125" s="260">
        <v>-99</v>
      </c>
      <c r="T125" s="260">
        <v>-99</v>
      </c>
      <c r="U125" s="260">
        <v>-99</v>
      </c>
      <c r="V125" s="260">
        <v>-99</v>
      </c>
      <c r="W125" s="260">
        <v>-99</v>
      </c>
      <c r="X125" s="260">
        <v>-99</v>
      </c>
      <c r="Y125" s="260">
        <v>-99</v>
      </c>
      <c r="Z125" s="260">
        <v>-99</v>
      </c>
      <c r="AA125" s="260">
        <v>-99</v>
      </c>
      <c r="AB125" s="260">
        <v>-99</v>
      </c>
      <c r="AC125" s="260">
        <v>-99</v>
      </c>
      <c r="AD125" s="260">
        <v>-99</v>
      </c>
      <c r="AE125" s="260">
        <v>-99</v>
      </c>
      <c r="AF125" s="260">
        <v>-99</v>
      </c>
      <c r="AG125" s="260">
        <v>-99</v>
      </c>
      <c r="AH125" s="260">
        <v>-99</v>
      </c>
      <c r="AI125" s="260">
        <v>-99</v>
      </c>
      <c r="AJ125" s="260">
        <v>-99</v>
      </c>
      <c r="AK125" s="260">
        <v>-99</v>
      </c>
      <c r="AL125" s="260">
        <v>-99</v>
      </c>
      <c r="AM125" s="260">
        <v>-99</v>
      </c>
      <c r="AN125" s="260">
        <v>-99</v>
      </c>
      <c r="AO125" s="260">
        <v>-99</v>
      </c>
      <c r="AP125" s="260">
        <v>-99</v>
      </c>
      <c r="AQ125" s="260">
        <v>-99</v>
      </c>
      <c r="AR125" s="263">
        <v>-99</v>
      </c>
      <c r="AS125" s="260">
        <v>-99</v>
      </c>
    </row>
    <row r="126" spans="1:45" ht="12.75">
      <c r="A126" s="26">
        <v>125</v>
      </c>
      <c r="B126">
        <v>46.25673</v>
      </c>
      <c r="C126">
        <v>-91.91856</v>
      </c>
      <c r="D126" s="260">
        <v>-99</v>
      </c>
      <c r="E126" s="260">
        <v>-99</v>
      </c>
      <c r="F126" s="204">
        <v>-99</v>
      </c>
      <c r="G126" s="26">
        <v>-99</v>
      </c>
      <c r="H126" s="26">
        <v>-99</v>
      </c>
      <c r="I126" s="260">
        <v>-99</v>
      </c>
      <c r="J126" s="26">
        <v>-99</v>
      </c>
      <c r="K126" s="26">
        <v>-99</v>
      </c>
      <c r="L126" s="258">
        <v>-99</v>
      </c>
      <c r="M126" s="258">
        <v>-99</v>
      </c>
      <c r="N126" s="258">
        <v>-99</v>
      </c>
      <c r="O126" s="258">
        <v>-99</v>
      </c>
      <c r="P126" s="260">
        <v>-99</v>
      </c>
      <c r="Q126" s="260">
        <v>-99</v>
      </c>
      <c r="R126" s="260">
        <v>-99</v>
      </c>
      <c r="S126" s="260">
        <v>-99</v>
      </c>
      <c r="T126" s="260">
        <v>-99</v>
      </c>
      <c r="U126" s="260">
        <v>-99</v>
      </c>
      <c r="V126" s="260">
        <v>-99</v>
      </c>
      <c r="W126" s="260">
        <v>-99</v>
      </c>
      <c r="X126" s="260">
        <v>-99</v>
      </c>
      <c r="Y126" s="260">
        <v>-99</v>
      </c>
      <c r="Z126" s="260">
        <v>-99</v>
      </c>
      <c r="AA126" s="260">
        <v>-99</v>
      </c>
      <c r="AB126" s="260">
        <v>-99</v>
      </c>
      <c r="AC126" s="260">
        <v>-99</v>
      </c>
      <c r="AD126" s="260">
        <v>-99</v>
      </c>
      <c r="AE126" s="260">
        <v>-99</v>
      </c>
      <c r="AF126" s="260">
        <v>-99</v>
      </c>
      <c r="AG126" s="260">
        <v>-99</v>
      </c>
      <c r="AH126" s="260">
        <v>-99</v>
      </c>
      <c r="AI126" s="260">
        <v>-99</v>
      </c>
      <c r="AJ126" s="260">
        <v>-99</v>
      </c>
      <c r="AK126" s="260">
        <v>-99</v>
      </c>
      <c r="AL126" s="260">
        <v>-99</v>
      </c>
      <c r="AM126" s="260">
        <v>-99</v>
      </c>
      <c r="AN126" s="260">
        <v>-99</v>
      </c>
      <c r="AO126" s="260">
        <v>-99</v>
      </c>
      <c r="AP126" s="260">
        <v>-99</v>
      </c>
      <c r="AQ126" s="260">
        <v>-99</v>
      </c>
      <c r="AR126" s="263">
        <v>-99</v>
      </c>
      <c r="AS126" s="260">
        <v>-99</v>
      </c>
    </row>
    <row r="127" spans="1:45" ht="12.75">
      <c r="A127" s="26">
        <v>126</v>
      </c>
      <c r="B127">
        <v>46.25628</v>
      </c>
      <c r="C127">
        <v>-91.91854</v>
      </c>
      <c r="D127" s="260">
        <v>-99</v>
      </c>
      <c r="E127" s="260">
        <v>-99</v>
      </c>
      <c r="F127" s="204">
        <v>-99</v>
      </c>
      <c r="G127" s="26">
        <v>-99</v>
      </c>
      <c r="H127" s="26">
        <v>-99</v>
      </c>
      <c r="I127" s="260">
        <v>-99</v>
      </c>
      <c r="J127" s="26">
        <v>-99</v>
      </c>
      <c r="K127" s="26">
        <v>-99</v>
      </c>
      <c r="L127" s="258">
        <v>-99</v>
      </c>
      <c r="M127" s="258">
        <v>-99</v>
      </c>
      <c r="N127" s="258">
        <v>-99</v>
      </c>
      <c r="O127" s="258">
        <v>-99</v>
      </c>
      <c r="P127" s="260">
        <v>-99</v>
      </c>
      <c r="Q127" s="260">
        <v>-99</v>
      </c>
      <c r="R127" s="260">
        <v>-99</v>
      </c>
      <c r="S127" s="260">
        <v>-99</v>
      </c>
      <c r="T127" s="260">
        <v>-99</v>
      </c>
      <c r="U127" s="260">
        <v>-99</v>
      </c>
      <c r="V127" s="260">
        <v>-99</v>
      </c>
      <c r="W127" s="260">
        <v>-99</v>
      </c>
      <c r="X127" s="260">
        <v>-99</v>
      </c>
      <c r="Y127" s="260">
        <v>-99</v>
      </c>
      <c r="Z127" s="260">
        <v>-99</v>
      </c>
      <c r="AA127" s="260">
        <v>-99</v>
      </c>
      <c r="AB127" s="260">
        <v>-99</v>
      </c>
      <c r="AC127" s="260">
        <v>-99</v>
      </c>
      <c r="AD127" s="260">
        <v>-99</v>
      </c>
      <c r="AE127" s="260">
        <v>-99</v>
      </c>
      <c r="AF127" s="260">
        <v>-99</v>
      </c>
      <c r="AG127" s="260">
        <v>-99</v>
      </c>
      <c r="AH127" s="260">
        <v>-99</v>
      </c>
      <c r="AI127" s="260">
        <v>-99</v>
      </c>
      <c r="AJ127" s="260">
        <v>-99</v>
      </c>
      <c r="AK127" s="260">
        <v>-99</v>
      </c>
      <c r="AL127" s="260">
        <v>-99</v>
      </c>
      <c r="AM127" s="260">
        <v>-99</v>
      </c>
      <c r="AN127" s="260">
        <v>-99</v>
      </c>
      <c r="AO127" s="260">
        <v>-99</v>
      </c>
      <c r="AP127" s="260">
        <v>-99</v>
      </c>
      <c r="AQ127" s="260">
        <v>-99</v>
      </c>
      <c r="AR127" s="263">
        <v>-99</v>
      </c>
      <c r="AS127" s="260">
        <v>-99</v>
      </c>
    </row>
    <row r="128" spans="1:45" ht="12.75">
      <c r="A128" s="26">
        <v>127</v>
      </c>
      <c r="B128">
        <v>46.25539</v>
      </c>
      <c r="C128">
        <v>-91.91851</v>
      </c>
      <c r="D128" s="260">
        <v>-99</v>
      </c>
      <c r="E128" s="260">
        <v>-99</v>
      </c>
      <c r="F128" s="204">
        <v>-99</v>
      </c>
      <c r="G128" s="26">
        <v>-99</v>
      </c>
      <c r="H128" s="26">
        <v>-99</v>
      </c>
      <c r="I128" s="260">
        <v>-99</v>
      </c>
      <c r="J128" s="26">
        <v>-99</v>
      </c>
      <c r="K128" s="26">
        <v>-99</v>
      </c>
      <c r="L128" s="258">
        <v>-99</v>
      </c>
      <c r="M128" s="258">
        <v>-99</v>
      </c>
      <c r="N128" s="258">
        <v>-99</v>
      </c>
      <c r="O128" s="258">
        <v>-99</v>
      </c>
      <c r="P128" s="260">
        <v>-99</v>
      </c>
      <c r="Q128" s="260">
        <v>-99</v>
      </c>
      <c r="R128" s="260">
        <v>-99</v>
      </c>
      <c r="S128" s="260">
        <v>-99</v>
      </c>
      <c r="T128" s="260">
        <v>-99</v>
      </c>
      <c r="U128" s="260">
        <v>-99</v>
      </c>
      <c r="V128" s="260">
        <v>-99</v>
      </c>
      <c r="W128" s="260">
        <v>-99</v>
      </c>
      <c r="X128" s="260">
        <v>-99</v>
      </c>
      <c r="Y128" s="260">
        <v>-99</v>
      </c>
      <c r="Z128" s="260">
        <v>-99</v>
      </c>
      <c r="AA128" s="260">
        <v>-99</v>
      </c>
      <c r="AB128" s="260">
        <v>-99</v>
      </c>
      <c r="AC128" s="260">
        <v>-99</v>
      </c>
      <c r="AD128" s="260">
        <v>-99</v>
      </c>
      <c r="AE128" s="260">
        <v>-99</v>
      </c>
      <c r="AF128" s="260">
        <v>-99</v>
      </c>
      <c r="AG128" s="260">
        <v>-99</v>
      </c>
      <c r="AH128" s="260">
        <v>-99</v>
      </c>
      <c r="AI128" s="260">
        <v>-99</v>
      </c>
      <c r="AJ128" s="260">
        <v>-99</v>
      </c>
      <c r="AK128" s="260">
        <v>-99</v>
      </c>
      <c r="AL128" s="260">
        <v>-99</v>
      </c>
      <c r="AM128" s="260">
        <v>-99</v>
      </c>
      <c r="AN128" s="260">
        <v>-99</v>
      </c>
      <c r="AO128" s="260">
        <v>-99</v>
      </c>
      <c r="AP128" s="260">
        <v>-99</v>
      </c>
      <c r="AQ128" s="260">
        <v>-99</v>
      </c>
      <c r="AR128" s="263">
        <v>-99</v>
      </c>
      <c r="AS128" s="260">
        <v>-99</v>
      </c>
    </row>
    <row r="129" spans="1:45" ht="12.75">
      <c r="A129" s="26">
        <v>128</v>
      </c>
      <c r="B129">
        <v>46.25404</v>
      </c>
      <c r="C129">
        <v>-91.91846</v>
      </c>
      <c r="D129" s="10">
        <v>2.5</v>
      </c>
      <c r="E129" s="10" t="s">
        <v>573</v>
      </c>
      <c r="F129" s="114">
        <v>1</v>
      </c>
      <c r="G129" s="26">
        <v>1</v>
      </c>
      <c r="H129" s="42">
        <v>7</v>
      </c>
      <c r="I129" s="10">
        <v>2</v>
      </c>
      <c r="J129" s="17">
        <v>0</v>
      </c>
      <c r="K129" s="17">
        <v>0</v>
      </c>
      <c r="L129" s="27">
        <v>1</v>
      </c>
      <c r="M129" s="27">
        <v>1</v>
      </c>
      <c r="N129" s="27">
        <v>0</v>
      </c>
      <c r="O129" s="27">
        <v>0</v>
      </c>
      <c r="P129" s="10">
        <v>0</v>
      </c>
      <c r="Q129" s="10">
        <v>1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2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1</v>
      </c>
      <c r="AH129" s="10">
        <v>1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11">
        <v>0</v>
      </c>
      <c r="AS129" s="10">
        <v>0</v>
      </c>
    </row>
    <row r="130" spans="1:45" ht="12.75">
      <c r="A130" s="26">
        <v>129</v>
      </c>
      <c r="B130">
        <v>46.25359</v>
      </c>
      <c r="C130">
        <v>-91.91845</v>
      </c>
      <c r="D130" s="10">
        <v>6</v>
      </c>
      <c r="E130" s="10" t="s">
        <v>572</v>
      </c>
      <c r="F130" s="114">
        <v>1</v>
      </c>
      <c r="G130" s="26">
        <v>1</v>
      </c>
      <c r="H130" s="42">
        <v>5</v>
      </c>
      <c r="I130" s="10">
        <v>2</v>
      </c>
      <c r="J130" s="17">
        <v>0</v>
      </c>
      <c r="K130" s="17">
        <v>0</v>
      </c>
      <c r="L130" s="27">
        <v>0</v>
      </c>
      <c r="M130" s="27">
        <v>0</v>
      </c>
      <c r="N130" s="27">
        <v>0</v>
      </c>
      <c r="O130" s="27">
        <v>0</v>
      </c>
      <c r="P130" s="10">
        <v>0</v>
      </c>
      <c r="Q130" s="10">
        <v>1</v>
      </c>
      <c r="R130" s="10">
        <v>0</v>
      </c>
      <c r="S130" s="10">
        <v>0</v>
      </c>
      <c r="T130" s="10">
        <v>1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1</v>
      </c>
      <c r="AG130" s="10">
        <v>2</v>
      </c>
      <c r="AH130" s="10">
        <v>1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11">
        <v>0</v>
      </c>
      <c r="AS130" s="10">
        <v>0</v>
      </c>
    </row>
    <row r="131" spans="1:45" ht="12.75">
      <c r="A131" s="26">
        <v>130</v>
      </c>
      <c r="B131">
        <v>46.25314</v>
      </c>
      <c r="C131">
        <v>-91.91843</v>
      </c>
      <c r="D131" s="10">
        <v>6.5</v>
      </c>
      <c r="E131" s="10" t="s">
        <v>572</v>
      </c>
      <c r="F131" s="114">
        <v>1</v>
      </c>
      <c r="G131" s="26">
        <v>1</v>
      </c>
      <c r="H131" s="42">
        <v>5</v>
      </c>
      <c r="I131" s="10">
        <v>2</v>
      </c>
      <c r="J131" s="17">
        <v>0</v>
      </c>
      <c r="K131" s="17">
        <v>0</v>
      </c>
      <c r="L131" s="27">
        <v>0</v>
      </c>
      <c r="M131" s="27">
        <v>0</v>
      </c>
      <c r="N131" s="27">
        <v>1</v>
      </c>
      <c r="O131" s="27">
        <v>0</v>
      </c>
      <c r="P131" s="10">
        <v>0</v>
      </c>
      <c r="Q131" s="10">
        <v>2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1</v>
      </c>
      <c r="AE131" s="10">
        <v>0</v>
      </c>
      <c r="AF131" s="10">
        <v>0</v>
      </c>
      <c r="AG131" s="10">
        <v>2</v>
      </c>
      <c r="AH131" s="10">
        <v>1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11">
        <v>0</v>
      </c>
      <c r="AS131" s="10">
        <v>0</v>
      </c>
    </row>
    <row r="132" spans="1:45" ht="12.75">
      <c r="A132" s="26">
        <v>131</v>
      </c>
      <c r="B132">
        <v>46.25269</v>
      </c>
      <c r="C132">
        <v>-91.91842</v>
      </c>
      <c r="D132" s="10">
        <v>7.5</v>
      </c>
      <c r="E132" s="10" t="s">
        <v>572</v>
      </c>
      <c r="F132" s="114">
        <v>1</v>
      </c>
      <c r="G132" s="26">
        <v>1</v>
      </c>
      <c r="H132" s="42">
        <v>4</v>
      </c>
      <c r="I132" s="10">
        <v>2</v>
      </c>
      <c r="J132" s="17">
        <v>0</v>
      </c>
      <c r="K132" s="17">
        <v>0</v>
      </c>
      <c r="L132" s="27">
        <v>0</v>
      </c>
      <c r="M132" s="27">
        <v>0</v>
      </c>
      <c r="N132" s="27">
        <v>1</v>
      </c>
      <c r="O132" s="27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1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2</v>
      </c>
      <c r="AH132" s="10">
        <v>1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11">
        <v>0</v>
      </c>
      <c r="AS132" s="10">
        <v>0</v>
      </c>
    </row>
    <row r="133" spans="1:45" ht="12.75">
      <c r="A133" s="26">
        <v>132</v>
      </c>
      <c r="B133">
        <v>46.25224</v>
      </c>
      <c r="C133">
        <v>-91.9184</v>
      </c>
      <c r="D133" s="10">
        <v>5</v>
      </c>
      <c r="E133" s="10" t="s">
        <v>572</v>
      </c>
      <c r="F133" s="114">
        <v>1</v>
      </c>
      <c r="G133" s="26">
        <v>1</v>
      </c>
      <c r="H133" s="42">
        <v>4</v>
      </c>
      <c r="I133" s="10">
        <v>3</v>
      </c>
      <c r="J133" s="17">
        <v>0</v>
      </c>
      <c r="K133" s="17">
        <v>0</v>
      </c>
      <c r="L133" s="27">
        <v>1</v>
      </c>
      <c r="M133" s="27">
        <v>0</v>
      </c>
      <c r="N133" s="27">
        <v>0</v>
      </c>
      <c r="O133" s="27">
        <v>0</v>
      </c>
      <c r="P133" s="10">
        <v>0</v>
      </c>
      <c r="Q133" s="10">
        <v>1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3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1</v>
      </c>
      <c r="AR133" s="111">
        <v>0</v>
      </c>
      <c r="AS133" s="10">
        <v>0</v>
      </c>
    </row>
    <row r="134" spans="1:45" ht="12.75">
      <c r="A134" s="26">
        <v>133</v>
      </c>
      <c r="B134">
        <v>46.25179</v>
      </c>
      <c r="C134">
        <v>-91.91839</v>
      </c>
      <c r="D134" s="10">
        <v>4</v>
      </c>
      <c r="E134" s="10" t="s">
        <v>573</v>
      </c>
      <c r="F134" s="114">
        <v>1</v>
      </c>
      <c r="G134" s="26">
        <v>1</v>
      </c>
      <c r="H134" s="42">
        <v>3</v>
      </c>
      <c r="I134" s="10">
        <v>2</v>
      </c>
      <c r="J134" s="17">
        <v>0</v>
      </c>
      <c r="K134" s="17">
        <v>0</v>
      </c>
      <c r="L134" s="27">
        <v>1</v>
      </c>
      <c r="M134" s="27">
        <v>0</v>
      </c>
      <c r="N134" s="27">
        <v>0</v>
      </c>
      <c r="O134" s="27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2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1</v>
      </c>
      <c r="AR134" s="111">
        <v>0</v>
      </c>
      <c r="AS134" s="10">
        <v>0</v>
      </c>
    </row>
    <row r="135" spans="1:45" ht="12.75">
      <c r="A135" s="26">
        <v>134</v>
      </c>
      <c r="B135">
        <v>46.25134</v>
      </c>
      <c r="C135">
        <v>-91.91837</v>
      </c>
      <c r="D135" s="10">
        <v>5.5</v>
      </c>
      <c r="E135" s="10" t="s">
        <v>572</v>
      </c>
      <c r="F135" s="114">
        <v>1</v>
      </c>
      <c r="G135" s="26">
        <v>1</v>
      </c>
      <c r="H135" s="42">
        <v>2</v>
      </c>
      <c r="I135" s="10">
        <v>2</v>
      </c>
      <c r="J135" s="17">
        <v>0</v>
      </c>
      <c r="K135" s="17">
        <v>0</v>
      </c>
      <c r="L135" s="27">
        <v>0</v>
      </c>
      <c r="M135" s="27">
        <v>0</v>
      </c>
      <c r="N135" s="27">
        <v>0</v>
      </c>
      <c r="O135" s="27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2</v>
      </c>
      <c r="AH135" s="10">
        <v>1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11">
        <v>0</v>
      </c>
      <c r="AS135" s="10">
        <v>0</v>
      </c>
    </row>
    <row r="136" spans="1:45" ht="12.75">
      <c r="A136" s="26">
        <v>135</v>
      </c>
      <c r="B136">
        <v>46.25089</v>
      </c>
      <c r="C136">
        <v>-91.91835</v>
      </c>
      <c r="D136" s="10">
        <v>6.5</v>
      </c>
      <c r="E136" s="10" t="s">
        <v>572</v>
      </c>
      <c r="F136" s="114">
        <v>1</v>
      </c>
      <c r="G136" s="26">
        <v>1</v>
      </c>
      <c r="H136" s="42">
        <v>2</v>
      </c>
      <c r="I136" s="10">
        <v>2</v>
      </c>
      <c r="J136" s="17">
        <v>0</v>
      </c>
      <c r="K136" s="17">
        <v>0</v>
      </c>
      <c r="L136" s="27">
        <v>0</v>
      </c>
      <c r="M136" s="27">
        <v>0</v>
      </c>
      <c r="N136" s="27">
        <v>0</v>
      </c>
      <c r="O136" s="27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2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11">
        <v>0</v>
      </c>
      <c r="AS136" s="10">
        <v>0</v>
      </c>
    </row>
    <row r="137" spans="1:45" ht="12.75">
      <c r="A137" s="26">
        <v>136</v>
      </c>
      <c r="B137">
        <v>46.25044</v>
      </c>
      <c r="C137">
        <v>-91.91834</v>
      </c>
      <c r="D137" s="10">
        <v>7.5</v>
      </c>
      <c r="E137" s="10" t="s">
        <v>572</v>
      </c>
      <c r="F137" s="114">
        <v>1</v>
      </c>
      <c r="G137" s="26">
        <v>1</v>
      </c>
      <c r="H137" s="42">
        <v>3</v>
      </c>
      <c r="I137" s="10">
        <v>2</v>
      </c>
      <c r="J137" s="17">
        <v>0</v>
      </c>
      <c r="K137" s="17">
        <v>0</v>
      </c>
      <c r="L137" s="27">
        <v>0</v>
      </c>
      <c r="M137" s="27">
        <v>0</v>
      </c>
      <c r="N137" s="27">
        <v>0</v>
      </c>
      <c r="O137" s="27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1</v>
      </c>
      <c r="AF137" s="10">
        <v>0</v>
      </c>
      <c r="AG137" s="10">
        <v>1</v>
      </c>
      <c r="AH137" s="10">
        <v>2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11">
        <v>0</v>
      </c>
      <c r="AS137" s="10">
        <v>0</v>
      </c>
    </row>
    <row r="138" spans="1:45" ht="12.75">
      <c r="A138" s="26">
        <v>137</v>
      </c>
      <c r="B138">
        <v>46.24999</v>
      </c>
      <c r="C138">
        <v>-91.91832</v>
      </c>
      <c r="D138" s="10">
        <v>11</v>
      </c>
      <c r="E138" s="10" t="s">
        <v>572</v>
      </c>
      <c r="F138" s="114">
        <v>1</v>
      </c>
      <c r="G138" s="26">
        <v>0</v>
      </c>
      <c r="H138" s="42">
        <v>0</v>
      </c>
      <c r="I138" s="10">
        <v>0</v>
      </c>
      <c r="J138" s="17">
        <v>0</v>
      </c>
      <c r="K138" s="17">
        <v>0</v>
      </c>
      <c r="L138" s="27">
        <v>0</v>
      </c>
      <c r="M138" s="27">
        <v>0</v>
      </c>
      <c r="N138" s="27">
        <v>0</v>
      </c>
      <c r="O138" s="27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11">
        <v>0</v>
      </c>
      <c r="AS138" s="10">
        <v>0</v>
      </c>
    </row>
    <row r="139" spans="1:45" ht="12.75">
      <c r="A139" s="26">
        <v>138</v>
      </c>
      <c r="B139">
        <v>46.24954</v>
      </c>
      <c r="C139">
        <v>-91.91831</v>
      </c>
      <c r="D139" s="10">
        <v>15</v>
      </c>
      <c r="E139" s="10" t="s">
        <v>574</v>
      </c>
      <c r="F139" s="114">
        <v>0</v>
      </c>
      <c r="G139" s="26">
        <v>0</v>
      </c>
      <c r="H139" s="42">
        <v>0</v>
      </c>
      <c r="I139" s="10">
        <v>0</v>
      </c>
      <c r="J139" s="17">
        <v>0</v>
      </c>
      <c r="K139" s="17">
        <v>0</v>
      </c>
      <c r="L139" s="27">
        <v>0</v>
      </c>
      <c r="M139" s="27">
        <v>0</v>
      </c>
      <c r="N139" s="27">
        <v>0</v>
      </c>
      <c r="O139" s="27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11">
        <v>0</v>
      </c>
      <c r="AS139" s="10">
        <v>0</v>
      </c>
    </row>
    <row r="140" spans="1:45" ht="12.75">
      <c r="A140" s="26">
        <v>139</v>
      </c>
      <c r="B140">
        <v>46.24909</v>
      </c>
      <c r="C140">
        <v>-91.91829</v>
      </c>
      <c r="D140" s="10">
        <v>2.5</v>
      </c>
      <c r="E140" s="10" t="s">
        <v>573</v>
      </c>
      <c r="F140" s="114">
        <v>1</v>
      </c>
      <c r="G140" s="26">
        <v>1</v>
      </c>
      <c r="H140" s="42">
        <v>6</v>
      </c>
      <c r="I140" s="10">
        <v>2</v>
      </c>
      <c r="J140" s="17">
        <v>0</v>
      </c>
      <c r="K140" s="17">
        <v>0</v>
      </c>
      <c r="L140" s="27">
        <v>1</v>
      </c>
      <c r="M140" s="27">
        <v>1</v>
      </c>
      <c r="N140" s="27">
        <v>0</v>
      </c>
      <c r="O140" s="27">
        <v>0</v>
      </c>
      <c r="P140" s="10">
        <v>0</v>
      </c>
      <c r="Q140" s="10">
        <v>1</v>
      </c>
      <c r="R140" s="10">
        <v>0</v>
      </c>
      <c r="S140" s="10">
        <v>0</v>
      </c>
      <c r="T140" s="10">
        <v>1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1</v>
      </c>
      <c r="AI140" s="10">
        <v>0</v>
      </c>
      <c r="AJ140" s="10">
        <v>0</v>
      </c>
      <c r="AK140" s="10">
        <v>0</v>
      </c>
      <c r="AL140" s="10">
        <v>2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11">
        <v>0</v>
      </c>
      <c r="AS140" s="10">
        <v>0</v>
      </c>
    </row>
    <row r="141" spans="1:45" ht="12.75">
      <c r="A141" s="26">
        <v>140</v>
      </c>
      <c r="B141">
        <v>46.24864</v>
      </c>
      <c r="C141">
        <v>-91.91828</v>
      </c>
      <c r="D141" s="10">
        <v>1</v>
      </c>
      <c r="E141" s="10" t="s">
        <v>573</v>
      </c>
      <c r="F141" s="114">
        <v>1</v>
      </c>
      <c r="G141" s="26">
        <v>1</v>
      </c>
      <c r="H141" s="42">
        <v>1</v>
      </c>
      <c r="I141" s="10">
        <v>3</v>
      </c>
      <c r="J141" s="17">
        <v>0</v>
      </c>
      <c r="K141" s="17">
        <v>0</v>
      </c>
      <c r="L141" s="27">
        <v>0</v>
      </c>
      <c r="M141" s="27">
        <v>0</v>
      </c>
      <c r="N141" s="27">
        <v>0</v>
      </c>
      <c r="O141" s="27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11">
        <v>0</v>
      </c>
      <c r="AS141" s="10">
        <v>3</v>
      </c>
    </row>
    <row r="142" spans="1:45" ht="12.75">
      <c r="A142" s="26">
        <v>141</v>
      </c>
      <c r="B142">
        <v>46.25854</v>
      </c>
      <c r="C142">
        <v>-91.91797</v>
      </c>
      <c r="D142" s="260">
        <v>-99</v>
      </c>
      <c r="E142" s="260">
        <v>-99</v>
      </c>
      <c r="F142" s="204">
        <v>-99</v>
      </c>
      <c r="G142" s="26">
        <v>-99</v>
      </c>
      <c r="H142" s="26">
        <v>-99</v>
      </c>
      <c r="I142" s="260">
        <v>-99</v>
      </c>
      <c r="J142" s="26">
        <v>-99</v>
      </c>
      <c r="K142" s="26">
        <v>-99</v>
      </c>
      <c r="L142" s="258">
        <v>-99</v>
      </c>
      <c r="M142" s="258">
        <v>-99</v>
      </c>
      <c r="N142" s="258">
        <v>-99</v>
      </c>
      <c r="O142" s="258">
        <v>-99</v>
      </c>
      <c r="P142" s="260">
        <v>-99</v>
      </c>
      <c r="Q142" s="260">
        <v>-99</v>
      </c>
      <c r="R142" s="260">
        <v>-99</v>
      </c>
      <c r="S142" s="260">
        <v>-99</v>
      </c>
      <c r="T142" s="260">
        <v>-99</v>
      </c>
      <c r="U142" s="260">
        <v>-99</v>
      </c>
      <c r="V142" s="260">
        <v>-99</v>
      </c>
      <c r="W142" s="260">
        <v>-99</v>
      </c>
      <c r="X142" s="260">
        <v>-99</v>
      </c>
      <c r="Y142" s="260">
        <v>-99</v>
      </c>
      <c r="Z142" s="260">
        <v>-99</v>
      </c>
      <c r="AA142" s="260">
        <v>-99</v>
      </c>
      <c r="AB142" s="260">
        <v>-99</v>
      </c>
      <c r="AC142" s="260">
        <v>-99</v>
      </c>
      <c r="AD142" s="260">
        <v>-99</v>
      </c>
      <c r="AE142" s="260">
        <v>-99</v>
      </c>
      <c r="AF142" s="260">
        <v>-99</v>
      </c>
      <c r="AG142" s="260">
        <v>-99</v>
      </c>
      <c r="AH142" s="260">
        <v>-99</v>
      </c>
      <c r="AI142" s="260">
        <v>-99</v>
      </c>
      <c r="AJ142" s="260">
        <v>-99</v>
      </c>
      <c r="AK142" s="260">
        <v>-99</v>
      </c>
      <c r="AL142" s="260">
        <v>-99</v>
      </c>
      <c r="AM142" s="260">
        <v>-99</v>
      </c>
      <c r="AN142" s="260">
        <v>-99</v>
      </c>
      <c r="AO142" s="260">
        <v>-99</v>
      </c>
      <c r="AP142" s="260">
        <v>-99</v>
      </c>
      <c r="AQ142" s="260">
        <v>-99</v>
      </c>
      <c r="AR142" s="263">
        <v>-99</v>
      </c>
      <c r="AS142" s="260">
        <v>-99</v>
      </c>
    </row>
    <row r="143" spans="1:45" ht="12.75">
      <c r="A143" s="26">
        <v>142</v>
      </c>
      <c r="B143">
        <v>46.25719</v>
      </c>
      <c r="C143">
        <v>-91.91793</v>
      </c>
      <c r="D143" s="260">
        <v>-99</v>
      </c>
      <c r="E143" s="260">
        <v>-99</v>
      </c>
      <c r="F143" s="204">
        <v>-99</v>
      </c>
      <c r="G143" s="26">
        <v>-99</v>
      </c>
      <c r="H143" s="26">
        <v>-99</v>
      </c>
      <c r="I143" s="260">
        <v>-99</v>
      </c>
      <c r="J143" s="26">
        <v>-99</v>
      </c>
      <c r="K143" s="26">
        <v>-99</v>
      </c>
      <c r="L143" s="258">
        <v>-99</v>
      </c>
      <c r="M143" s="258">
        <v>-99</v>
      </c>
      <c r="N143" s="258">
        <v>-99</v>
      </c>
      <c r="O143" s="258">
        <v>-99</v>
      </c>
      <c r="P143" s="260">
        <v>-99</v>
      </c>
      <c r="Q143" s="260">
        <v>-99</v>
      </c>
      <c r="R143" s="260">
        <v>-99</v>
      </c>
      <c r="S143" s="260">
        <v>-99</v>
      </c>
      <c r="T143" s="260">
        <v>-99</v>
      </c>
      <c r="U143" s="260">
        <v>-99</v>
      </c>
      <c r="V143" s="260">
        <v>-99</v>
      </c>
      <c r="W143" s="260">
        <v>-99</v>
      </c>
      <c r="X143" s="260">
        <v>-99</v>
      </c>
      <c r="Y143" s="260">
        <v>-99</v>
      </c>
      <c r="Z143" s="260">
        <v>-99</v>
      </c>
      <c r="AA143" s="260">
        <v>-99</v>
      </c>
      <c r="AB143" s="260">
        <v>-99</v>
      </c>
      <c r="AC143" s="260">
        <v>-99</v>
      </c>
      <c r="AD143" s="260">
        <v>-99</v>
      </c>
      <c r="AE143" s="260">
        <v>-99</v>
      </c>
      <c r="AF143" s="260">
        <v>-99</v>
      </c>
      <c r="AG143" s="260">
        <v>-99</v>
      </c>
      <c r="AH143" s="260">
        <v>-99</v>
      </c>
      <c r="AI143" s="260">
        <v>-99</v>
      </c>
      <c r="AJ143" s="260">
        <v>-99</v>
      </c>
      <c r="AK143" s="260">
        <v>-99</v>
      </c>
      <c r="AL143" s="260">
        <v>-99</v>
      </c>
      <c r="AM143" s="260">
        <v>-99</v>
      </c>
      <c r="AN143" s="260">
        <v>-99</v>
      </c>
      <c r="AO143" s="260">
        <v>-99</v>
      </c>
      <c r="AP143" s="260">
        <v>-99</v>
      </c>
      <c r="AQ143" s="260">
        <v>-99</v>
      </c>
      <c r="AR143" s="263">
        <v>-99</v>
      </c>
      <c r="AS143" s="260">
        <v>-99</v>
      </c>
    </row>
    <row r="144" spans="1:45" ht="12.75">
      <c r="A144" s="26">
        <v>143</v>
      </c>
      <c r="B144">
        <v>46.25675</v>
      </c>
      <c r="C144">
        <v>-91.91791</v>
      </c>
      <c r="D144" s="260">
        <v>-99</v>
      </c>
      <c r="E144" s="260">
        <v>-99</v>
      </c>
      <c r="F144" s="204">
        <v>-99</v>
      </c>
      <c r="G144" s="26">
        <v>-99</v>
      </c>
      <c r="H144" s="26">
        <v>-99</v>
      </c>
      <c r="I144" s="260">
        <v>-99</v>
      </c>
      <c r="J144" s="26">
        <v>-99</v>
      </c>
      <c r="K144" s="26">
        <v>-99</v>
      </c>
      <c r="L144" s="258">
        <v>-99</v>
      </c>
      <c r="M144" s="258">
        <v>-99</v>
      </c>
      <c r="N144" s="258">
        <v>-99</v>
      </c>
      <c r="O144" s="258">
        <v>-99</v>
      </c>
      <c r="P144" s="260">
        <v>-99</v>
      </c>
      <c r="Q144" s="260">
        <v>-99</v>
      </c>
      <c r="R144" s="260">
        <v>-99</v>
      </c>
      <c r="S144" s="260">
        <v>-99</v>
      </c>
      <c r="T144" s="260">
        <v>-99</v>
      </c>
      <c r="U144" s="260">
        <v>-99</v>
      </c>
      <c r="V144" s="260">
        <v>-99</v>
      </c>
      <c r="W144" s="260">
        <v>-99</v>
      </c>
      <c r="X144" s="260">
        <v>-99</v>
      </c>
      <c r="Y144" s="260">
        <v>-99</v>
      </c>
      <c r="Z144" s="260">
        <v>-99</v>
      </c>
      <c r="AA144" s="260">
        <v>-99</v>
      </c>
      <c r="AB144" s="260">
        <v>-99</v>
      </c>
      <c r="AC144" s="260">
        <v>-99</v>
      </c>
      <c r="AD144" s="260">
        <v>-99</v>
      </c>
      <c r="AE144" s="260">
        <v>-99</v>
      </c>
      <c r="AF144" s="260">
        <v>-99</v>
      </c>
      <c r="AG144" s="260">
        <v>-99</v>
      </c>
      <c r="AH144" s="260">
        <v>-99</v>
      </c>
      <c r="AI144" s="260">
        <v>-99</v>
      </c>
      <c r="AJ144" s="260">
        <v>-99</v>
      </c>
      <c r="AK144" s="260">
        <v>-99</v>
      </c>
      <c r="AL144" s="260">
        <v>-99</v>
      </c>
      <c r="AM144" s="260">
        <v>-99</v>
      </c>
      <c r="AN144" s="260">
        <v>-99</v>
      </c>
      <c r="AO144" s="260">
        <v>-99</v>
      </c>
      <c r="AP144" s="260">
        <v>-99</v>
      </c>
      <c r="AQ144" s="260">
        <v>-99</v>
      </c>
      <c r="AR144" s="263">
        <v>-99</v>
      </c>
      <c r="AS144" s="260">
        <v>-99</v>
      </c>
    </row>
    <row r="145" spans="1:45" ht="12.75">
      <c r="A145" s="26">
        <v>144</v>
      </c>
      <c r="B145">
        <v>46.2563</v>
      </c>
      <c r="C145">
        <v>-91.91789</v>
      </c>
      <c r="D145" s="260">
        <v>-99</v>
      </c>
      <c r="E145" s="260">
        <v>-99</v>
      </c>
      <c r="F145" s="204">
        <v>-99</v>
      </c>
      <c r="G145" s="26">
        <v>-99</v>
      </c>
      <c r="H145" s="26">
        <v>-99</v>
      </c>
      <c r="I145" s="260">
        <v>-99</v>
      </c>
      <c r="J145" s="26">
        <v>-99</v>
      </c>
      <c r="K145" s="26">
        <v>-99</v>
      </c>
      <c r="L145" s="258">
        <v>-99</v>
      </c>
      <c r="M145" s="258">
        <v>-99</v>
      </c>
      <c r="N145" s="258">
        <v>-99</v>
      </c>
      <c r="O145" s="258">
        <v>-99</v>
      </c>
      <c r="P145" s="260">
        <v>-99</v>
      </c>
      <c r="Q145" s="260">
        <v>-99</v>
      </c>
      <c r="R145" s="260">
        <v>-99</v>
      </c>
      <c r="S145" s="260">
        <v>-99</v>
      </c>
      <c r="T145" s="260">
        <v>-99</v>
      </c>
      <c r="U145" s="260">
        <v>-99</v>
      </c>
      <c r="V145" s="260">
        <v>-99</v>
      </c>
      <c r="W145" s="260">
        <v>-99</v>
      </c>
      <c r="X145" s="260">
        <v>-99</v>
      </c>
      <c r="Y145" s="260">
        <v>-99</v>
      </c>
      <c r="Z145" s="260">
        <v>-99</v>
      </c>
      <c r="AA145" s="260">
        <v>-99</v>
      </c>
      <c r="AB145" s="260">
        <v>-99</v>
      </c>
      <c r="AC145" s="260">
        <v>-99</v>
      </c>
      <c r="AD145" s="260">
        <v>-99</v>
      </c>
      <c r="AE145" s="260">
        <v>-99</v>
      </c>
      <c r="AF145" s="260">
        <v>-99</v>
      </c>
      <c r="AG145" s="260">
        <v>-99</v>
      </c>
      <c r="AH145" s="260">
        <v>-99</v>
      </c>
      <c r="AI145" s="260">
        <v>-99</v>
      </c>
      <c r="AJ145" s="260">
        <v>-99</v>
      </c>
      <c r="AK145" s="260">
        <v>-99</v>
      </c>
      <c r="AL145" s="260">
        <v>-99</v>
      </c>
      <c r="AM145" s="260">
        <v>-99</v>
      </c>
      <c r="AN145" s="260">
        <v>-99</v>
      </c>
      <c r="AO145" s="260">
        <v>-99</v>
      </c>
      <c r="AP145" s="260">
        <v>-99</v>
      </c>
      <c r="AQ145" s="260">
        <v>-99</v>
      </c>
      <c r="AR145" s="263">
        <v>-99</v>
      </c>
      <c r="AS145" s="260">
        <v>-99</v>
      </c>
    </row>
    <row r="146" spans="1:45" ht="12.75">
      <c r="A146" s="26">
        <v>145</v>
      </c>
      <c r="B146">
        <v>46.25585</v>
      </c>
      <c r="C146">
        <v>-91.91788</v>
      </c>
      <c r="D146" s="260">
        <v>-99</v>
      </c>
      <c r="E146" s="260">
        <v>-99</v>
      </c>
      <c r="F146" s="204">
        <v>-99</v>
      </c>
      <c r="G146" s="26">
        <v>-99</v>
      </c>
      <c r="H146" s="26">
        <v>-99</v>
      </c>
      <c r="I146" s="260">
        <v>-99</v>
      </c>
      <c r="J146" s="26">
        <v>-99</v>
      </c>
      <c r="K146" s="26">
        <v>-99</v>
      </c>
      <c r="L146" s="258">
        <v>-99</v>
      </c>
      <c r="M146" s="258">
        <v>-99</v>
      </c>
      <c r="N146" s="258">
        <v>-99</v>
      </c>
      <c r="O146" s="258">
        <v>-99</v>
      </c>
      <c r="P146" s="260">
        <v>-99</v>
      </c>
      <c r="Q146" s="260">
        <v>-99</v>
      </c>
      <c r="R146" s="260">
        <v>-99</v>
      </c>
      <c r="S146" s="260">
        <v>-99</v>
      </c>
      <c r="T146" s="260">
        <v>-99</v>
      </c>
      <c r="U146" s="260">
        <v>-99</v>
      </c>
      <c r="V146" s="260">
        <v>-99</v>
      </c>
      <c r="W146" s="260">
        <v>-99</v>
      </c>
      <c r="X146" s="260">
        <v>-99</v>
      </c>
      <c r="Y146" s="260">
        <v>-99</v>
      </c>
      <c r="Z146" s="260">
        <v>-99</v>
      </c>
      <c r="AA146" s="260">
        <v>-99</v>
      </c>
      <c r="AB146" s="260">
        <v>-99</v>
      </c>
      <c r="AC146" s="260">
        <v>-99</v>
      </c>
      <c r="AD146" s="260">
        <v>-99</v>
      </c>
      <c r="AE146" s="260">
        <v>-99</v>
      </c>
      <c r="AF146" s="260">
        <v>-99</v>
      </c>
      <c r="AG146" s="260">
        <v>-99</v>
      </c>
      <c r="AH146" s="260">
        <v>-99</v>
      </c>
      <c r="AI146" s="260">
        <v>-99</v>
      </c>
      <c r="AJ146" s="260">
        <v>-99</v>
      </c>
      <c r="AK146" s="260">
        <v>-99</v>
      </c>
      <c r="AL146" s="260">
        <v>-99</v>
      </c>
      <c r="AM146" s="260">
        <v>-99</v>
      </c>
      <c r="AN146" s="260">
        <v>-99</v>
      </c>
      <c r="AO146" s="260">
        <v>-99</v>
      </c>
      <c r="AP146" s="260">
        <v>-99</v>
      </c>
      <c r="AQ146" s="260">
        <v>-99</v>
      </c>
      <c r="AR146" s="263">
        <v>-99</v>
      </c>
      <c r="AS146" s="260">
        <v>-99</v>
      </c>
    </row>
    <row r="147" spans="1:45" ht="12.75">
      <c r="A147" s="26">
        <v>146</v>
      </c>
      <c r="B147">
        <v>46.2554</v>
      </c>
      <c r="C147">
        <v>-91.91786</v>
      </c>
      <c r="D147" s="260">
        <v>-99</v>
      </c>
      <c r="E147" s="260">
        <v>-99</v>
      </c>
      <c r="F147" s="204">
        <v>-99</v>
      </c>
      <c r="G147" s="26">
        <v>-99</v>
      </c>
      <c r="H147" s="26">
        <v>-99</v>
      </c>
      <c r="I147" s="260">
        <v>-99</v>
      </c>
      <c r="J147" s="26">
        <v>-99</v>
      </c>
      <c r="K147" s="26">
        <v>-99</v>
      </c>
      <c r="L147" s="258">
        <v>-99</v>
      </c>
      <c r="M147" s="258">
        <v>-99</v>
      </c>
      <c r="N147" s="258">
        <v>-99</v>
      </c>
      <c r="O147" s="258">
        <v>-99</v>
      </c>
      <c r="P147" s="260">
        <v>-99</v>
      </c>
      <c r="Q147" s="260">
        <v>-99</v>
      </c>
      <c r="R147" s="260">
        <v>-99</v>
      </c>
      <c r="S147" s="260">
        <v>-99</v>
      </c>
      <c r="T147" s="260">
        <v>-99</v>
      </c>
      <c r="U147" s="260">
        <v>-99</v>
      </c>
      <c r="V147" s="260">
        <v>-99</v>
      </c>
      <c r="W147" s="260">
        <v>-99</v>
      </c>
      <c r="X147" s="260">
        <v>-99</v>
      </c>
      <c r="Y147" s="260">
        <v>-99</v>
      </c>
      <c r="Z147" s="260">
        <v>-99</v>
      </c>
      <c r="AA147" s="260">
        <v>-99</v>
      </c>
      <c r="AB147" s="260">
        <v>-99</v>
      </c>
      <c r="AC147" s="260">
        <v>-99</v>
      </c>
      <c r="AD147" s="260">
        <v>-99</v>
      </c>
      <c r="AE147" s="260">
        <v>-99</v>
      </c>
      <c r="AF147" s="260">
        <v>-99</v>
      </c>
      <c r="AG147" s="260">
        <v>-99</v>
      </c>
      <c r="AH147" s="260">
        <v>-99</v>
      </c>
      <c r="AI147" s="260">
        <v>-99</v>
      </c>
      <c r="AJ147" s="260">
        <v>-99</v>
      </c>
      <c r="AK147" s="260">
        <v>-99</v>
      </c>
      <c r="AL147" s="260">
        <v>-99</v>
      </c>
      <c r="AM147" s="260">
        <v>-99</v>
      </c>
      <c r="AN147" s="260">
        <v>-99</v>
      </c>
      <c r="AO147" s="260">
        <v>-99</v>
      </c>
      <c r="AP147" s="260">
        <v>-99</v>
      </c>
      <c r="AQ147" s="260">
        <v>-99</v>
      </c>
      <c r="AR147" s="263">
        <v>-99</v>
      </c>
      <c r="AS147" s="260">
        <v>-99</v>
      </c>
    </row>
    <row r="148" spans="1:45" ht="12.75">
      <c r="A148" s="26">
        <v>147</v>
      </c>
      <c r="B148">
        <v>46.25495</v>
      </c>
      <c r="C148">
        <v>-91.91785</v>
      </c>
      <c r="D148" s="260">
        <v>-99</v>
      </c>
      <c r="E148" s="260">
        <v>-99</v>
      </c>
      <c r="F148" s="204">
        <v>-99</v>
      </c>
      <c r="G148" s="26">
        <v>-99</v>
      </c>
      <c r="H148" s="26">
        <v>-99</v>
      </c>
      <c r="I148" s="260">
        <v>-99</v>
      </c>
      <c r="J148" s="26">
        <v>-99</v>
      </c>
      <c r="K148" s="26">
        <v>-99</v>
      </c>
      <c r="L148" s="258">
        <v>-99</v>
      </c>
      <c r="M148" s="258">
        <v>-99</v>
      </c>
      <c r="N148" s="258">
        <v>-99</v>
      </c>
      <c r="O148" s="258">
        <v>-99</v>
      </c>
      <c r="P148" s="260">
        <v>-99</v>
      </c>
      <c r="Q148" s="260">
        <v>-99</v>
      </c>
      <c r="R148" s="260">
        <v>-99</v>
      </c>
      <c r="S148" s="260">
        <v>-99</v>
      </c>
      <c r="T148" s="260">
        <v>-99</v>
      </c>
      <c r="U148" s="260">
        <v>-99</v>
      </c>
      <c r="V148" s="260">
        <v>-99</v>
      </c>
      <c r="W148" s="260">
        <v>-99</v>
      </c>
      <c r="X148" s="260">
        <v>-99</v>
      </c>
      <c r="Y148" s="260">
        <v>-99</v>
      </c>
      <c r="Z148" s="260">
        <v>-99</v>
      </c>
      <c r="AA148" s="260">
        <v>-99</v>
      </c>
      <c r="AB148" s="260">
        <v>-99</v>
      </c>
      <c r="AC148" s="260">
        <v>-99</v>
      </c>
      <c r="AD148" s="260">
        <v>-99</v>
      </c>
      <c r="AE148" s="260">
        <v>-99</v>
      </c>
      <c r="AF148" s="260">
        <v>-99</v>
      </c>
      <c r="AG148" s="260">
        <v>-99</v>
      </c>
      <c r="AH148" s="260">
        <v>-99</v>
      </c>
      <c r="AI148" s="260">
        <v>-99</v>
      </c>
      <c r="AJ148" s="260">
        <v>-99</v>
      </c>
      <c r="AK148" s="260">
        <v>-99</v>
      </c>
      <c r="AL148" s="260">
        <v>-99</v>
      </c>
      <c r="AM148" s="260">
        <v>-99</v>
      </c>
      <c r="AN148" s="260">
        <v>-99</v>
      </c>
      <c r="AO148" s="260">
        <v>-99</v>
      </c>
      <c r="AP148" s="260">
        <v>-99</v>
      </c>
      <c r="AQ148" s="260">
        <v>-99</v>
      </c>
      <c r="AR148" s="263">
        <v>-99</v>
      </c>
      <c r="AS148" s="260">
        <v>-99</v>
      </c>
    </row>
    <row r="149" spans="1:45" ht="12.75">
      <c r="A149" s="26">
        <v>148</v>
      </c>
      <c r="B149">
        <v>46.25405</v>
      </c>
      <c r="C149">
        <v>-91.91782</v>
      </c>
      <c r="D149" s="10">
        <v>2.5</v>
      </c>
      <c r="E149" s="10" t="s">
        <v>572</v>
      </c>
      <c r="F149" s="114">
        <v>1</v>
      </c>
      <c r="G149" s="26">
        <v>1</v>
      </c>
      <c r="H149" s="42">
        <v>6</v>
      </c>
      <c r="I149" s="10">
        <v>3</v>
      </c>
      <c r="J149" s="17">
        <v>0</v>
      </c>
      <c r="K149" s="17">
        <v>0</v>
      </c>
      <c r="L149" s="27">
        <v>0</v>
      </c>
      <c r="M149" s="27">
        <v>1</v>
      </c>
      <c r="N149" s="27">
        <v>0</v>
      </c>
      <c r="O149" s="27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1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3</v>
      </c>
      <c r="AA149" s="10">
        <v>0</v>
      </c>
      <c r="AB149" s="10">
        <v>0</v>
      </c>
      <c r="AC149" s="10">
        <v>0</v>
      </c>
      <c r="AD149" s="10">
        <v>0</v>
      </c>
      <c r="AE149" s="10">
        <v>1</v>
      </c>
      <c r="AF149" s="10">
        <v>0</v>
      </c>
      <c r="AG149" s="10">
        <v>0</v>
      </c>
      <c r="AH149" s="10">
        <v>1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11">
        <v>0</v>
      </c>
      <c r="AS149" s="10">
        <v>0</v>
      </c>
    </row>
    <row r="150" spans="1:45" ht="12.75">
      <c r="A150" s="26">
        <v>149</v>
      </c>
      <c r="B150">
        <v>46.2536</v>
      </c>
      <c r="C150">
        <v>-91.9178</v>
      </c>
      <c r="D150" s="10">
        <v>4</v>
      </c>
      <c r="E150" s="10" t="s">
        <v>572</v>
      </c>
      <c r="F150" s="114">
        <v>1</v>
      </c>
      <c r="G150" s="26">
        <v>1</v>
      </c>
      <c r="H150" s="42">
        <v>1</v>
      </c>
      <c r="I150" s="10">
        <v>2</v>
      </c>
      <c r="J150" s="17">
        <v>0</v>
      </c>
      <c r="K150" s="17">
        <v>0</v>
      </c>
      <c r="L150" s="27">
        <v>0</v>
      </c>
      <c r="M150" s="27">
        <v>0</v>
      </c>
      <c r="N150" s="27">
        <v>0</v>
      </c>
      <c r="O150" s="27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2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11">
        <v>0</v>
      </c>
      <c r="AS150" s="10">
        <v>0</v>
      </c>
    </row>
    <row r="151" spans="1:45" ht="12.75">
      <c r="A151" s="26">
        <v>150</v>
      </c>
      <c r="B151">
        <v>46.25315</v>
      </c>
      <c r="C151">
        <v>-91.91778</v>
      </c>
      <c r="D151" s="10">
        <v>5.5</v>
      </c>
      <c r="E151" s="10" t="s">
        <v>572</v>
      </c>
      <c r="F151" s="114">
        <v>1</v>
      </c>
      <c r="G151" s="26">
        <v>1</v>
      </c>
      <c r="H151" s="42">
        <v>4</v>
      </c>
      <c r="I151" s="10">
        <v>2</v>
      </c>
      <c r="J151" s="17">
        <v>0</v>
      </c>
      <c r="K151" s="17">
        <v>0</v>
      </c>
      <c r="L151" s="27">
        <v>0</v>
      </c>
      <c r="M151" s="27">
        <v>0</v>
      </c>
      <c r="N151" s="27">
        <v>0</v>
      </c>
      <c r="O151" s="27">
        <v>0</v>
      </c>
      <c r="P151" s="10">
        <v>0</v>
      </c>
      <c r="Q151" s="10">
        <v>1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1</v>
      </c>
      <c r="AE151" s="10">
        <v>0</v>
      </c>
      <c r="AF151" s="10">
        <v>0</v>
      </c>
      <c r="AG151" s="10">
        <v>1</v>
      </c>
      <c r="AH151" s="10">
        <v>2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11">
        <v>0</v>
      </c>
      <c r="AS151" s="10">
        <v>0</v>
      </c>
    </row>
    <row r="152" spans="1:45" ht="12.75">
      <c r="A152" s="26">
        <v>151</v>
      </c>
      <c r="B152">
        <v>46.2527</v>
      </c>
      <c r="C152">
        <v>-91.91777</v>
      </c>
      <c r="D152" s="10">
        <v>6</v>
      </c>
      <c r="E152" s="10" t="s">
        <v>572</v>
      </c>
      <c r="F152" s="114">
        <v>1</v>
      </c>
      <c r="G152" s="26">
        <v>1</v>
      </c>
      <c r="H152" s="42">
        <v>4</v>
      </c>
      <c r="I152" s="10">
        <v>2</v>
      </c>
      <c r="J152" s="17">
        <v>0</v>
      </c>
      <c r="K152" s="17">
        <v>0</v>
      </c>
      <c r="L152" s="27">
        <v>0</v>
      </c>
      <c r="M152" s="27">
        <v>0</v>
      </c>
      <c r="N152" s="27">
        <v>0</v>
      </c>
      <c r="O152" s="27">
        <v>0</v>
      </c>
      <c r="P152" s="10">
        <v>0</v>
      </c>
      <c r="Q152" s="10">
        <v>1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1</v>
      </c>
      <c r="AE152" s="10">
        <v>0</v>
      </c>
      <c r="AF152" s="10">
        <v>0</v>
      </c>
      <c r="AG152" s="10">
        <v>2</v>
      </c>
      <c r="AH152" s="10">
        <v>1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11">
        <v>0</v>
      </c>
      <c r="AS152" s="10">
        <v>0</v>
      </c>
    </row>
    <row r="153" spans="1:45" ht="12.75">
      <c r="A153" s="26">
        <v>152</v>
      </c>
      <c r="B153">
        <v>46.25225</v>
      </c>
      <c r="C153">
        <v>-91.91775</v>
      </c>
      <c r="D153" s="10">
        <v>5.5</v>
      </c>
      <c r="E153" s="10" t="s">
        <v>572</v>
      </c>
      <c r="F153" s="114">
        <v>1</v>
      </c>
      <c r="G153" s="26">
        <v>1</v>
      </c>
      <c r="H153" s="42">
        <v>3</v>
      </c>
      <c r="I153" s="10">
        <v>3</v>
      </c>
      <c r="J153" s="17">
        <v>0</v>
      </c>
      <c r="K153" s="17">
        <v>0</v>
      </c>
      <c r="L153" s="27">
        <v>0</v>
      </c>
      <c r="M153" s="27">
        <v>0</v>
      </c>
      <c r="N153" s="27">
        <v>0</v>
      </c>
      <c r="O153" s="27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1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1</v>
      </c>
      <c r="AH153" s="10">
        <v>3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11">
        <v>0</v>
      </c>
      <c r="AS153" s="10">
        <v>0</v>
      </c>
    </row>
    <row r="154" spans="1:45" ht="12.75">
      <c r="A154" s="26">
        <v>153</v>
      </c>
      <c r="B154">
        <v>46.25135</v>
      </c>
      <c r="C154">
        <v>-91.91772</v>
      </c>
      <c r="D154" s="10">
        <v>2.5</v>
      </c>
      <c r="E154" s="10" t="s">
        <v>574</v>
      </c>
      <c r="F154" s="114">
        <v>1</v>
      </c>
      <c r="G154" s="26">
        <v>1</v>
      </c>
      <c r="H154" s="42">
        <v>4</v>
      </c>
      <c r="I154" s="10">
        <v>2</v>
      </c>
      <c r="J154" s="17">
        <v>0</v>
      </c>
      <c r="K154" s="17">
        <v>0</v>
      </c>
      <c r="L154" s="27">
        <v>0</v>
      </c>
      <c r="M154" s="27">
        <v>1</v>
      </c>
      <c r="N154" s="27">
        <v>0</v>
      </c>
      <c r="O154" s="27">
        <v>0</v>
      </c>
      <c r="P154" s="10">
        <v>0</v>
      </c>
      <c r="Q154" s="10">
        <v>1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2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1</v>
      </c>
      <c r="AR154" s="111">
        <v>0</v>
      </c>
      <c r="AS154" s="10">
        <v>0</v>
      </c>
    </row>
    <row r="155" spans="1:45" ht="12.75">
      <c r="A155" s="26">
        <v>154</v>
      </c>
      <c r="B155">
        <v>46.2509</v>
      </c>
      <c r="C155">
        <v>-91.91771</v>
      </c>
      <c r="D155" s="10">
        <v>4</v>
      </c>
      <c r="E155" s="10" t="s">
        <v>572</v>
      </c>
      <c r="F155" s="114">
        <v>1</v>
      </c>
      <c r="G155" s="26">
        <v>1</v>
      </c>
      <c r="H155" s="42">
        <v>4</v>
      </c>
      <c r="I155" s="10">
        <v>2</v>
      </c>
      <c r="J155" s="17">
        <v>0</v>
      </c>
      <c r="K155" s="17">
        <v>0</v>
      </c>
      <c r="L155" s="27">
        <v>0</v>
      </c>
      <c r="M155" s="27">
        <v>0</v>
      </c>
      <c r="N155" s="27">
        <v>0</v>
      </c>
      <c r="O155" s="27">
        <v>0</v>
      </c>
      <c r="P155" s="10">
        <v>0</v>
      </c>
      <c r="Q155" s="10">
        <v>2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1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2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2</v>
      </c>
      <c r="AR155" s="111">
        <v>0</v>
      </c>
      <c r="AS155" s="10">
        <v>0</v>
      </c>
    </row>
    <row r="156" spans="1:45" ht="12.75">
      <c r="A156" s="26">
        <v>155</v>
      </c>
      <c r="B156">
        <v>46.25045</v>
      </c>
      <c r="C156">
        <v>-91.91769</v>
      </c>
      <c r="D156" s="10">
        <v>5.5</v>
      </c>
      <c r="E156" s="10" t="s">
        <v>572</v>
      </c>
      <c r="F156" s="114">
        <v>1</v>
      </c>
      <c r="G156" s="26">
        <v>1</v>
      </c>
      <c r="H156" s="42">
        <v>3</v>
      </c>
      <c r="I156" s="10">
        <v>2</v>
      </c>
      <c r="J156" s="17">
        <v>0</v>
      </c>
      <c r="K156" s="17">
        <v>0</v>
      </c>
      <c r="L156" s="27">
        <v>0</v>
      </c>
      <c r="M156" s="27">
        <v>0</v>
      </c>
      <c r="N156" s="27">
        <v>0</v>
      </c>
      <c r="O156" s="27">
        <v>0</v>
      </c>
      <c r="P156" s="10">
        <v>0</v>
      </c>
      <c r="Q156" s="10">
        <v>2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1</v>
      </c>
      <c r="AH156" s="10">
        <v>1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11">
        <v>0</v>
      </c>
      <c r="AS156" s="10">
        <v>0</v>
      </c>
    </row>
    <row r="157" spans="1:45" ht="12.75">
      <c r="A157" s="26">
        <v>156</v>
      </c>
      <c r="B157">
        <v>46.25</v>
      </c>
      <c r="C157">
        <v>-91.91767</v>
      </c>
      <c r="D157" s="10">
        <v>6.5</v>
      </c>
      <c r="E157" s="10" t="s">
        <v>572</v>
      </c>
      <c r="F157" s="114">
        <v>1</v>
      </c>
      <c r="G157" s="26">
        <v>1</v>
      </c>
      <c r="H157" s="42">
        <v>3</v>
      </c>
      <c r="I157" s="10">
        <v>2</v>
      </c>
      <c r="J157" s="17">
        <v>0</v>
      </c>
      <c r="K157" s="17">
        <v>0</v>
      </c>
      <c r="L157" s="27">
        <v>0</v>
      </c>
      <c r="M157" s="27">
        <v>0</v>
      </c>
      <c r="N157" s="27">
        <v>0</v>
      </c>
      <c r="O157" s="27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2</v>
      </c>
      <c r="AE157" s="10">
        <v>0</v>
      </c>
      <c r="AF157" s="10">
        <v>0</v>
      </c>
      <c r="AG157" s="10">
        <v>1</v>
      </c>
      <c r="AH157" s="10">
        <v>2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11">
        <v>0</v>
      </c>
      <c r="AS157" s="10">
        <v>0</v>
      </c>
    </row>
    <row r="158" spans="1:45" ht="12.75">
      <c r="A158" s="26">
        <v>157</v>
      </c>
      <c r="B158">
        <v>46.24955</v>
      </c>
      <c r="C158">
        <v>-91.91766</v>
      </c>
      <c r="D158" s="10">
        <v>14</v>
      </c>
      <c r="E158" s="10" t="s">
        <v>574</v>
      </c>
      <c r="F158" s="114">
        <v>1</v>
      </c>
      <c r="G158" s="26">
        <v>0</v>
      </c>
      <c r="H158" s="42">
        <v>0</v>
      </c>
      <c r="I158" s="10">
        <v>0</v>
      </c>
      <c r="J158" s="17">
        <v>0</v>
      </c>
      <c r="K158" s="17">
        <v>0</v>
      </c>
      <c r="L158" s="27">
        <v>0</v>
      </c>
      <c r="M158" s="27">
        <v>0</v>
      </c>
      <c r="N158" s="27">
        <v>0</v>
      </c>
      <c r="O158" s="27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11">
        <v>0</v>
      </c>
      <c r="AS158" s="10">
        <v>0</v>
      </c>
    </row>
    <row r="159" spans="1:45" ht="12.75">
      <c r="A159" s="26">
        <v>158</v>
      </c>
      <c r="B159">
        <v>46.2491</v>
      </c>
      <c r="C159">
        <v>-91.91764</v>
      </c>
      <c r="D159" s="10">
        <v>14</v>
      </c>
      <c r="E159" s="10" t="s">
        <v>573</v>
      </c>
      <c r="F159" s="114">
        <v>1</v>
      </c>
      <c r="G159" s="26">
        <v>0</v>
      </c>
      <c r="H159" s="42">
        <v>0</v>
      </c>
      <c r="I159" s="10">
        <v>0</v>
      </c>
      <c r="J159" s="17">
        <v>0</v>
      </c>
      <c r="K159" s="17">
        <v>0</v>
      </c>
      <c r="L159" s="27">
        <v>0</v>
      </c>
      <c r="M159" s="27">
        <v>0</v>
      </c>
      <c r="N159" s="27">
        <v>0</v>
      </c>
      <c r="O159" s="27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11">
        <v>0</v>
      </c>
      <c r="AS159" s="10">
        <v>0</v>
      </c>
    </row>
    <row r="160" spans="1:45" ht="12.75">
      <c r="A160" s="26">
        <v>159</v>
      </c>
      <c r="B160">
        <v>46.24865</v>
      </c>
      <c r="C160">
        <v>-91.91763</v>
      </c>
      <c r="D160" s="10">
        <v>5</v>
      </c>
      <c r="E160" s="10" t="s">
        <v>572</v>
      </c>
      <c r="F160" s="114">
        <v>1</v>
      </c>
      <c r="G160" s="26">
        <v>1</v>
      </c>
      <c r="H160" s="42">
        <v>7</v>
      </c>
      <c r="I160" s="10">
        <v>2</v>
      </c>
      <c r="J160" s="17">
        <v>0</v>
      </c>
      <c r="K160" s="17">
        <v>0</v>
      </c>
      <c r="L160" s="27">
        <v>0</v>
      </c>
      <c r="M160" s="27">
        <v>0</v>
      </c>
      <c r="N160" s="27">
        <v>0</v>
      </c>
      <c r="O160" s="27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1</v>
      </c>
      <c r="U160" s="10">
        <v>1</v>
      </c>
      <c r="V160" s="10">
        <v>0</v>
      </c>
      <c r="W160" s="10">
        <v>0</v>
      </c>
      <c r="X160" s="10">
        <v>0</v>
      </c>
      <c r="Y160" s="10">
        <v>0</v>
      </c>
      <c r="Z160" s="10">
        <v>2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1</v>
      </c>
      <c r="AG160" s="10">
        <v>1</v>
      </c>
      <c r="AH160" s="10">
        <v>1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1</v>
      </c>
      <c r="AR160" s="111">
        <v>0</v>
      </c>
      <c r="AS160" s="10">
        <v>0</v>
      </c>
    </row>
    <row r="161" spans="1:45" ht="12.75">
      <c r="A161" s="26">
        <v>160</v>
      </c>
      <c r="B161">
        <v>46.2482</v>
      </c>
      <c r="C161">
        <v>-91.91761</v>
      </c>
      <c r="D161" s="10">
        <v>4</v>
      </c>
      <c r="E161" s="10" t="s">
        <v>572</v>
      </c>
      <c r="F161" s="114">
        <v>1</v>
      </c>
      <c r="G161" s="26">
        <v>1</v>
      </c>
      <c r="H161" s="42">
        <v>2</v>
      </c>
      <c r="I161" s="10">
        <v>2</v>
      </c>
      <c r="J161" s="17">
        <v>0</v>
      </c>
      <c r="K161" s="17">
        <v>0</v>
      </c>
      <c r="L161" s="27">
        <v>0</v>
      </c>
      <c r="M161" s="27">
        <v>0</v>
      </c>
      <c r="N161" s="27">
        <v>1</v>
      </c>
      <c r="O161" s="27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2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11">
        <v>0</v>
      </c>
      <c r="AS161" s="10">
        <v>0</v>
      </c>
    </row>
    <row r="162" spans="1:45" ht="12.75">
      <c r="A162" s="26">
        <v>161</v>
      </c>
      <c r="B162">
        <v>46.24775</v>
      </c>
      <c r="C162">
        <v>-91.9176</v>
      </c>
      <c r="D162" s="10">
        <v>4</v>
      </c>
      <c r="E162" s="10" t="s">
        <v>572</v>
      </c>
      <c r="F162" s="114">
        <v>1</v>
      </c>
      <c r="G162" s="26">
        <v>1</v>
      </c>
      <c r="H162" s="42">
        <v>3</v>
      </c>
      <c r="I162" s="10">
        <v>2</v>
      </c>
      <c r="J162" s="17">
        <v>0</v>
      </c>
      <c r="K162" s="17">
        <v>0</v>
      </c>
      <c r="L162" s="27">
        <v>0</v>
      </c>
      <c r="M162" s="27">
        <v>0</v>
      </c>
      <c r="N162" s="27">
        <v>0</v>
      </c>
      <c r="O162" s="27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2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1</v>
      </c>
      <c r="AH162" s="10">
        <v>2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11">
        <v>0</v>
      </c>
      <c r="AS162" s="10">
        <v>0</v>
      </c>
    </row>
    <row r="163" spans="1:45" ht="12.75">
      <c r="A163" s="26">
        <v>162</v>
      </c>
      <c r="B163">
        <v>46.25855</v>
      </c>
      <c r="C163">
        <v>-91.91732</v>
      </c>
      <c r="D163" s="260">
        <v>-99</v>
      </c>
      <c r="E163" s="260">
        <v>-99</v>
      </c>
      <c r="F163" s="204">
        <v>-99</v>
      </c>
      <c r="G163" s="26">
        <v>-99</v>
      </c>
      <c r="H163" s="26">
        <v>-99</v>
      </c>
      <c r="I163" s="260">
        <v>-99</v>
      </c>
      <c r="J163" s="26">
        <v>-99</v>
      </c>
      <c r="K163" s="26">
        <v>-99</v>
      </c>
      <c r="L163" s="258">
        <v>-99</v>
      </c>
      <c r="M163" s="258">
        <v>-99</v>
      </c>
      <c r="N163" s="258">
        <v>-99</v>
      </c>
      <c r="O163" s="258">
        <v>-99</v>
      </c>
      <c r="P163" s="260">
        <v>-99</v>
      </c>
      <c r="Q163" s="260">
        <v>-99</v>
      </c>
      <c r="R163" s="260">
        <v>-99</v>
      </c>
      <c r="S163" s="260">
        <v>-99</v>
      </c>
      <c r="T163" s="260">
        <v>-99</v>
      </c>
      <c r="U163" s="260">
        <v>-99</v>
      </c>
      <c r="V163" s="260">
        <v>-99</v>
      </c>
      <c r="W163" s="260">
        <v>-99</v>
      </c>
      <c r="X163" s="260">
        <v>-99</v>
      </c>
      <c r="Y163" s="260">
        <v>-99</v>
      </c>
      <c r="Z163" s="260">
        <v>-99</v>
      </c>
      <c r="AA163" s="260">
        <v>-99</v>
      </c>
      <c r="AB163" s="260">
        <v>-99</v>
      </c>
      <c r="AC163" s="260">
        <v>-99</v>
      </c>
      <c r="AD163" s="260">
        <v>-99</v>
      </c>
      <c r="AE163" s="260">
        <v>-99</v>
      </c>
      <c r="AF163" s="260">
        <v>-99</v>
      </c>
      <c r="AG163" s="260">
        <v>-99</v>
      </c>
      <c r="AH163" s="260">
        <v>-99</v>
      </c>
      <c r="AI163" s="260">
        <v>-99</v>
      </c>
      <c r="AJ163" s="260">
        <v>-99</v>
      </c>
      <c r="AK163" s="260">
        <v>-99</v>
      </c>
      <c r="AL163" s="260">
        <v>-99</v>
      </c>
      <c r="AM163" s="260">
        <v>-99</v>
      </c>
      <c r="AN163" s="260">
        <v>-99</v>
      </c>
      <c r="AO163" s="260">
        <v>-99</v>
      </c>
      <c r="AP163" s="260">
        <v>-99</v>
      </c>
      <c r="AQ163" s="260">
        <v>-99</v>
      </c>
      <c r="AR163" s="263">
        <v>-99</v>
      </c>
      <c r="AS163" s="260">
        <v>-99</v>
      </c>
    </row>
    <row r="164" spans="1:45" ht="12.75">
      <c r="A164" s="26">
        <v>163</v>
      </c>
      <c r="B164">
        <v>46.25631</v>
      </c>
      <c r="C164">
        <v>-91.91725</v>
      </c>
      <c r="D164" s="260">
        <v>-99</v>
      </c>
      <c r="E164" s="260">
        <v>-99</v>
      </c>
      <c r="F164" s="204">
        <v>-99</v>
      </c>
      <c r="G164" s="26">
        <v>-99</v>
      </c>
      <c r="H164" s="26">
        <v>-99</v>
      </c>
      <c r="I164" s="260">
        <v>-99</v>
      </c>
      <c r="J164" s="26">
        <v>-99</v>
      </c>
      <c r="K164" s="26">
        <v>-99</v>
      </c>
      <c r="L164" s="258">
        <v>-99</v>
      </c>
      <c r="M164" s="258">
        <v>-99</v>
      </c>
      <c r="N164" s="258">
        <v>-99</v>
      </c>
      <c r="O164" s="258">
        <v>-99</v>
      </c>
      <c r="P164" s="260">
        <v>-99</v>
      </c>
      <c r="Q164" s="260">
        <v>-99</v>
      </c>
      <c r="R164" s="260">
        <v>-99</v>
      </c>
      <c r="S164" s="260">
        <v>-99</v>
      </c>
      <c r="T164" s="260">
        <v>-99</v>
      </c>
      <c r="U164" s="260">
        <v>-99</v>
      </c>
      <c r="V164" s="260">
        <v>-99</v>
      </c>
      <c r="W164" s="260">
        <v>-99</v>
      </c>
      <c r="X164" s="260">
        <v>-99</v>
      </c>
      <c r="Y164" s="260">
        <v>-99</v>
      </c>
      <c r="Z164" s="260">
        <v>-99</v>
      </c>
      <c r="AA164" s="260">
        <v>-99</v>
      </c>
      <c r="AB164" s="260">
        <v>-99</v>
      </c>
      <c r="AC164" s="260">
        <v>-99</v>
      </c>
      <c r="AD164" s="260">
        <v>-99</v>
      </c>
      <c r="AE164" s="260">
        <v>-99</v>
      </c>
      <c r="AF164" s="260">
        <v>-99</v>
      </c>
      <c r="AG164" s="260">
        <v>-99</v>
      </c>
      <c r="AH164" s="260">
        <v>-99</v>
      </c>
      <c r="AI164" s="260">
        <v>-99</v>
      </c>
      <c r="AJ164" s="260">
        <v>-99</v>
      </c>
      <c r="AK164" s="260">
        <v>-99</v>
      </c>
      <c r="AL164" s="260">
        <v>-99</v>
      </c>
      <c r="AM164" s="260">
        <v>-99</v>
      </c>
      <c r="AN164" s="260">
        <v>-99</v>
      </c>
      <c r="AO164" s="260">
        <v>-99</v>
      </c>
      <c r="AP164" s="260">
        <v>-99</v>
      </c>
      <c r="AQ164" s="260">
        <v>-99</v>
      </c>
      <c r="AR164" s="263">
        <v>-99</v>
      </c>
      <c r="AS164" s="260">
        <v>-99</v>
      </c>
    </row>
    <row r="165" spans="1:45" ht="12.75">
      <c r="A165" s="26">
        <v>164</v>
      </c>
      <c r="B165">
        <v>46.25586</v>
      </c>
      <c r="C165">
        <v>-91.91723</v>
      </c>
      <c r="D165" s="260">
        <v>-99</v>
      </c>
      <c r="E165" s="260">
        <v>-99</v>
      </c>
      <c r="F165" s="204">
        <v>-99</v>
      </c>
      <c r="G165" s="26">
        <v>-99</v>
      </c>
      <c r="H165" s="26">
        <v>-99</v>
      </c>
      <c r="I165" s="260">
        <v>-99</v>
      </c>
      <c r="J165" s="26">
        <v>-99</v>
      </c>
      <c r="K165" s="26">
        <v>-99</v>
      </c>
      <c r="L165" s="258">
        <v>-99</v>
      </c>
      <c r="M165" s="258">
        <v>-99</v>
      </c>
      <c r="N165" s="258">
        <v>-99</v>
      </c>
      <c r="O165" s="258">
        <v>-99</v>
      </c>
      <c r="P165" s="260">
        <v>-99</v>
      </c>
      <c r="Q165" s="260">
        <v>-99</v>
      </c>
      <c r="R165" s="260">
        <v>-99</v>
      </c>
      <c r="S165" s="260">
        <v>-99</v>
      </c>
      <c r="T165" s="260">
        <v>-99</v>
      </c>
      <c r="U165" s="260">
        <v>-99</v>
      </c>
      <c r="V165" s="260">
        <v>-99</v>
      </c>
      <c r="W165" s="260">
        <v>-99</v>
      </c>
      <c r="X165" s="260">
        <v>-99</v>
      </c>
      <c r="Y165" s="260">
        <v>-99</v>
      </c>
      <c r="Z165" s="260">
        <v>-99</v>
      </c>
      <c r="AA165" s="260">
        <v>-99</v>
      </c>
      <c r="AB165" s="260">
        <v>-99</v>
      </c>
      <c r="AC165" s="260">
        <v>-99</v>
      </c>
      <c r="AD165" s="260">
        <v>-99</v>
      </c>
      <c r="AE165" s="260">
        <v>-99</v>
      </c>
      <c r="AF165" s="260">
        <v>-99</v>
      </c>
      <c r="AG165" s="260">
        <v>-99</v>
      </c>
      <c r="AH165" s="260">
        <v>-99</v>
      </c>
      <c r="AI165" s="260">
        <v>-99</v>
      </c>
      <c r="AJ165" s="260">
        <v>-99</v>
      </c>
      <c r="AK165" s="260">
        <v>-99</v>
      </c>
      <c r="AL165" s="260">
        <v>-99</v>
      </c>
      <c r="AM165" s="260">
        <v>-99</v>
      </c>
      <c r="AN165" s="260">
        <v>-99</v>
      </c>
      <c r="AO165" s="260">
        <v>-99</v>
      </c>
      <c r="AP165" s="260">
        <v>-99</v>
      </c>
      <c r="AQ165" s="260">
        <v>-99</v>
      </c>
      <c r="AR165" s="263">
        <v>-99</v>
      </c>
      <c r="AS165" s="260">
        <v>-99</v>
      </c>
    </row>
    <row r="166" spans="1:45" ht="12.75">
      <c r="A166" s="26">
        <v>165</v>
      </c>
      <c r="B166">
        <v>46.25541</v>
      </c>
      <c r="C166">
        <v>-91.91721</v>
      </c>
      <c r="D166" s="260">
        <v>-99</v>
      </c>
      <c r="E166" s="260">
        <v>-99</v>
      </c>
      <c r="F166" s="204">
        <v>-99</v>
      </c>
      <c r="G166" s="26">
        <v>-99</v>
      </c>
      <c r="H166" s="26">
        <v>-99</v>
      </c>
      <c r="I166" s="260">
        <v>-99</v>
      </c>
      <c r="J166" s="26">
        <v>-99</v>
      </c>
      <c r="K166" s="26">
        <v>-99</v>
      </c>
      <c r="L166" s="258">
        <v>-99</v>
      </c>
      <c r="M166" s="258">
        <v>-99</v>
      </c>
      <c r="N166" s="258">
        <v>-99</v>
      </c>
      <c r="O166" s="258">
        <v>-99</v>
      </c>
      <c r="P166" s="260">
        <v>-99</v>
      </c>
      <c r="Q166" s="260">
        <v>-99</v>
      </c>
      <c r="R166" s="260">
        <v>-99</v>
      </c>
      <c r="S166" s="260">
        <v>-99</v>
      </c>
      <c r="T166" s="260">
        <v>-99</v>
      </c>
      <c r="U166" s="260">
        <v>-99</v>
      </c>
      <c r="V166" s="260">
        <v>-99</v>
      </c>
      <c r="W166" s="260">
        <v>-99</v>
      </c>
      <c r="X166" s="260">
        <v>-99</v>
      </c>
      <c r="Y166" s="260">
        <v>-99</v>
      </c>
      <c r="Z166" s="260">
        <v>-99</v>
      </c>
      <c r="AA166" s="260">
        <v>-99</v>
      </c>
      <c r="AB166" s="260">
        <v>-99</v>
      </c>
      <c r="AC166" s="260">
        <v>-99</v>
      </c>
      <c r="AD166" s="260">
        <v>-99</v>
      </c>
      <c r="AE166" s="260">
        <v>-99</v>
      </c>
      <c r="AF166" s="260">
        <v>-99</v>
      </c>
      <c r="AG166" s="260">
        <v>-99</v>
      </c>
      <c r="AH166" s="260">
        <v>-99</v>
      </c>
      <c r="AI166" s="260">
        <v>-99</v>
      </c>
      <c r="AJ166" s="260">
        <v>-99</v>
      </c>
      <c r="AK166" s="260">
        <v>-99</v>
      </c>
      <c r="AL166" s="260">
        <v>-99</v>
      </c>
      <c r="AM166" s="260">
        <v>-99</v>
      </c>
      <c r="AN166" s="260">
        <v>-99</v>
      </c>
      <c r="AO166" s="260">
        <v>-99</v>
      </c>
      <c r="AP166" s="260">
        <v>-99</v>
      </c>
      <c r="AQ166" s="260">
        <v>-99</v>
      </c>
      <c r="AR166" s="263">
        <v>-99</v>
      </c>
      <c r="AS166" s="260">
        <v>-99</v>
      </c>
    </row>
    <row r="167" spans="1:45" ht="12.75">
      <c r="A167" s="26">
        <v>166</v>
      </c>
      <c r="B167">
        <v>46.25496</v>
      </c>
      <c r="C167">
        <v>-91.9172</v>
      </c>
      <c r="D167" s="260">
        <v>-99</v>
      </c>
      <c r="E167" s="260">
        <v>-99</v>
      </c>
      <c r="F167" s="204">
        <v>-99</v>
      </c>
      <c r="G167" s="26">
        <v>-99</v>
      </c>
      <c r="H167" s="26">
        <v>-99</v>
      </c>
      <c r="I167" s="260">
        <v>-99</v>
      </c>
      <c r="J167" s="26">
        <v>-99</v>
      </c>
      <c r="K167" s="26">
        <v>-99</v>
      </c>
      <c r="L167" s="258">
        <v>-99</v>
      </c>
      <c r="M167" s="258">
        <v>-99</v>
      </c>
      <c r="N167" s="258">
        <v>-99</v>
      </c>
      <c r="O167" s="258">
        <v>-99</v>
      </c>
      <c r="P167" s="260">
        <v>-99</v>
      </c>
      <c r="Q167" s="260">
        <v>-99</v>
      </c>
      <c r="R167" s="260">
        <v>-99</v>
      </c>
      <c r="S167" s="260">
        <v>-99</v>
      </c>
      <c r="T167" s="260">
        <v>-99</v>
      </c>
      <c r="U167" s="260">
        <v>-99</v>
      </c>
      <c r="V167" s="260">
        <v>-99</v>
      </c>
      <c r="W167" s="260">
        <v>-99</v>
      </c>
      <c r="X167" s="260">
        <v>-99</v>
      </c>
      <c r="Y167" s="260">
        <v>-99</v>
      </c>
      <c r="Z167" s="260">
        <v>-99</v>
      </c>
      <c r="AA167" s="260">
        <v>-99</v>
      </c>
      <c r="AB167" s="260">
        <v>-99</v>
      </c>
      <c r="AC167" s="260">
        <v>-99</v>
      </c>
      <c r="AD167" s="260">
        <v>-99</v>
      </c>
      <c r="AE167" s="260">
        <v>-99</v>
      </c>
      <c r="AF167" s="260">
        <v>-99</v>
      </c>
      <c r="AG167" s="260">
        <v>-99</v>
      </c>
      <c r="AH167" s="260">
        <v>-99</v>
      </c>
      <c r="AI167" s="260">
        <v>-99</v>
      </c>
      <c r="AJ167" s="260">
        <v>-99</v>
      </c>
      <c r="AK167" s="260">
        <v>-99</v>
      </c>
      <c r="AL167" s="260">
        <v>-99</v>
      </c>
      <c r="AM167" s="260">
        <v>-99</v>
      </c>
      <c r="AN167" s="260">
        <v>-99</v>
      </c>
      <c r="AO167" s="260">
        <v>-99</v>
      </c>
      <c r="AP167" s="260">
        <v>-99</v>
      </c>
      <c r="AQ167" s="260">
        <v>-99</v>
      </c>
      <c r="AR167" s="263">
        <v>-99</v>
      </c>
      <c r="AS167" s="260">
        <v>-99</v>
      </c>
    </row>
    <row r="168" spans="1:45" ht="12.75">
      <c r="A168" s="26">
        <v>167</v>
      </c>
      <c r="B168">
        <v>46.25361</v>
      </c>
      <c r="C168">
        <v>-91.91715</v>
      </c>
      <c r="D168" s="10">
        <v>4</v>
      </c>
      <c r="E168" s="10" t="s">
        <v>572</v>
      </c>
      <c r="F168" s="114">
        <v>1</v>
      </c>
      <c r="G168" s="26">
        <v>1</v>
      </c>
      <c r="H168" s="42">
        <v>5</v>
      </c>
      <c r="I168" s="10">
        <v>2</v>
      </c>
      <c r="J168" s="17">
        <v>0</v>
      </c>
      <c r="K168" s="17">
        <v>0</v>
      </c>
      <c r="L168" s="27">
        <v>1</v>
      </c>
      <c r="M168" s="27">
        <v>0</v>
      </c>
      <c r="N168" s="27">
        <v>0</v>
      </c>
      <c r="O168" s="27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1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1</v>
      </c>
      <c r="AB168" s="10">
        <v>0</v>
      </c>
      <c r="AC168" s="10">
        <v>0</v>
      </c>
      <c r="AD168" s="10">
        <v>1</v>
      </c>
      <c r="AE168" s="10">
        <v>0</v>
      </c>
      <c r="AF168" s="10">
        <v>0</v>
      </c>
      <c r="AG168" s="10">
        <v>2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11">
        <v>0</v>
      </c>
      <c r="AS168" s="10">
        <v>0</v>
      </c>
    </row>
    <row r="169" spans="1:45" ht="12.75">
      <c r="A169" s="26">
        <v>168</v>
      </c>
      <c r="B169">
        <v>46.25316</v>
      </c>
      <c r="C169">
        <v>-91.91714</v>
      </c>
      <c r="D169" s="10">
        <v>4.5</v>
      </c>
      <c r="E169" s="10" t="s">
        <v>572</v>
      </c>
      <c r="F169" s="114">
        <v>1</v>
      </c>
      <c r="G169" s="26">
        <v>1</v>
      </c>
      <c r="H169" s="42">
        <v>3</v>
      </c>
      <c r="I169" s="10">
        <v>3</v>
      </c>
      <c r="J169" s="17">
        <v>0</v>
      </c>
      <c r="K169" s="17">
        <v>0</v>
      </c>
      <c r="L169" s="27">
        <v>0</v>
      </c>
      <c r="M169" s="27">
        <v>0</v>
      </c>
      <c r="N169" s="27">
        <v>0</v>
      </c>
      <c r="O169" s="27">
        <v>0</v>
      </c>
      <c r="P169" s="10">
        <v>0</v>
      </c>
      <c r="Q169" s="10">
        <v>3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1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2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11">
        <v>0</v>
      </c>
      <c r="AS169" s="10">
        <v>0</v>
      </c>
    </row>
    <row r="170" spans="1:45" ht="12.75">
      <c r="A170" s="26">
        <v>169</v>
      </c>
      <c r="B170">
        <v>46.25271</v>
      </c>
      <c r="C170">
        <v>-91.91712</v>
      </c>
      <c r="D170" s="10">
        <v>5.5</v>
      </c>
      <c r="E170" s="10" t="s">
        <v>572</v>
      </c>
      <c r="F170" s="114">
        <v>1</v>
      </c>
      <c r="G170" s="26">
        <v>1</v>
      </c>
      <c r="H170" s="42">
        <v>4</v>
      </c>
      <c r="I170" s="10">
        <v>3</v>
      </c>
      <c r="J170" s="17">
        <v>0</v>
      </c>
      <c r="K170" s="17">
        <v>0</v>
      </c>
      <c r="L170" s="27">
        <v>1</v>
      </c>
      <c r="M170" s="27">
        <v>0</v>
      </c>
      <c r="N170" s="27">
        <v>0</v>
      </c>
      <c r="O170" s="27">
        <v>0</v>
      </c>
      <c r="P170" s="10">
        <v>0</v>
      </c>
      <c r="Q170" s="10">
        <v>3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1</v>
      </c>
      <c r="AE170" s="10">
        <v>0</v>
      </c>
      <c r="AF170" s="10">
        <v>2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11">
        <v>0</v>
      </c>
      <c r="AS170" s="10">
        <v>0</v>
      </c>
    </row>
    <row r="171" spans="1:45" ht="12.75">
      <c r="A171" s="26">
        <v>170</v>
      </c>
      <c r="B171">
        <v>46.25226</v>
      </c>
      <c r="C171">
        <v>-91.9171</v>
      </c>
      <c r="D171" s="10">
        <v>5.5</v>
      </c>
      <c r="E171" s="10" t="s">
        <v>573</v>
      </c>
      <c r="F171" s="114">
        <v>1</v>
      </c>
      <c r="G171" s="26">
        <v>1</v>
      </c>
      <c r="H171" s="42">
        <v>4</v>
      </c>
      <c r="I171" s="10">
        <v>2</v>
      </c>
      <c r="J171" s="17">
        <v>0</v>
      </c>
      <c r="K171" s="17">
        <v>1</v>
      </c>
      <c r="L171" s="27">
        <v>0</v>
      </c>
      <c r="M171" s="27">
        <v>0</v>
      </c>
      <c r="N171" s="27">
        <v>0</v>
      </c>
      <c r="O171" s="27">
        <v>0</v>
      </c>
      <c r="P171" s="10">
        <v>0</v>
      </c>
      <c r="Q171" s="10">
        <v>2</v>
      </c>
      <c r="R171" s="10">
        <v>0</v>
      </c>
      <c r="S171" s="10">
        <v>0</v>
      </c>
      <c r="T171" s="10">
        <v>0</v>
      </c>
      <c r="U171" s="10">
        <v>2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2</v>
      </c>
      <c r="AH171" s="10">
        <v>1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11">
        <v>0</v>
      </c>
      <c r="AS171" s="10">
        <v>0</v>
      </c>
    </row>
    <row r="172" spans="1:45" ht="12.75">
      <c r="A172" s="26">
        <v>171</v>
      </c>
      <c r="B172">
        <v>46.25181</v>
      </c>
      <c r="C172">
        <v>-91.91709</v>
      </c>
      <c r="D172" s="10">
        <v>3</v>
      </c>
      <c r="E172" s="10" t="s">
        <v>572</v>
      </c>
      <c r="F172" s="114">
        <v>1</v>
      </c>
      <c r="G172" s="26">
        <v>1</v>
      </c>
      <c r="H172" s="42">
        <v>6</v>
      </c>
      <c r="I172" s="10">
        <v>3</v>
      </c>
      <c r="J172" s="17">
        <v>0</v>
      </c>
      <c r="K172" s="17">
        <v>1</v>
      </c>
      <c r="L172" s="27">
        <v>0</v>
      </c>
      <c r="M172" s="27">
        <v>1</v>
      </c>
      <c r="N172" s="27">
        <v>0</v>
      </c>
      <c r="O172" s="27">
        <v>2</v>
      </c>
      <c r="P172" s="10">
        <v>0</v>
      </c>
      <c r="Q172" s="10">
        <v>1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3</v>
      </c>
      <c r="AA172" s="10">
        <v>0</v>
      </c>
      <c r="AB172" s="10">
        <v>0</v>
      </c>
      <c r="AC172" s="10">
        <v>0</v>
      </c>
      <c r="AD172" s="10">
        <v>0</v>
      </c>
      <c r="AE172" s="10">
        <v>1</v>
      </c>
      <c r="AF172" s="10">
        <v>0</v>
      </c>
      <c r="AG172" s="10">
        <v>0</v>
      </c>
      <c r="AH172" s="10">
        <v>1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11">
        <v>0</v>
      </c>
      <c r="AS172" s="10">
        <v>0</v>
      </c>
    </row>
    <row r="173" spans="1:45" ht="12.75">
      <c r="A173" s="26">
        <v>172</v>
      </c>
      <c r="B173">
        <v>46.25091</v>
      </c>
      <c r="C173">
        <v>-91.91706</v>
      </c>
      <c r="D173" s="10">
        <v>2</v>
      </c>
      <c r="E173" s="10" t="s">
        <v>573</v>
      </c>
      <c r="F173" s="114">
        <v>1</v>
      </c>
      <c r="G173" s="26">
        <v>1</v>
      </c>
      <c r="H173" s="42">
        <v>6</v>
      </c>
      <c r="I173" s="10">
        <v>2</v>
      </c>
      <c r="J173" s="17">
        <v>0</v>
      </c>
      <c r="K173" s="17">
        <v>0</v>
      </c>
      <c r="L173" s="27">
        <v>0</v>
      </c>
      <c r="M173" s="27">
        <v>0</v>
      </c>
      <c r="N173" s="27">
        <v>0</v>
      </c>
      <c r="O173" s="27">
        <v>1</v>
      </c>
      <c r="P173" s="10">
        <v>0</v>
      </c>
      <c r="Q173" s="10">
        <v>1</v>
      </c>
      <c r="R173" s="10">
        <v>0</v>
      </c>
      <c r="S173" s="10">
        <v>0</v>
      </c>
      <c r="T173" s="10">
        <v>0</v>
      </c>
      <c r="U173" s="10">
        <v>1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2</v>
      </c>
      <c r="AC173" s="10">
        <v>0</v>
      </c>
      <c r="AD173" s="10">
        <v>0</v>
      </c>
      <c r="AE173" s="10">
        <v>0</v>
      </c>
      <c r="AF173" s="10">
        <v>0</v>
      </c>
      <c r="AG173" s="10">
        <v>1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2</v>
      </c>
      <c r="AR173" s="111">
        <v>0</v>
      </c>
      <c r="AS173" s="10">
        <v>0</v>
      </c>
    </row>
    <row r="174" spans="1:45" ht="12.75">
      <c r="A174" s="26">
        <v>173</v>
      </c>
      <c r="B174">
        <v>46.25046</v>
      </c>
      <c r="C174">
        <v>-91.91704</v>
      </c>
      <c r="D174" s="10">
        <v>5.5</v>
      </c>
      <c r="E174" s="10" t="s">
        <v>572</v>
      </c>
      <c r="F174" s="114">
        <v>1</v>
      </c>
      <c r="G174" s="26">
        <v>1</v>
      </c>
      <c r="H174" s="42">
        <v>7</v>
      </c>
      <c r="I174" s="10">
        <v>3</v>
      </c>
      <c r="J174" s="17">
        <v>0</v>
      </c>
      <c r="K174" s="17">
        <v>0</v>
      </c>
      <c r="L174" s="27">
        <v>1</v>
      </c>
      <c r="M174" s="27">
        <v>0</v>
      </c>
      <c r="N174" s="27">
        <v>1</v>
      </c>
      <c r="O174" s="27">
        <v>0</v>
      </c>
      <c r="P174" s="10">
        <v>0</v>
      </c>
      <c r="Q174" s="10">
        <v>2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2</v>
      </c>
      <c r="AE174" s="10">
        <v>1</v>
      </c>
      <c r="AF174" s="10">
        <v>0</v>
      </c>
      <c r="AG174" s="10">
        <v>2</v>
      </c>
      <c r="AH174" s="10">
        <v>2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11">
        <v>0</v>
      </c>
      <c r="AS174" s="10">
        <v>0</v>
      </c>
    </row>
    <row r="175" spans="1:45" ht="12.75">
      <c r="A175" s="26">
        <v>174</v>
      </c>
      <c r="B175">
        <v>46.25001</v>
      </c>
      <c r="C175">
        <v>-91.91703</v>
      </c>
      <c r="D175" s="10">
        <v>8</v>
      </c>
      <c r="E175" s="10" t="s">
        <v>572</v>
      </c>
      <c r="F175" s="114">
        <v>1</v>
      </c>
      <c r="G175" s="26">
        <v>1</v>
      </c>
      <c r="H175" s="42">
        <v>3</v>
      </c>
      <c r="I175" s="10">
        <v>3</v>
      </c>
      <c r="J175" s="17">
        <v>0</v>
      </c>
      <c r="K175" s="17">
        <v>0</v>
      </c>
      <c r="L175" s="27">
        <v>0</v>
      </c>
      <c r="M175" s="27">
        <v>0</v>
      </c>
      <c r="N175" s="27">
        <v>0</v>
      </c>
      <c r="O175" s="27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1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1</v>
      </c>
      <c r="AH175" s="10">
        <v>3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11">
        <v>0</v>
      </c>
      <c r="AS175" s="10">
        <v>0</v>
      </c>
    </row>
    <row r="176" spans="1:45" ht="12.75">
      <c r="A176" s="26">
        <v>175</v>
      </c>
      <c r="B176">
        <v>46.24956</v>
      </c>
      <c r="C176">
        <v>-91.91701</v>
      </c>
      <c r="D176" s="10">
        <v>23</v>
      </c>
      <c r="E176" s="193">
        <v>0</v>
      </c>
      <c r="F176" s="114">
        <v>0</v>
      </c>
      <c r="G176" s="26">
        <v>0</v>
      </c>
      <c r="H176" s="42">
        <v>0</v>
      </c>
      <c r="I176" s="10">
        <v>0</v>
      </c>
      <c r="J176" s="17">
        <v>0</v>
      </c>
      <c r="K176" s="17">
        <v>0</v>
      </c>
      <c r="L176" s="27">
        <v>0</v>
      </c>
      <c r="M176" s="27">
        <v>0</v>
      </c>
      <c r="N176" s="27">
        <v>0</v>
      </c>
      <c r="O176" s="27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11">
        <v>0</v>
      </c>
      <c r="AS176" s="10">
        <v>0</v>
      </c>
    </row>
    <row r="177" spans="1:45" ht="12.75">
      <c r="A177" s="26">
        <v>176</v>
      </c>
      <c r="B177">
        <v>46.24911</v>
      </c>
      <c r="C177">
        <v>-91.91699</v>
      </c>
      <c r="D177" s="10">
        <v>14.5</v>
      </c>
      <c r="E177" s="10" t="s">
        <v>572</v>
      </c>
      <c r="F177" s="114">
        <v>0</v>
      </c>
      <c r="G177" s="26">
        <v>0</v>
      </c>
      <c r="H177" s="42">
        <v>0</v>
      </c>
      <c r="I177" s="10">
        <v>0</v>
      </c>
      <c r="J177" s="17">
        <v>0</v>
      </c>
      <c r="K177" s="17">
        <v>0</v>
      </c>
      <c r="L177" s="27">
        <v>0</v>
      </c>
      <c r="M177" s="27">
        <v>0</v>
      </c>
      <c r="N177" s="27">
        <v>0</v>
      </c>
      <c r="O177" s="27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11">
        <v>0</v>
      </c>
      <c r="AS177" s="10">
        <v>0</v>
      </c>
    </row>
    <row r="178" spans="1:45" ht="12.75">
      <c r="A178" s="26">
        <v>177</v>
      </c>
      <c r="B178">
        <v>46.24866</v>
      </c>
      <c r="C178">
        <v>-91.91698</v>
      </c>
      <c r="D178" s="10">
        <v>6.5</v>
      </c>
      <c r="E178" s="10" t="s">
        <v>572</v>
      </c>
      <c r="F178" s="114">
        <v>1</v>
      </c>
      <c r="G178" s="26">
        <v>1</v>
      </c>
      <c r="H178" s="42">
        <v>4</v>
      </c>
      <c r="I178" s="10">
        <v>2</v>
      </c>
      <c r="J178" s="17">
        <v>0</v>
      </c>
      <c r="K178" s="17">
        <v>0</v>
      </c>
      <c r="L178" s="27">
        <v>0</v>
      </c>
      <c r="M178" s="27">
        <v>0</v>
      </c>
      <c r="N178" s="27">
        <v>0</v>
      </c>
      <c r="O178" s="27">
        <v>1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1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2</v>
      </c>
      <c r="AH178" s="10">
        <v>1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11">
        <v>0</v>
      </c>
      <c r="AS178" s="10">
        <v>0</v>
      </c>
    </row>
    <row r="179" spans="1:45" ht="12.75">
      <c r="A179" s="26">
        <v>178</v>
      </c>
      <c r="B179">
        <v>46.24821</v>
      </c>
      <c r="C179">
        <v>-91.91696</v>
      </c>
      <c r="D179" s="10">
        <v>6.5</v>
      </c>
      <c r="E179" s="10" t="s">
        <v>572</v>
      </c>
      <c r="F179" s="114">
        <v>1</v>
      </c>
      <c r="G179" s="26">
        <v>1</v>
      </c>
      <c r="H179" s="42">
        <v>4</v>
      </c>
      <c r="I179" s="10">
        <v>3</v>
      </c>
      <c r="J179" s="17">
        <v>0</v>
      </c>
      <c r="K179" s="17">
        <v>0</v>
      </c>
      <c r="L179" s="27">
        <v>1</v>
      </c>
      <c r="M179" s="27">
        <v>0</v>
      </c>
      <c r="N179" s="27">
        <v>1</v>
      </c>
      <c r="O179" s="27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1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3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11">
        <v>0</v>
      </c>
      <c r="AS179" s="10">
        <v>0</v>
      </c>
    </row>
    <row r="180" spans="1:45" ht="12.75">
      <c r="A180" s="26">
        <v>179</v>
      </c>
      <c r="B180">
        <v>46.24776</v>
      </c>
      <c r="C180">
        <v>-91.91695</v>
      </c>
      <c r="D180" s="10">
        <v>5.5</v>
      </c>
      <c r="E180" s="10" t="s">
        <v>572</v>
      </c>
      <c r="F180" s="114">
        <v>1</v>
      </c>
      <c r="G180" s="26">
        <v>1</v>
      </c>
      <c r="H180" s="42">
        <v>5</v>
      </c>
      <c r="I180" s="10">
        <v>2</v>
      </c>
      <c r="J180" s="17">
        <v>0</v>
      </c>
      <c r="K180" s="17">
        <v>0</v>
      </c>
      <c r="L180" s="27">
        <v>0</v>
      </c>
      <c r="M180" s="27">
        <v>0</v>
      </c>
      <c r="N180" s="27">
        <v>1</v>
      </c>
      <c r="O180" s="27">
        <v>1</v>
      </c>
      <c r="P180" s="10">
        <v>0</v>
      </c>
      <c r="Q180" s="10">
        <v>1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2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2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11">
        <v>0</v>
      </c>
      <c r="AS180" s="10">
        <v>0</v>
      </c>
    </row>
    <row r="181" spans="1:45" ht="12.75">
      <c r="A181" s="26">
        <v>180</v>
      </c>
      <c r="B181">
        <v>46.24731</v>
      </c>
      <c r="C181">
        <v>-91.91693</v>
      </c>
      <c r="D181" s="10">
        <v>3.5</v>
      </c>
      <c r="E181" s="10" t="s">
        <v>572</v>
      </c>
      <c r="F181" s="114">
        <v>1</v>
      </c>
      <c r="G181" s="26">
        <v>1</v>
      </c>
      <c r="H181" s="42">
        <v>4</v>
      </c>
      <c r="I181" s="10">
        <v>3</v>
      </c>
      <c r="J181" s="17">
        <v>0</v>
      </c>
      <c r="K181" s="17">
        <v>0</v>
      </c>
      <c r="L181" s="27">
        <v>0</v>
      </c>
      <c r="M181" s="27">
        <v>0</v>
      </c>
      <c r="N181" s="27">
        <v>0</v>
      </c>
      <c r="O181" s="27">
        <v>0</v>
      </c>
      <c r="P181" s="10">
        <v>0</v>
      </c>
      <c r="Q181" s="10">
        <v>2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1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3</v>
      </c>
      <c r="AH181" s="10">
        <v>1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11">
        <v>0</v>
      </c>
      <c r="AS181" s="10">
        <v>0</v>
      </c>
    </row>
    <row r="182" spans="1:45" ht="12.75">
      <c r="A182" s="26">
        <v>181</v>
      </c>
      <c r="B182">
        <v>46.25857</v>
      </c>
      <c r="C182">
        <v>-91.91668</v>
      </c>
      <c r="D182" s="260">
        <v>-99</v>
      </c>
      <c r="E182" s="260">
        <v>-99</v>
      </c>
      <c r="F182" s="204">
        <v>-99</v>
      </c>
      <c r="G182" s="26">
        <v>-99</v>
      </c>
      <c r="H182" s="26">
        <v>-99</v>
      </c>
      <c r="I182" s="260">
        <v>-99</v>
      </c>
      <c r="J182" s="26">
        <v>-99</v>
      </c>
      <c r="K182" s="26">
        <v>-99</v>
      </c>
      <c r="L182" s="258">
        <v>-99</v>
      </c>
      <c r="M182" s="258">
        <v>-99</v>
      </c>
      <c r="N182" s="258">
        <v>-99</v>
      </c>
      <c r="O182" s="258">
        <v>-99</v>
      </c>
      <c r="P182" s="260">
        <v>-99</v>
      </c>
      <c r="Q182" s="260">
        <v>-99</v>
      </c>
      <c r="R182" s="260">
        <v>-99</v>
      </c>
      <c r="S182" s="260">
        <v>-99</v>
      </c>
      <c r="T182" s="260">
        <v>-99</v>
      </c>
      <c r="U182" s="260">
        <v>-99</v>
      </c>
      <c r="V182" s="260">
        <v>-99</v>
      </c>
      <c r="W182" s="260">
        <v>-99</v>
      </c>
      <c r="X182" s="260">
        <v>-99</v>
      </c>
      <c r="Y182" s="260">
        <v>-99</v>
      </c>
      <c r="Z182" s="260">
        <v>-99</v>
      </c>
      <c r="AA182" s="260">
        <v>-99</v>
      </c>
      <c r="AB182" s="260">
        <v>-99</v>
      </c>
      <c r="AC182" s="260">
        <v>-99</v>
      </c>
      <c r="AD182" s="260">
        <v>-99</v>
      </c>
      <c r="AE182" s="260">
        <v>-99</v>
      </c>
      <c r="AF182" s="260">
        <v>-99</v>
      </c>
      <c r="AG182" s="260">
        <v>-99</v>
      </c>
      <c r="AH182" s="260">
        <v>-99</v>
      </c>
      <c r="AI182" s="260">
        <v>-99</v>
      </c>
      <c r="AJ182" s="260">
        <v>-99</v>
      </c>
      <c r="AK182" s="260">
        <v>-99</v>
      </c>
      <c r="AL182" s="260">
        <v>-99</v>
      </c>
      <c r="AM182" s="260">
        <v>-99</v>
      </c>
      <c r="AN182" s="260">
        <v>-99</v>
      </c>
      <c r="AO182" s="260">
        <v>-99</v>
      </c>
      <c r="AP182" s="260">
        <v>-99</v>
      </c>
      <c r="AQ182" s="260">
        <v>-99</v>
      </c>
      <c r="AR182" s="263">
        <v>-99</v>
      </c>
      <c r="AS182" s="260">
        <v>-99</v>
      </c>
    </row>
    <row r="183" spans="1:45" ht="12.75">
      <c r="A183" s="26">
        <v>182</v>
      </c>
      <c r="B183">
        <v>46.25587</v>
      </c>
      <c r="C183">
        <v>-91.91658</v>
      </c>
      <c r="D183" s="260">
        <v>-99</v>
      </c>
      <c r="E183" s="260">
        <v>-99</v>
      </c>
      <c r="F183" s="204">
        <v>-99</v>
      </c>
      <c r="G183" s="26">
        <v>-99</v>
      </c>
      <c r="H183" s="26">
        <v>-99</v>
      </c>
      <c r="I183" s="260">
        <v>-99</v>
      </c>
      <c r="J183" s="26">
        <v>-99</v>
      </c>
      <c r="K183" s="26">
        <v>-99</v>
      </c>
      <c r="L183" s="258">
        <v>-99</v>
      </c>
      <c r="M183" s="258">
        <v>-99</v>
      </c>
      <c r="N183" s="258">
        <v>-99</v>
      </c>
      <c r="O183" s="258">
        <v>-99</v>
      </c>
      <c r="P183" s="260">
        <v>-99</v>
      </c>
      <c r="Q183" s="260">
        <v>-99</v>
      </c>
      <c r="R183" s="260">
        <v>-99</v>
      </c>
      <c r="S183" s="260">
        <v>-99</v>
      </c>
      <c r="T183" s="260">
        <v>-99</v>
      </c>
      <c r="U183" s="260">
        <v>-99</v>
      </c>
      <c r="V183" s="260">
        <v>-99</v>
      </c>
      <c r="W183" s="260">
        <v>-99</v>
      </c>
      <c r="X183" s="260">
        <v>-99</v>
      </c>
      <c r="Y183" s="260">
        <v>-99</v>
      </c>
      <c r="Z183" s="260">
        <v>-99</v>
      </c>
      <c r="AA183" s="260">
        <v>-99</v>
      </c>
      <c r="AB183" s="260">
        <v>-99</v>
      </c>
      <c r="AC183" s="260">
        <v>-99</v>
      </c>
      <c r="AD183" s="260">
        <v>-99</v>
      </c>
      <c r="AE183" s="260">
        <v>-99</v>
      </c>
      <c r="AF183" s="260">
        <v>-99</v>
      </c>
      <c r="AG183" s="260">
        <v>-99</v>
      </c>
      <c r="AH183" s="260">
        <v>-99</v>
      </c>
      <c r="AI183" s="260">
        <v>-99</v>
      </c>
      <c r="AJ183" s="260">
        <v>-99</v>
      </c>
      <c r="AK183" s="260">
        <v>-99</v>
      </c>
      <c r="AL183" s="260">
        <v>-99</v>
      </c>
      <c r="AM183" s="260">
        <v>-99</v>
      </c>
      <c r="AN183" s="260">
        <v>-99</v>
      </c>
      <c r="AO183" s="260">
        <v>-99</v>
      </c>
      <c r="AP183" s="260">
        <v>-99</v>
      </c>
      <c r="AQ183" s="260">
        <v>-99</v>
      </c>
      <c r="AR183" s="263">
        <v>-99</v>
      </c>
      <c r="AS183" s="260">
        <v>-99</v>
      </c>
    </row>
    <row r="184" spans="1:45" ht="12.75">
      <c r="A184" s="26">
        <v>183</v>
      </c>
      <c r="B184">
        <v>46.25542</v>
      </c>
      <c r="C184">
        <v>-91.91657</v>
      </c>
      <c r="D184" s="260">
        <v>-99</v>
      </c>
      <c r="E184" s="260">
        <v>-99</v>
      </c>
      <c r="F184" s="204">
        <v>-99</v>
      </c>
      <c r="G184" s="26">
        <v>-99</v>
      </c>
      <c r="H184" s="26">
        <v>-99</v>
      </c>
      <c r="I184" s="260">
        <v>-99</v>
      </c>
      <c r="J184" s="26">
        <v>-99</v>
      </c>
      <c r="K184" s="26">
        <v>-99</v>
      </c>
      <c r="L184" s="258">
        <v>-99</v>
      </c>
      <c r="M184" s="258">
        <v>-99</v>
      </c>
      <c r="N184" s="258">
        <v>-99</v>
      </c>
      <c r="O184" s="258">
        <v>-99</v>
      </c>
      <c r="P184" s="260">
        <v>-99</v>
      </c>
      <c r="Q184" s="260">
        <v>-99</v>
      </c>
      <c r="R184" s="260">
        <v>-99</v>
      </c>
      <c r="S184" s="260">
        <v>-99</v>
      </c>
      <c r="T184" s="260">
        <v>-99</v>
      </c>
      <c r="U184" s="260">
        <v>-99</v>
      </c>
      <c r="V184" s="260">
        <v>-99</v>
      </c>
      <c r="W184" s="260">
        <v>-99</v>
      </c>
      <c r="X184" s="260">
        <v>-99</v>
      </c>
      <c r="Y184" s="260">
        <v>-99</v>
      </c>
      <c r="Z184" s="260">
        <v>-99</v>
      </c>
      <c r="AA184" s="260">
        <v>-99</v>
      </c>
      <c r="AB184" s="260">
        <v>-99</v>
      </c>
      <c r="AC184" s="260">
        <v>-99</v>
      </c>
      <c r="AD184" s="260">
        <v>-99</v>
      </c>
      <c r="AE184" s="260">
        <v>-99</v>
      </c>
      <c r="AF184" s="260">
        <v>-99</v>
      </c>
      <c r="AG184" s="260">
        <v>-99</v>
      </c>
      <c r="AH184" s="260">
        <v>-99</v>
      </c>
      <c r="AI184" s="260">
        <v>-99</v>
      </c>
      <c r="AJ184" s="260">
        <v>-99</v>
      </c>
      <c r="AK184" s="260">
        <v>-99</v>
      </c>
      <c r="AL184" s="260">
        <v>-99</v>
      </c>
      <c r="AM184" s="260">
        <v>-99</v>
      </c>
      <c r="AN184" s="260">
        <v>-99</v>
      </c>
      <c r="AO184" s="260">
        <v>-99</v>
      </c>
      <c r="AP184" s="260">
        <v>-99</v>
      </c>
      <c r="AQ184" s="260">
        <v>-99</v>
      </c>
      <c r="AR184" s="263">
        <v>-99</v>
      </c>
      <c r="AS184" s="260">
        <v>-99</v>
      </c>
    </row>
    <row r="185" spans="1:45" ht="12.75">
      <c r="A185" s="26">
        <v>184</v>
      </c>
      <c r="B185">
        <v>46.25497</v>
      </c>
      <c r="C185">
        <v>-91.91655</v>
      </c>
      <c r="D185" s="260">
        <v>-99</v>
      </c>
      <c r="E185" s="260">
        <v>-99</v>
      </c>
      <c r="F185" s="204">
        <v>-99</v>
      </c>
      <c r="G185" s="26">
        <v>-99</v>
      </c>
      <c r="H185" s="26">
        <v>-99</v>
      </c>
      <c r="I185" s="260">
        <v>-99</v>
      </c>
      <c r="J185" s="26">
        <v>-99</v>
      </c>
      <c r="K185" s="26">
        <v>-99</v>
      </c>
      <c r="L185" s="258">
        <v>-99</v>
      </c>
      <c r="M185" s="258">
        <v>-99</v>
      </c>
      <c r="N185" s="258">
        <v>-99</v>
      </c>
      <c r="O185" s="258">
        <v>-99</v>
      </c>
      <c r="P185" s="260">
        <v>-99</v>
      </c>
      <c r="Q185" s="260">
        <v>-99</v>
      </c>
      <c r="R185" s="260">
        <v>-99</v>
      </c>
      <c r="S185" s="260">
        <v>-99</v>
      </c>
      <c r="T185" s="260">
        <v>-99</v>
      </c>
      <c r="U185" s="260">
        <v>-99</v>
      </c>
      <c r="V185" s="260">
        <v>-99</v>
      </c>
      <c r="W185" s="260">
        <v>-99</v>
      </c>
      <c r="X185" s="260">
        <v>-99</v>
      </c>
      <c r="Y185" s="260">
        <v>-99</v>
      </c>
      <c r="Z185" s="260">
        <v>-99</v>
      </c>
      <c r="AA185" s="260">
        <v>-99</v>
      </c>
      <c r="AB185" s="260">
        <v>-99</v>
      </c>
      <c r="AC185" s="260">
        <v>-99</v>
      </c>
      <c r="AD185" s="260">
        <v>-99</v>
      </c>
      <c r="AE185" s="260">
        <v>-99</v>
      </c>
      <c r="AF185" s="260">
        <v>-99</v>
      </c>
      <c r="AG185" s="260">
        <v>-99</v>
      </c>
      <c r="AH185" s="260">
        <v>-99</v>
      </c>
      <c r="AI185" s="260">
        <v>-99</v>
      </c>
      <c r="AJ185" s="260">
        <v>-99</v>
      </c>
      <c r="AK185" s="260">
        <v>-99</v>
      </c>
      <c r="AL185" s="260">
        <v>-99</v>
      </c>
      <c r="AM185" s="260">
        <v>-99</v>
      </c>
      <c r="AN185" s="260">
        <v>-99</v>
      </c>
      <c r="AO185" s="260">
        <v>-99</v>
      </c>
      <c r="AP185" s="260">
        <v>-99</v>
      </c>
      <c r="AQ185" s="260">
        <v>-99</v>
      </c>
      <c r="AR185" s="263">
        <v>-99</v>
      </c>
      <c r="AS185" s="260">
        <v>-99</v>
      </c>
    </row>
    <row r="186" spans="1:45" ht="12.75">
      <c r="A186" s="26">
        <v>185</v>
      </c>
      <c r="B186">
        <v>46.25362</v>
      </c>
      <c r="C186">
        <v>-91.9165</v>
      </c>
      <c r="D186" s="10">
        <v>3</v>
      </c>
      <c r="E186" s="10" t="s">
        <v>572</v>
      </c>
      <c r="F186" s="114">
        <v>1</v>
      </c>
      <c r="G186" s="26">
        <v>1</v>
      </c>
      <c r="H186" s="42">
        <v>8</v>
      </c>
      <c r="I186" s="10">
        <v>2</v>
      </c>
      <c r="J186" s="17">
        <v>0</v>
      </c>
      <c r="K186" s="17">
        <v>0</v>
      </c>
      <c r="L186" s="27">
        <v>1</v>
      </c>
      <c r="M186" s="27">
        <v>0</v>
      </c>
      <c r="N186" s="27">
        <v>0</v>
      </c>
      <c r="O186" s="27">
        <v>1</v>
      </c>
      <c r="P186" s="10">
        <v>0</v>
      </c>
      <c r="Q186" s="10">
        <v>2</v>
      </c>
      <c r="R186" s="10">
        <v>0</v>
      </c>
      <c r="S186" s="10">
        <v>0</v>
      </c>
      <c r="T186" s="10">
        <v>1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2</v>
      </c>
      <c r="AA186" s="10">
        <v>0</v>
      </c>
      <c r="AB186" s="10">
        <v>1</v>
      </c>
      <c r="AC186" s="10">
        <v>0</v>
      </c>
      <c r="AD186" s="10">
        <v>0</v>
      </c>
      <c r="AE186" s="10">
        <v>0</v>
      </c>
      <c r="AF186" s="10">
        <v>0</v>
      </c>
      <c r="AG186" s="10">
        <v>1</v>
      </c>
      <c r="AH186" s="10">
        <v>1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11">
        <v>1</v>
      </c>
      <c r="AS186" s="10">
        <v>0</v>
      </c>
    </row>
    <row r="187" spans="1:45" ht="12.75">
      <c r="A187" s="26">
        <v>186</v>
      </c>
      <c r="B187">
        <v>46.25317</v>
      </c>
      <c r="C187">
        <v>-91.91649</v>
      </c>
      <c r="D187" s="10">
        <v>4.5</v>
      </c>
      <c r="E187" s="10" t="s">
        <v>572</v>
      </c>
      <c r="F187" s="114">
        <v>1</v>
      </c>
      <c r="G187" s="26">
        <v>1</v>
      </c>
      <c r="H187" s="42">
        <v>2</v>
      </c>
      <c r="I187" s="10">
        <v>2</v>
      </c>
      <c r="J187" s="17">
        <v>0</v>
      </c>
      <c r="K187" s="17">
        <v>0</v>
      </c>
      <c r="L187" s="27">
        <v>0</v>
      </c>
      <c r="M187" s="27">
        <v>0</v>
      </c>
      <c r="N187" s="27">
        <v>0</v>
      </c>
      <c r="O187" s="27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2</v>
      </c>
      <c r="AH187" s="10">
        <v>1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11">
        <v>0</v>
      </c>
      <c r="AS187" s="10">
        <v>0</v>
      </c>
    </row>
    <row r="188" spans="1:45" ht="12.75">
      <c r="A188" s="26">
        <v>187</v>
      </c>
      <c r="B188">
        <v>46.25272</v>
      </c>
      <c r="C188">
        <v>-91.91647</v>
      </c>
      <c r="D188" s="10">
        <v>2.5</v>
      </c>
      <c r="E188" s="10" t="s">
        <v>573</v>
      </c>
      <c r="F188" s="114">
        <v>1</v>
      </c>
      <c r="G188" s="26">
        <v>1</v>
      </c>
      <c r="H188" s="42">
        <v>2</v>
      </c>
      <c r="I188" s="10">
        <v>1</v>
      </c>
      <c r="J188" s="17">
        <v>0</v>
      </c>
      <c r="K188" s="17">
        <v>0</v>
      </c>
      <c r="L188" s="27">
        <v>0</v>
      </c>
      <c r="M188" s="27">
        <v>0</v>
      </c>
      <c r="N188" s="27">
        <v>0</v>
      </c>
      <c r="O188" s="27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1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1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11">
        <v>0</v>
      </c>
      <c r="AS188" s="10">
        <v>0</v>
      </c>
    </row>
    <row r="189" spans="1:45" ht="12.75">
      <c r="A189" s="26">
        <v>188</v>
      </c>
      <c r="B189">
        <v>46.25227</v>
      </c>
      <c r="C189">
        <v>-91.91646</v>
      </c>
      <c r="D189" s="10">
        <v>4.5</v>
      </c>
      <c r="E189" s="10" t="s">
        <v>572</v>
      </c>
      <c r="F189" s="114">
        <v>1</v>
      </c>
      <c r="G189" s="26">
        <v>1</v>
      </c>
      <c r="H189" s="42">
        <v>4</v>
      </c>
      <c r="I189" s="10">
        <v>3</v>
      </c>
      <c r="J189" s="17">
        <v>0</v>
      </c>
      <c r="K189" s="17">
        <v>0</v>
      </c>
      <c r="L189" s="27">
        <v>0</v>
      </c>
      <c r="M189" s="27">
        <v>0</v>
      </c>
      <c r="N189" s="27">
        <v>0</v>
      </c>
      <c r="O189" s="27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1</v>
      </c>
      <c r="AF189" s="10">
        <v>0</v>
      </c>
      <c r="AG189" s="10">
        <v>1</v>
      </c>
      <c r="AH189" s="10">
        <v>3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1</v>
      </c>
      <c r="AR189" s="111">
        <v>0</v>
      </c>
      <c r="AS189" s="10">
        <v>0</v>
      </c>
    </row>
    <row r="190" spans="1:45" ht="12.75">
      <c r="A190" s="26">
        <v>189</v>
      </c>
      <c r="B190">
        <v>46.25182</v>
      </c>
      <c r="C190">
        <v>-91.91644</v>
      </c>
      <c r="D190" s="10">
        <v>5.5</v>
      </c>
      <c r="E190" s="10" t="s">
        <v>572</v>
      </c>
      <c r="F190" s="114">
        <v>1</v>
      </c>
      <c r="G190" s="26">
        <v>1</v>
      </c>
      <c r="H190" s="42">
        <v>6</v>
      </c>
      <c r="I190" s="10">
        <v>2</v>
      </c>
      <c r="J190" s="17">
        <v>0</v>
      </c>
      <c r="K190" s="17">
        <v>1</v>
      </c>
      <c r="L190" s="27">
        <v>0</v>
      </c>
      <c r="M190" s="27">
        <v>0</v>
      </c>
      <c r="N190" s="27">
        <v>1</v>
      </c>
      <c r="O190" s="27">
        <v>0</v>
      </c>
      <c r="P190" s="10">
        <v>0</v>
      </c>
      <c r="Q190" s="10">
        <v>1</v>
      </c>
      <c r="R190" s="10">
        <v>0</v>
      </c>
      <c r="S190" s="10">
        <v>0</v>
      </c>
      <c r="T190" s="10">
        <v>0</v>
      </c>
      <c r="U190" s="10">
        <v>1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1</v>
      </c>
      <c r="AE190" s="10">
        <v>0</v>
      </c>
      <c r="AF190" s="10">
        <v>0</v>
      </c>
      <c r="AG190" s="10">
        <v>0</v>
      </c>
      <c r="AH190" s="10">
        <v>2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1</v>
      </c>
      <c r="AR190" s="111">
        <v>0</v>
      </c>
      <c r="AS190" s="10">
        <v>0</v>
      </c>
    </row>
    <row r="191" spans="1:45" ht="12.75">
      <c r="A191" s="26">
        <v>190</v>
      </c>
      <c r="B191">
        <v>46.25137</v>
      </c>
      <c r="C191">
        <v>-91.91642</v>
      </c>
      <c r="D191" s="10">
        <v>7.5</v>
      </c>
      <c r="E191" s="10" t="s">
        <v>572</v>
      </c>
      <c r="F191" s="114">
        <v>1</v>
      </c>
      <c r="G191" s="26">
        <v>1</v>
      </c>
      <c r="H191" s="42">
        <v>2</v>
      </c>
      <c r="I191" s="10">
        <v>3</v>
      </c>
      <c r="J191" s="17">
        <v>0</v>
      </c>
      <c r="K191" s="17">
        <v>1</v>
      </c>
      <c r="L191" s="27">
        <v>0</v>
      </c>
      <c r="M191" s="27">
        <v>0</v>
      </c>
      <c r="N191" s="27">
        <v>3</v>
      </c>
      <c r="O191" s="27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1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11">
        <v>0</v>
      </c>
      <c r="AS191" s="10">
        <v>0</v>
      </c>
    </row>
    <row r="192" spans="1:45" ht="12.75">
      <c r="A192" s="26">
        <v>191</v>
      </c>
      <c r="B192">
        <v>46.25092</v>
      </c>
      <c r="C192">
        <v>-91.91641</v>
      </c>
      <c r="D192" s="10">
        <v>5.5</v>
      </c>
      <c r="E192" s="10" t="s">
        <v>572</v>
      </c>
      <c r="F192" s="114">
        <v>1</v>
      </c>
      <c r="G192" s="26">
        <v>1</v>
      </c>
      <c r="H192" s="42">
        <v>4</v>
      </c>
      <c r="I192" s="10">
        <v>2</v>
      </c>
      <c r="J192" s="17">
        <v>0</v>
      </c>
      <c r="K192" s="17">
        <v>1</v>
      </c>
      <c r="L192" s="27">
        <v>0</v>
      </c>
      <c r="M192" s="27">
        <v>0</v>
      </c>
      <c r="N192" s="27">
        <v>0</v>
      </c>
      <c r="O192" s="27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2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1</v>
      </c>
      <c r="AG192" s="10">
        <v>1</v>
      </c>
      <c r="AH192" s="10">
        <v>2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11">
        <v>0</v>
      </c>
      <c r="AS192" s="10">
        <v>0</v>
      </c>
    </row>
    <row r="193" spans="1:45" ht="12.75">
      <c r="A193" s="26">
        <v>192</v>
      </c>
      <c r="B193">
        <v>46.25047</v>
      </c>
      <c r="C193">
        <v>-91.91639</v>
      </c>
      <c r="D193" s="10">
        <v>7.5</v>
      </c>
      <c r="E193" s="10" t="s">
        <v>572</v>
      </c>
      <c r="F193" s="114">
        <v>1</v>
      </c>
      <c r="G193" s="26">
        <v>1</v>
      </c>
      <c r="H193" s="42">
        <v>3</v>
      </c>
      <c r="I193" s="10">
        <v>2</v>
      </c>
      <c r="J193" s="17">
        <v>0</v>
      </c>
      <c r="K193" s="17">
        <v>1</v>
      </c>
      <c r="L193" s="27">
        <v>0</v>
      </c>
      <c r="M193" s="27">
        <v>0</v>
      </c>
      <c r="N193" s="27">
        <v>1</v>
      </c>
      <c r="O193" s="27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2</v>
      </c>
      <c r="AG193" s="10">
        <v>0</v>
      </c>
      <c r="AH193" s="10">
        <v>1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11">
        <v>0</v>
      </c>
      <c r="AS193" s="10">
        <v>0</v>
      </c>
    </row>
    <row r="194" spans="1:45" ht="12.75">
      <c r="A194" s="26">
        <v>193</v>
      </c>
      <c r="B194">
        <v>46.25002</v>
      </c>
      <c r="C194">
        <v>-91.91638</v>
      </c>
      <c r="D194" s="10">
        <v>15</v>
      </c>
      <c r="E194" s="10" t="s">
        <v>573</v>
      </c>
      <c r="F194" s="114">
        <v>0</v>
      </c>
      <c r="G194" s="26">
        <v>0</v>
      </c>
      <c r="H194" s="42">
        <v>0</v>
      </c>
      <c r="I194" s="10">
        <v>0</v>
      </c>
      <c r="J194" s="17">
        <v>0</v>
      </c>
      <c r="K194" s="17">
        <v>0</v>
      </c>
      <c r="L194" s="27">
        <v>0</v>
      </c>
      <c r="M194" s="27">
        <v>0</v>
      </c>
      <c r="N194" s="27">
        <v>0</v>
      </c>
      <c r="O194" s="27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11">
        <v>0</v>
      </c>
      <c r="AS194" s="10">
        <v>0</v>
      </c>
    </row>
    <row r="195" spans="1:45" ht="12.75">
      <c r="A195" s="26">
        <v>194</v>
      </c>
      <c r="B195">
        <v>46.24957</v>
      </c>
      <c r="C195">
        <v>-91.91636</v>
      </c>
      <c r="D195" s="10">
        <v>15</v>
      </c>
      <c r="E195" s="10" t="s">
        <v>572</v>
      </c>
      <c r="F195" s="114">
        <v>0</v>
      </c>
      <c r="G195" s="26">
        <v>0</v>
      </c>
      <c r="H195" s="42">
        <v>0</v>
      </c>
      <c r="I195" s="10">
        <v>0</v>
      </c>
      <c r="J195" s="17">
        <v>0</v>
      </c>
      <c r="K195" s="17">
        <v>0</v>
      </c>
      <c r="L195" s="27">
        <v>0</v>
      </c>
      <c r="M195" s="27">
        <v>0</v>
      </c>
      <c r="N195" s="27">
        <v>0</v>
      </c>
      <c r="O195" s="27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11">
        <v>0</v>
      </c>
      <c r="AS195" s="10">
        <v>0</v>
      </c>
    </row>
    <row r="196" spans="1:45" ht="12.75">
      <c r="A196" s="26">
        <v>195</v>
      </c>
      <c r="B196">
        <v>46.24912</v>
      </c>
      <c r="C196">
        <v>-91.91635</v>
      </c>
      <c r="D196" s="10">
        <v>15</v>
      </c>
      <c r="E196" s="10" t="s">
        <v>572</v>
      </c>
      <c r="F196" s="114">
        <v>0</v>
      </c>
      <c r="G196" s="26">
        <v>0</v>
      </c>
      <c r="H196" s="42">
        <v>0</v>
      </c>
      <c r="I196" s="10">
        <v>0</v>
      </c>
      <c r="J196" s="17">
        <v>0</v>
      </c>
      <c r="K196" s="17">
        <v>0</v>
      </c>
      <c r="L196" s="27">
        <v>0</v>
      </c>
      <c r="M196" s="27">
        <v>0</v>
      </c>
      <c r="N196" s="27">
        <v>0</v>
      </c>
      <c r="O196" s="27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11">
        <v>0</v>
      </c>
      <c r="AS196" s="10">
        <v>0</v>
      </c>
    </row>
    <row r="197" spans="1:45" ht="12.75">
      <c r="A197" s="26">
        <v>196</v>
      </c>
      <c r="B197">
        <v>46.24867</v>
      </c>
      <c r="C197">
        <v>-91.91633</v>
      </c>
      <c r="D197" s="10">
        <v>7</v>
      </c>
      <c r="E197" s="10" t="s">
        <v>572</v>
      </c>
      <c r="F197" s="114">
        <v>1</v>
      </c>
      <c r="G197" s="26">
        <v>1</v>
      </c>
      <c r="H197" s="42">
        <v>4</v>
      </c>
      <c r="I197" s="10">
        <v>2</v>
      </c>
      <c r="J197" s="17">
        <v>0</v>
      </c>
      <c r="K197" s="17">
        <v>0</v>
      </c>
      <c r="L197" s="27">
        <v>0</v>
      </c>
      <c r="M197" s="27">
        <v>0</v>
      </c>
      <c r="N197" s="27">
        <v>1</v>
      </c>
      <c r="O197" s="27">
        <v>0</v>
      </c>
      <c r="P197" s="10">
        <v>0</v>
      </c>
      <c r="Q197" s="10">
        <v>1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1</v>
      </c>
      <c r="AG197" s="10">
        <v>2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11">
        <v>0</v>
      </c>
      <c r="AS197" s="10">
        <v>0</v>
      </c>
    </row>
    <row r="198" spans="1:45" ht="12.75">
      <c r="A198" s="26">
        <v>197</v>
      </c>
      <c r="B198">
        <v>46.24822</v>
      </c>
      <c r="C198">
        <v>-91.91631</v>
      </c>
      <c r="D198" s="10">
        <v>6</v>
      </c>
      <c r="E198" s="10" t="s">
        <v>572</v>
      </c>
      <c r="F198" s="114">
        <v>1</v>
      </c>
      <c r="G198" s="26">
        <v>1</v>
      </c>
      <c r="H198" s="42">
        <v>4</v>
      </c>
      <c r="I198" s="10">
        <v>2</v>
      </c>
      <c r="J198" s="17">
        <v>0</v>
      </c>
      <c r="K198" s="17">
        <v>0</v>
      </c>
      <c r="L198" s="27">
        <v>0</v>
      </c>
      <c r="M198" s="27">
        <v>0</v>
      </c>
      <c r="N198" s="27">
        <v>1</v>
      </c>
      <c r="O198" s="27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1</v>
      </c>
      <c r="AB198" s="10">
        <v>0</v>
      </c>
      <c r="AC198" s="10">
        <v>0</v>
      </c>
      <c r="AD198" s="10">
        <v>1</v>
      </c>
      <c r="AE198" s="10">
        <v>0</v>
      </c>
      <c r="AF198" s="10">
        <v>0</v>
      </c>
      <c r="AG198" s="10">
        <v>2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11">
        <v>0</v>
      </c>
      <c r="AS198" s="10">
        <v>0</v>
      </c>
    </row>
    <row r="199" spans="1:45" ht="12.75">
      <c r="A199" s="26">
        <v>198</v>
      </c>
      <c r="B199">
        <v>46.24777</v>
      </c>
      <c r="C199">
        <v>-91.9163</v>
      </c>
      <c r="D199" s="10">
        <v>5.5</v>
      </c>
      <c r="E199" s="10" t="s">
        <v>572</v>
      </c>
      <c r="F199" s="114">
        <v>1</v>
      </c>
      <c r="G199" s="26">
        <v>1</v>
      </c>
      <c r="H199" s="42">
        <v>3</v>
      </c>
      <c r="I199" s="10">
        <v>3</v>
      </c>
      <c r="J199" s="17">
        <v>0</v>
      </c>
      <c r="K199" s="17">
        <v>0</v>
      </c>
      <c r="L199" s="27">
        <v>0</v>
      </c>
      <c r="M199" s="27">
        <v>0</v>
      </c>
      <c r="N199" s="27">
        <v>1</v>
      </c>
      <c r="O199" s="27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1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3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11">
        <v>0</v>
      </c>
      <c r="AS199" s="10">
        <v>0</v>
      </c>
    </row>
    <row r="200" spans="1:45" ht="12.75">
      <c r="A200" s="26">
        <v>199</v>
      </c>
      <c r="B200">
        <v>46.24732</v>
      </c>
      <c r="C200">
        <v>-91.91628</v>
      </c>
      <c r="D200" s="10">
        <v>5</v>
      </c>
      <c r="E200" s="10" t="s">
        <v>572</v>
      </c>
      <c r="F200" s="114">
        <v>1</v>
      </c>
      <c r="G200" s="26">
        <v>1</v>
      </c>
      <c r="H200" s="42">
        <v>4</v>
      </c>
      <c r="I200" s="10">
        <v>2</v>
      </c>
      <c r="J200" s="17">
        <v>0</v>
      </c>
      <c r="K200" s="17">
        <v>0</v>
      </c>
      <c r="L200" s="27">
        <v>0</v>
      </c>
      <c r="M200" s="27">
        <v>0</v>
      </c>
      <c r="N200" s="27">
        <v>0</v>
      </c>
      <c r="O200" s="27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2</v>
      </c>
      <c r="AB200" s="10">
        <v>0</v>
      </c>
      <c r="AC200" s="10">
        <v>0</v>
      </c>
      <c r="AD200" s="10">
        <v>1</v>
      </c>
      <c r="AE200" s="10">
        <v>0</v>
      </c>
      <c r="AF200" s="10">
        <v>0</v>
      </c>
      <c r="AG200" s="10">
        <v>2</v>
      </c>
      <c r="AH200" s="10">
        <v>2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11">
        <v>0</v>
      </c>
      <c r="AS200" s="10">
        <v>0</v>
      </c>
    </row>
    <row r="201" spans="1:45" ht="12.75">
      <c r="A201" s="26">
        <v>200</v>
      </c>
      <c r="B201">
        <v>46.24687</v>
      </c>
      <c r="C201">
        <v>-91.91627</v>
      </c>
      <c r="D201" s="10">
        <v>3.5</v>
      </c>
      <c r="E201" s="10" t="s">
        <v>572</v>
      </c>
      <c r="F201" s="114">
        <v>1</v>
      </c>
      <c r="G201" s="26">
        <v>1</v>
      </c>
      <c r="H201" s="42">
        <v>3</v>
      </c>
      <c r="I201" s="10">
        <v>3</v>
      </c>
      <c r="J201" s="17">
        <v>0</v>
      </c>
      <c r="K201" s="17">
        <v>0</v>
      </c>
      <c r="L201" s="27">
        <v>0</v>
      </c>
      <c r="M201" s="27">
        <v>0</v>
      </c>
      <c r="N201" s="27">
        <v>0</v>
      </c>
      <c r="O201" s="27">
        <v>0</v>
      </c>
      <c r="P201" s="10">
        <v>0</v>
      </c>
      <c r="Q201" s="10">
        <v>3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1</v>
      </c>
      <c r="AF201" s="10">
        <v>0</v>
      </c>
      <c r="AG201" s="10">
        <v>0</v>
      </c>
      <c r="AH201" s="10">
        <v>1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11">
        <v>0</v>
      </c>
      <c r="AS201" s="10">
        <v>0</v>
      </c>
    </row>
    <row r="202" spans="1:45" ht="12.75">
      <c r="A202" s="26">
        <v>201</v>
      </c>
      <c r="B202">
        <v>46.25858</v>
      </c>
      <c r="C202">
        <v>-91.91603</v>
      </c>
      <c r="D202" s="260">
        <v>-99</v>
      </c>
      <c r="E202" s="260">
        <v>-99</v>
      </c>
      <c r="F202" s="204">
        <v>-99</v>
      </c>
      <c r="G202" s="26">
        <v>-99</v>
      </c>
      <c r="H202" s="26">
        <v>-99</v>
      </c>
      <c r="I202" s="260">
        <v>-99</v>
      </c>
      <c r="J202" s="26">
        <v>-99</v>
      </c>
      <c r="K202" s="26">
        <v>-99</v>
      </c>
      <c r="L202" s="258">
        <v>-99</v>
      </c>
      <c r="M202" s="258">
        <v>-99</v>
      </c>
      <c r="N202" s="258">
        <v>-99</v>
      </c>
      <c r="O202" s="258">
        <v>-99</v>
      </c>
      <c r="P202" s="260">
        <v>-99</v>
      </c>
      <c r="Q202" s="260">
        <v>-99</v>
      </c>
      <c r="R202" s="260">
        <v>-99</v>
      </c>
      <c r="S202" s="260">
        <v>-99</v>
      </c>
      <c r="T202" s="260">
        <v>-99</v>
      </c>
      <c r="U202" s="260">
        <v>-99</v>
      </c>
      <c r="V202" s="260">
        <v>-99</v>
      </c>
      <c r="W202" s="260">
        <v>-99</v>
      </c>
      <c r="X202" s="260">
        <v>-99</v>
      </c>
      <c r="Y202" s="260">
        <v>-99</v>
      </c>
      <c r="Z202" s="260">
        <v>-99</v>
      </c>
      <c r="AA202" s="260">
        <v>-99</v>
      </c>
      <c r="AB202" s="260">
        <v>-99</v>
      </c>
      <c r="AC202" s="260">
        <v>-99</v>
      </c>
      <c r="AD202" s="260">
        <v>-99</v>
      </c>
      <c r="AE202" s="260">
        <v>-99</v>
      </c>
      <c r="AF202" s="260">
        <v>-99</v>
      </c>
      <c r="AG202" s="260">
        <v>-99</v>
      </c>
      <c r="AH202" s="260">
        <v>-99</v>
      </c>
      <c r="AI202" s="260">
        <v>-99</v>
      </c>
      <c r="AJ202" s="260">
        <v>-99</v>
      </c>
      <c r="AK202" s="260">
        <v>-99</v>
      </c>
      <c r="AL202" s="260">
        <v>-99</v>
      </c>
      <c r="AM202" s="260">
        <v>-99</v>
      </c>
      <c r="AN202" s="260">
        <v>-99</v>
      </c>
      <c r="AO202" s="260">
        <v>-99</v>
      </c>
      <c r="AP202" s="260">
        <v>-99</v>
      </c>
      <c r="AQ202" s="260">
        <v>-99</v>
      </c>
      <c r="AR202" s="263">
        <v>-99</v>
      </c>
      <c r="AS202" s="260">
        <v>-99</v>
      </c>
    </row>
    <row r="203" spans="1:45" ht="12.75">
      <c r="A203" s="26">
        <v>202</v>
      </c>
      <c r="B203">
        <v>46.25588</v>
      </c>
      <c r="C203">
        <v>-91.91593</v>
      </c>
      <c r="D203" s="260">
        <v>-99</v>
      </c>
      <c r="E203" s="260">
        <v>-99</v>
      </c>
      <c r="F203" s="204">
        <v>-99</v>
      </c>
      <c r="G203" s="26">
        <v>-99</v>
      </c>
      <c r="H203" s="26">
        <v>-99</v>
      </c>
      <c r="I203" s="260">
        <v>-99</v>
      </c>
      <c r="J203" s="26">
        <v>-99</v>
      </c>
      <c r="K203" s="26">
        <v>-99</v>
      </c>
      <c r="L203" s="258">
        <v>-99</v>
      </c>
      <c r="M203" s="258">
        <v>-99</v>
      </c>
      <c r="N203" s="258">
        <v>-99</v>
      </c>
      <c r="O203" s="258">
        <v>-99</v>
      </c>
      <c r="P203" s="260">
        <v>-99</v>
      </c>
      <c r="Q203" s="260">
        <v>-99</v>
      </c>
      <c r="R203" s="260">
        <v>-99</v>
      </c>
      <c r="S203" s="260">
        <v>-99</v>
      </c>
      <c r="T203" s="260">
        <v>-99</v>
      </c>
      <c r="U203" s="260">
        <v>-99</v>
      </c>
      <c r="V203" s="260">
        <v>-99</v>
      </c>
      <c r="W203" s="260">
        <v>-99</v>
      </c>
      <c r="X203" s="260">
        <v>-99</v>
      </c>
      <c r="Y203" s="260">
        <v>-99</v>
      </c>
      <c r="Z203" s="260">
        <v>-99</v>
      </c>
      <c r="AA203" s="260">
        <v>-99</v>
      </c>
      <c r="AB203" s="260">
        <v>-99</v>
      </c>
      <c r="AC203" s="260">
        <v>-99</v>
      </c>
      <c r="AD203" s="260">
        <v>-99</v>
      </c>
      <c r="AE203" s="260">
        <v>-99</v>
      </c>
      <c r="AF203" s="260">
        <v>-99</v>
      </c>
      <c r="AG203" s="260">
        <v>-99</v>
      </c>
      <c r="AH203" s="260">
        <v>-99</v>
      </c>
      <c r="AI203" s="260">
        <v>-99</v>
      </c>
      <c r="AJ203" s="260">
        <v>-99</v>
      </c>
      <c r="AK203" s="260">
        <v>-99</v>
      </c>
      <c r="AL203" s="260">
        <v>-99</v>
      </c>
      <c r="AM203" s="260">
        <v>-99</v>
      </c>
      <c r="AN203" s="260">
        <v>-99</v>
      </c>
      <c r="AO203" s="260">
        <v>-99</v>
      </c>
      <c r="AP203" s="260">
        <v>-99</v>
      </c>
      <c r="AQ203" s="260">
        <v>-99</v>
      </c>
      <c r="AR203" s="263">
        <v>-99</v>
      </c>
      <c r="AS203" s="260">
        <v>-99</v>
      </c>
    </row>
    <row r="204" spans="1:45" ht="12.75">
      <c r="A204" s="26">
        <v>203</v>
      </c>
      <c r="B204">
        <v>46.25543</v>
      </c>
      <c r="C204">
        <v>-91.91592</v>
      </c>
      <c r="D204" s="260">
        <v>-99</v>
      </c>
      <c r="E204" s="260">
        <v>-99</v>
      </c>
      <c r="F204" s="204">
        <v>-99</v>
      </c>
      <c r="G204" s="26">
        <v>-99</v>
      </c>
      <c r="H204" s="26">
        <v>-99</v>
      </c>
      <c r="I204" s="260">
        <v>-99</v>
      </c>
      <c r="J204" s="26">
        <v>-99</v>
      </c>
      <c r="K204" s="26">
        <v>-99</v>
      </c>
      <c r="L204" s="258">
        <v>-99</v>
      </c>
      <c r="M204" s="258">
        <v>-99</v>
      </c>
      <c r="N204" s="258">
        <v>-99</v>
      </c>
      <c r="O204" s="258">
        <v>-99</v>
      </c>
      <c r="P204" s="260">
        <v>-99</v>
      </c>
      <c r="Q204" s="260">
        <v>-99</v>
      </c>
      <c r="R204" s="260">
        <v>-99</v>
      </c>
      <c r="S204" s="260">
        <v>-99</v>
      </c>
      <c r="T204" s="260">
        <v>-99</v>
      </c>
      <c r="U204" s="260">
        <v>-99</v>
      </c>
      <c r="V204" s="260">
        <v>-99</v>
      </c>
      <c r="W204" s="260">
        <v>-99</v>
      </c>
      <c r="X204" s="260">
        <v>-99</v>
      </c>
      <c r="Y204" s="260">
        <v>-99</v>
      </c>
      <c r="Z204" s="260">
        <v>-99</v>
      </c>
      <c r="AA204" s="260">
        <v>-99</v>
      </c>
      <c r="AB204" s="260">
        <v>-99</v>
      </c>
      <c r="AC204" s="260">
        <v>-99</v>
      </c>
      <c r="AD204" s="260">
        <v>-99</v>
      </c>
      <c r="AE204" s="260">
        <v>-99</v>
      </c>
      <c r="AF204" s="260">
        <v>-99</v>
      </c>
      <c r="AG204" s="260">
        <v>-99</v>
      </c>
      <c r="AH204" s="260">
        <v>-99</v>
      </c>
      <c r="AI204" s="260">
        <v>-99</v>
      </c>
      <c r="AJ204" s="260">
        <v>-99</v>
      </c>
      <c r="AK204" s="260">
        <v>-99</v>
      </c>
      <c r="AL204" s="260">
        <v>-99</v>
      </c>
      <c r="AM204" s="260">
        <v>-99</v>
      </c>
      <c r="AN204" s="260">
        <v>-99</v>
      </c>
      <c r="AO204" s="260">
        <v>-99</v>
      </c>
      <c r="AP204" s="260">
        <v>-99</v>
      </c>
      <c r="AQ204" s="260">
        <v>-99</v>
      </c>
      <c r="AR204" s="263">
        <v>-99</v>
      </c>
      <c r="AS204" s="260">
        <v>-99</v>
      </c>
    </row>
    <row r="205" spans="1:45" ht="12.75">
      <c r="A205" s="26">
        <v>204</v>
      </c>
      <c r="B205">
        <v>46.25498</v>
      </c>
      <c r="C205">
        <v>-91.9159</v>
      </c>
      <c r="D205" s="260">
        <v>-99</v>
      </c>
      <c r="E205" s="260">
        <v>-99</v>
      </c>
      <c r="F205" s="204">
        <v>-99</v>
      </c>
      <c r="G205" s="26">
        <v>-99</v>
      </c>
      <c r="H205" s="26">
        <v>-99</v>
      </c>
      <c r="I205" s="260">
        <v>-99</v>
      </c>
      <c r="J205" s="26">
        <v>-99</v>
      </c>
      <c r="K205" s="26">
        <v>-99</v>
      </c>
      <c r="L205" s="258">
        <v>-99</v>
      </c>
      <c r="M205" s="258">
        <v>-99</v>
      </c>
      <c r="N205" s="258">
        <v>-99</v>
      </c>
      <c r="O205" s="258">
        <v>-99</v>
      </c>
      <c r="P205" s="260">
        <v>-99</v>
      </c>
      <c r="Q205" s="260">
        <v>-99</v>
      </c>
      <c r="R205" s="260">
        <v>-99</v>
      </c>
      <c r="S205" s="260">
        <v>-99</v>
      </c>
      <c r="T205" s="260">
        <v>-99</v>
      </c>
      <c r="U205" s="260">
        <v>-99</v>
      </c>
      <c r="V205" s="260">
        <v>-99</v>
      </c>
      <c r="W205" s="260">
        <v>-99</v>
      </c>
      <c r="X205" s="260">
        <v>-99</v>
      </c>
      <c r="Y205" s="260">
        <v>-99</v>
      </c>
      <c r="Z205" s="260">
        <v>-99</v>
      </c>
      <c r="AA205" s="260">
        <v>-99</v>
      </c>
      <c r="AB205" s="260">
        <v>-99</v>
      </c>
      <c r="AC205" s="260">
        <v>-99</v>
      </c>
      <c r="AD205" s="260">
        <v>-99</v>
      </c>
      <c r="AE205" s="260">
        <v>-99</v>
      </c>
      <c r="AF205" s="260">
        <v>-99</v>
      </c>
      <c r="AG205" s="260">
        <v>-99</v>
      </c>
      <c r="AH205" s="260">
        <v>-99</v>
      </c>
      <c r="AI205" s="260">
        <v>-99</v>
      </c>
      <c r="AJ205" s="260">
        <v>-99</v>
      </c>
      <c r="AK205" s="260">
        <v>-99</v>
      </c>
      <c r="AL205" s="260">
        <v>-99</v>
      </c>
      <c r="AM205" s="260">
        <v>-99</v>
      </c>
      <c r="AN205" s="260">
        <v>-99</v>
      </c>
      <c r="AO205" s="260">
        <v>-99</v>
      </c>
      <c r="AP205" s="260">
        <v>-99</v>
      </c>
      <c r="AQ205" s="260">
        <v>-99</v>
      </c>
      <c r="AR205" s="263">
        <v>-99</v>
      </c>
      <c r="AS205" s="260">
        <v>-99</v>
      </c>
    </row>
    <row r="206" spans="1:45" ht="12.75">
      <c r="A206" s="26">
        <v>205</v>
      </c>
      <c r="B206">
        <v>46.25453</v>
      </c>
      <c r="C206">
        <v>-91.91589</v>
      </c>
      <c r="D206" s="260">
        <v>-99</v>
      </c>
      <c r="E206" s="260">
        <v>-99</v>
      </c>
      <c r="F206" s="204">
        <v>-99</v>
      </c>
      <c r="G206" s="26">
        <v>-99</v>
      </c>
      <c r="H206" s="26">
        <v>-99</v>
      </c>
      <c r="I206" s="260">
        <v>-99</v>
      </c>
      <c r="J206" s="26">
        <v>-99</v>
      </c>
      <c r="K206" s="26">
        <v>-99</v>
      </c>
      <c r="L206" s="258">
        <v>-99</v>
      </c>
      <c r="M206" s="258">
        <v>-99</v>
      </c>
      <c r="N206" s="258">
        <v>-99</v>
      </c>
      <c r="O206" s="258">
        <v>-99</v>
      </c>
      <c r="P206" s="260">
        <v>-99</v>
      </c>
      <c r="Q206" s="260">
        <v>-99</v>
      </c>
      <c r="R206" s="260">
        <v>-99</v>
      </c>
      <c r="S206" s="260">
        <v>-99</v>
      </c>
      <c r="T206" s="260">
        <v>-99</v>
      </c>
      <c r="U206" s="260">
        <v>-99</v>
      </c>
      <c r="V206" s="260">
        <v>-99</v>
      </c>
      <c r="W206" s="260">
        <v>-99</v>
      </c>
      <c r="X206" s="260">
        <v>-99</v>
      </c>
      <c r="Y206" s="260">
        <v>-99</v>
      </c>
      <c r="Z206" s="260">
        <v>-99</v>
      </c>
      <c r="AA206" s="260">
        <v>-99</v>
      </c>
      <c r="AB206" s="260">
        <v>-99</v>
      </c>
      <c r="AC206" s="260">
        <v>-99</v>
      </c>
      <c r="AD206" s="260">
        <v>-99</v>
      </c>
      <c r="AE206" s="260">
        <v>-99</v>
      </c>
      <c r="AF206" s="260">
        <v>-99</v>
      </c>
      <c r="AG206" s="260">
        <v>-99</v>
      </c>
      <c r="AH206" s="260">
        <v>-99</v>
      </c>
      <c r="AI206" s="260">
        <v>-99</v>
      </c>
      <c r="AJ206" s="260">
        <v>-99</v>
      </c>
      <c r="AK206" s="260">
        <v>-99</v>
      </c>
      <c r="AL206" s="260">
        <v>-99</v>
      </c>
      <c r="AM206" s="260">
        <v>-99</v>
      </c>
      <c r="AN206" s="260">
        <v>-99</v>
      </c>
      <c r="AO206" s="260">
        <v>-99</v>
      </c>
      <c r="AP206" s="260">
        <v>-99</v>
      </c>
      <c r="AQ206" s="260">
        <v>-99</v>
      </c>
      <c r="AR206" s="263">
        <v>-99</v>
      </c>
      <c r="AS206" s="260">
        <v>-99</v>
      </c>
    </row>
    <row r="207" spans="1:45" ht="12.75">
      <c r="A207" s="26">
        <v>206</v>
      </c>
      <c r="B207">
        <v>46.25363</v>
      </c>
      <c r="C207">
        <v>-91.91585</v>
      </c>
      <c r="D207" s="10">
        <v>3.5</v>
      </c>
      <c r="E207" s="10" t="s">
        <v>572</v>
      </c>
      <c r="F207" s="114">
        <v>1</v>
      </c>
      <c r="G207" s="26">
        <v>1</v>
      </c>
      <c r="H207" s="42">
        <v>3</v>
      </c>
      <c r="I207" s="10">
        <v>2</v>
      </c>
      <c r="J207" s="17">
        <v>0</v>
      </c>
      <c r="K207" s="17">
        <v>0</v>
      </c>
      <c r="L207" s="27">
        <v>0</v>
      </c>
      <c r="M207" s="27">
        <v>0</v>
      </c>
      <c r="N207" s="27">
        <v>0</v>
      </c>
      <c r="O207" s="27">
        <v>0</v>
      </c>
      <c r="P207" s="10">
        <v>0</v>
      </c>
      <c r="Q207" s="10">
        <v>2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1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2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11">
        <v>0</v>
      </c>
      <c r="AS207" s="10">
        <v>0</v>
      </c>
    </row>
    <row r="208" spans="1:45" ht="12.75">
      <c r="A208" s="26">
        <v>207</v>
      </c>
      <c r="B208">
        <v>46.25318</v>
      </c>
      <c r="C208">
        <v>-91.91584</v>
      </c>
      <c r="D208" s="10">
        <v>4.5</v>
      </c>
      <c r="E208" s="10" t="s">
        <v>572</v>
      </c>
      <c r="F208" s="114">
        <v>1</v>
      </c>
      <c r="G208" s="26">
        <v>1</v>
      </c>
      <c r="H208" s="42">
        <v>6</v>
      </c>
      <c r="I208" s="10">
        <v>2</v>
      </c>
      <c r="J208" s="17">
        <v>0</v>
      </c>
      <c r="K208" s="17">
        <v>0</v>
      </c>
      <c r="L208" s="27">
        <v>1</v>
      </c>
      <c r="M208" s="27">
        <v>0</v>
      </c>
      <c r="N208" s="27">
        <v>0</v>
      </c>
      <c r="O208" s="27">
        <v>0</v>
      </c>
      <c r="P208" s="10">
        <v>0</v>
      </c>
      <c r="Q208" s="10">
        <v>2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1</v>
      </c>
      <c r="AE208" s="10">
        <v>1</v>
      </c>
      <c r="AF208" s="10">
        <v>0</v>
      </c>
      <c r="AG208" s="10">
        <v>2</v>
      </c>
      <c r="AH208" s="10">
        <v>2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11">
        <v>0</v>
      </c>
      <c r="AS208" s="10">
        <v>0</v>
      </c>
    </row>
    <row r="209" spans="1:45" ht="12.75">
      <c r="A209" s="26">
        <v>208</v>
      </c>
      <c r="B209">
        <v>46.25273</v>
      </c>
      <c r="C209">
        <v>-91.91582</v>
      </c>
      <c r="D209" s="10">
        <v>9.5</v>
      </c>
      <c r="E209" s="10" t="s">
        <v>573</v>
      </c>
      <c r="F209" s="114">
        <v>1</v>
      </c>
      <c r="G209" s="26">
        <v>1</v>
      </c>
      <c r="H209" s="42">
        <v>4</v>
      </c>
      <c r="I209" s="10">
        <v>1</v>
      </c>
      <c r="J209" s="17">
        <v>0</v>
      </c>
      <c r="K209" s="17">
        <v>0</v>
      </c>
      <c r="L209" s="27">
        <v>0</v>
      </c>
      <c r="M209" s="27">
        <v>0</v>
      </c>
      <c r="N209" s="27">
        <v>1</v>
      </c>
      <c r="O209" s="27">
        <v>0</v>
      </c>
      <c r="P209" s="10">
        <v>0</v>
      </c>
      <c r="Q209" s="10">
        <v>1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1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1</v>
      </c>
      <c r="AR209" s="111">
        <v>0</v>
      </c>
      <c r="AS209" s="10">
        <v>0</v>
      </c>
    </row>
    <row r="210" spans="1:45" ht="12.75">
      <c r="A210" s="26">
        <v>209</v>
      </c>
      <c r="B210">
        <v>46.25228</v>
      </c>
      <c r="C210">
        <v>-91.91581</v>
      </c>
      <c r="D210" s="10">
        <v>14.5</v>
      </c>
      <c r="E210" s="10" t="s">
        <v>572</v>
      </c>
      <c r="F210" s="114">
        <v>0</v>
      </c>
      <c r="G210" s="26">
        <v>0</v>
      </c>
      <c r="H210" s="42">
        <v>0</v>
      </c>
      <c r="I210" s="10">
        <v>0</v>
      </c>
      <c r="J210" s="17">
        <v>0</v>
      </c>
      <c r="K210" s="17">
        <v>0</v>
      </c>
      <c r="L210" s="27">
        <v>0</v>
      </c>
      <c r="M210" s="27">
        <v>0</v>
      </c>
      <c r="N210" s="27">
        <v>0</v>
      </c>
      <c r="O210" s="27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11">
        <v>0</v>
      </c>
      <c r="AS210" s="10">
        <v>0</v>
      </c>
    </row>
    <row r="211" spans="1:45" ht="12.75">
      <c r="A211" s="26">
        <v>210</v>
      </c>
      <c r="B211">
        <v>46.25183</v>
      </c>
      <c r="C211">
        <v>-91.91579</v>
      </c>
      <c r="D211" s="10">
        <v>13</v>
      </c>
      <c r="E211" s="10" t="s">
        <v>572</v>
      </c>
      <c r="F211" s="114">
        <v>1</v>
      </c>
      <c r="G211" s="26">
        <v>0</v>
      </c>
      <c r="H211" s="42">
        <v>0</v>
      </c>
      <c r="I211" s="10">
        <v>0</v>
      </c>
      <c r="J211" s="17">
        <v>0</v>
      </c>
      <c r="K211" s="17">
        <v>0</v>
      </c>
      <c r="L211" s="27">
        <v>0</v>
      </c>
      <c r="M211" s="27">
        <v>0</v>
      </c>
      <c r="N211" s="27">
        <v>0</v>
      </c>
      <c r="O211" s="27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11">
        <v>0</v>
      </c>
      <c r="AS211" s="10">
        <v>0</v>
      </c>
    </row>
    <row r="212" spans="1:45" ht="12.75">
      <c r="A212" s="26">
        <v>211</v>
      </c>
      <c r="B212">
        <v>46.25138</v>
      </c>
      <c r="C212">
        <v>-91.91578</v>
      </c>
      <c r="D212" s="10">
        <v>12.5</v>
      </c>
      <c r="E212" s="10" t="s">
        <v>574</v>
      </c>
      <c r="F212" s="114">
        <v>1</v>
      </c>
      <c r="G212" s="26">
        <v>0</v>
      </c>
      <c r="H212" s="42">
        <v>0</v>
      </c>
      <c r="I212" s="10">
        <v>0</v>
      </c>
      <c r="J212" s="17">
        <v>0</v>
      </c>
      <c r="K212" s="17">
        <v>0</v>
      </c>
      <c r="L212" s="27">
        <v>0</v>
      </c>
      <c r="M212" s="27">
        <v>0</v>
      </c>
      <c r="N212" s="27">
        <v>0</v>
      </c>
      <c r="O212" s="27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11">
        <v>0</v>
      </c>
      <c r="AS212" s="10">
        <v>0</v>
      </c>
    </row>
    <row r="213" spans="1:45" ht="12.75">
      <c r="A213" s="26">
        <v>212</v>
      </c>
      <c r="B213">
        <v>46.25093</v>
      </c>
      <c r="C213">
        <v>-91.91576</v>
      </c>
      <c r="D213" s="10">
        <v>11</v>
      </c>
      <c r="E213" s="10" t="s">
        <v>573</v>
      </c>
      <c r="F213" s="114">
        <v>1</v>
      </c>
      <c r="G213" s="26">
        <v>0</v>
      </c>
      <c r="H213" s="42">
        <v>0</v>
      </c>
      <c r="I213" s="10">
        <v>0</v>
      </c>
      <c r="J213" s="17">
        <v>0</v>
      </c>
      <c r="K213" s="17">
        <v>0</v>
      </c>
      <c r="L213" s="27">
        <v>0</v>
      </c>
      <c r="M213" s="27">
        <v>0</v>
      </c>
      <c r="N213" s="27">
        <v>0</v>
      </c>
      <c r="O213" s="27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11">
        <v>0</v>
      </c>
      <c r="AS213" s="10">
        <v>0</v>
      </c>
    </row>
    <row r="214" spans="1:45" ht="12.75">
      <c r="A214" s="26">
        <v>213</v>
      </c>
      <c r="B214">
        <v>46.25048</v>
      </c>
      <c r="C214">
        <v>-91.91574</v>
      </c>
      <c r="D214" s="10">
        <v>2.5</v>
      </c>
      <c r="E214" s="10" t="s">
        <v>573</v>
      </c>
      <c r="F214" s="114">
        <v>1</v>
      </c>
      <c r="G214" s="26">
        <v>1</v>
      </c>
      <c r="H214" s="42">
        <v>1</v>
      </c>
      <c r="I214" s="10">
        <v>1</v>
      </c>
      <c r="J214" s="17">
        <v>0</v>
      </c>
      <c r="K214" s="17">
        <v>0</v>
      </c>
      <c r="L214" s="27">
        <v>0</v>
      </c>
      <c r="M214" s="27">
        <v>0</v>
      </c>
      <c r="N214" s="27">
        <v>0</v>
      </c>
      <c r="O214" s="27">
        <v>0</v>
      </c>
      <c r="P214" s="10">
        <v>0</v>
      </c>
      <c r="Q214" s="10">
        <v>1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11">
        <v>0</v>
      </c>
      <c r="AS214" s="10">
        <v>0</v>
      </c>
    </row>
    <row r="215" spans="1:45" ht="12.75">
      <c r="A215" s="26">
        <v>214</v>
      </c>
      <c r="B215">
        <v>46.25003</v>
      </c>
      <c r="C215">
        <v>-91.91573</v>
      </c>
      <c r="D215" s="10">
        <v>8</v>
      </c>
      <c r="E215" s="10" t="s">
        <v>572</v>
      </c>
      <c r="F215" s="114">
        <v>1</v>
      </c>
      <c r="G215" s="26">
        <v>1</v>
      </c>
      <c r="H215" s="42">
        <v>3</v>
      </c>
      <c r="I215" s="10">
        <v>2</v>
      </c>
      <c r="J215" s="17">
        <v>0</v>
      </c>
      <c r="K215" s="17">
        <v>0</v>
      </c>
      <c r="L215" s="27">
        <v>0</v>
      </c>
      <c r="M215" s="27">
        <v>0</v>
      </c>
      <c r="N215" s="27">
        <v>2</v>
      </c>
      <c r="O215" s="27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1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1</v>
      </c>
      <c r="AR215" s="111">
        <v>0</v>
      </c>
      <c r="AS215" s="10">
        <v>0</v>
      </c>
    </row>
    <row r="216" spans="1:45" ht="12.75">
      <c r="A216" s="26">
        <v>215</v>
      </c>
      <c r="B216">
        <v>46.24958</v>
      </c>
      <c r="C216">
        <v>-91.91571</v>
      </c>
      <c r="D216" s="10">
        <v>11.5</v>
      </c>
      <c r="E216" s="10" t="s">
        <v>574</v>
      </c>
      <c r="F216" s="114">
        <v>1</v>
      </c>
      <c r="G216" s="26">
        <v>0</v>
      </c>
      <c r="H216" s="42">
        <v>0</v>
      </c>
      <c r="I216" s="10">
        <v>0</v>
      </c>
      <c r="J216" s="17">
        <v>0</v>
      </c>
      <c r="K216" s="17">
        <v>0</v>
      </c>
      <c r="L216" s="27">
        <v>0</v>
      </c>
      <c r="M216" s="27">
        <v>0</v>
      </c>
      <c r="N216" s="27">
        <v>0</v>
      </c>
      <c r="O216" s="27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11">
        <v>0</v>
      </c>
      <c r="AS216" s="10">
        <v>0</v>
      </c>
    </row>
    <row r="217" spans="1:45" ht="12.75">
      <c r="A217" s="26">
        <v>216</v>
      </c>
      <c r="B217">
        <v>46.24913</v>
      </c>
      <c r="C217">
        <v>-91.9157</v>
      </c>
      <c r="D217" s="10">
        <v>8.5</v>
      </c>
      <c r="E217" s="10" t="s">
        <v>572</v>
      </c>
      <c r="F217" s="114">
        <v>1</v>
      </c>
      <c r="G217" s="26">
        <v>1</v>
      </c>
      <c r="H217" s="42">
        <v>5</v>
      </c>
      <c r="I217" s="10">
        <v>3</v>
      </c>
      <c r="J217" s="17">
        <v>0</v>
      </c>
      <c r="K217" s="17">
        <v>0</v>
      </c>
      <c r="L217" s="27">
        <v>0</v>
      </c>
      <c r="M217" s="27">
        <v>0</v>
      </c>
      <c r="N217" s="27">
        <v>1</v>
      </c>
      <c r="O217" s="27">
        <v>0</v>
      </c>
      <c r="P217" s="10">
        <v>0</v>
      </c>
      <c r="Q217" s="10">
        <v>2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3</v>
      </c>
      <c r="AE217" s="10">
        <v>0</v>
      </c>
      <c r="AF217" s="10">
        <v>0</v>
      </c>
      <c r="AG217" s="10">
        <v>1</v>
      </c>
      <c r="AH217" s="10">
        <v>1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11">
        <v>0</v>
      </c>
      <c r="AS217" s="10">
        <v>0</v>
      </c>
    </row>
    <row r="218" spans="1:45" ht="12.75">
      <c r="A218" s="26">
        <v>217</v>
      </c>
      <c r="B218">
        <v>46.24868</v>
      </c>
      <c r="C218">
        <v>-91.91568</v>
      </c>
      <c r="D218" s="10">
        <v>6</v>
      </c>
      <c r="E218" s="10" t="s">
        <v>572</v>
      </c>
      <c r="F218" s="114">
        <v>1</v>
      </c>
      <c r="G218" s="26">
        <v>1</v>
      </c>
      <c r="H218" s="42">
        <v>3</v>
      </c>
      <c r="I218" s="10">
        <v>3</v>
      </c>
      <c r="J218" s="17">
        <v>0</v>
      </c>
      <c r="K218" s="17">
        <v>0</v>
      </c>
      <c r="L218" s="27">
        <v>0</v>
      </c>
      <c r="M218" s="27">
        <v>0</v>
      </c>
      <c r="N218" s="27">
        <v>0</v>
      </c>
      <c r="O218" s="27">
        <v>0</v>
      </c>
      <c r="P218" s="10">
        <v>0</v>
      </c>
      <c r="Q218" s="10">
        <v>1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1</v>
      </c>
      <c r="AE218" s="10">
        <v>0</v>
      </c>
      <c r="AF218" s="10">
        <v>0</v>
      </c>
      <c r="AG218" s="10">
        <v>3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11">
        <v>0</v>
      </c>
      <c r="AS218" s="10">
        <v>0</v>
      </c>
    </row>
    <row r="219" spans="1:45" ht="12.75">
      <c r="A219" s="26">
        <v>218</v>
      </c>
      <c r="B219">
        <v>46.24823</v>
      </c>
      <c r="C219">
        <v>-91.91567</v>
      </c>
      <c r="D219" s="10">
        <v>6</v>
      </c>
      <c r="E219" s="10" t="s">
        <v>572</v>
      </c>
      <c r="F219" s="114">
        <v>1</v>
      </c>
      <c r="G219" s="26">
        <v>1</v>
      </c>
      <c r="H219" s="42">
        <v>3</v>
      </c>
      <c r="I219" s="10">
        <v>3</v>
      </c>
      <c r="J219" s="17">
        <v>0</v>
      </c>
      <c r="K219" s="17">
        <v>0</v>
      </c>
      <c r="L219" s="27">
        <v>0</v>
      </c>
      <c r="M219" s="27">
        <v>0</v>
      </c>
      <c r="N219" s="27">
        <v>0</v>
      </c>
      <c r="O219" s="27">
        <v>0</v>
      </c>
      <c r="P219" s="10">
        <v>0</v>
      </c>
      <c r="Q219" s="10">
        <v>1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1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3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11">
        <v>0</v>
      </c>
      <c r="AS219" s="10">
        <v>0</v>
      </c>
    </row>
    <row r="220" spans="1:45" ht="12.75">
      <c r="A220" s="26">
        <v>219</v>
      </c>
      <c r="B220">
        <v>46.24778</v>
      </c>
      <c r="C220">
        <v>-91.91565</v>
      </c>
      <c r="D220" s="10">
        <v>6</v>
      </c>
      <c r="E220" s="10" t="s">
        <v>572</v>
      </c>
      <c r="F220" s="114">
        <v>1</v>
      </c>
      <c r="G220" s="26">
        <v>1</v>
      </c>
      <c r="H220" s="42">
        <v>4</v>
      </c>
      <c r="I220" s="10">
        <v>2</v>
      </c>
      <c r="J220" s="17">
        <v>0</v>
      </c>
      <c r="K220" s="17">
        <v>0</v>
      </c>
      <c r="L220" s="27">
        <v>0</v>
      </c>
      <c r="M220" s="27">
        <v>0</v>
      </c>
      <c r="N220" s="27">
        <v>0</v>
      </c>
      <c r="O220" s="27">
        <v>0</v>
      </c>
      <c r="P220" s="10">
        <v>0</v>
      </c>
      <c r="Q220" s="10">
        <v>1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1</v>
      </c>
      <c r="AE220" s="10">
        <v>0</v>
      </c>
      <c r="AF220" s="10">
        <v>2</v>
      </c>
      <c r="AG220" s="10">
        <v>2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11">
        <v>0</v>
      </c>
      <c r="AS220" s="10">
        <v>0</v>
      </c>
    </row>
    <row r="221" spans="1:45" ht="12.75">
      <c r="A221" s="26">
        <v>220</v>
      </c>
      <c r="B221">
        <v>46.24733</v>
      </c>
      <c r="C221">
        <v>-91.91564</v>
      </c>
      <c r="D221" s="10">
        <v>7</v>
      </c>
      <c r="E221" s="10" t="s">
        <v>572</v>
      </c>
      <c r="F221" s="114">
        <v>1</v>
      </c>
      <c r="G221" s="26">
        <v>1</v>
      </c>
      <c r="H221" s="42">
        <v>3</v>
      </c>
      <c r="I221" s="10">
        <v>2</v>
      </c>
      <c r="J221" s="17">
        <v>0</v>
      </c>
      <c r="K221" s="17">
        <v>0</v>
      </c>
      <c r="L221" s="27">
        <v>0</v>
      </c>
      <c r="M221" s="27">
        <v>0</v>
      </c>
      <c r="N221" s="27">
        <v>1</v>
      </c>
      <c r="O221" s="27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1</v>
      </c>
      <c r="AF221" s="10">
        <v>0</v>
      </c>
      <c r="AG221" s="10">
        <v>2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11">
        <v>0</v>
      </c>
      <c r="AS221" s="10">
        <v>0</v>
      </c>
    </row>
    <row r="222" spans="1:45" ht="12.75">
      <c r="A222" s="26">
        <v>221</v>
      </c>
      <c r="B222">
        <v>46.24688</v>
      </c>
      <c r="C222">
        <v>-91.91562</v>
      </c>
      <c r="D222" s="10">
        <v>4.5</v>
      </c>
      <c r="E222" s="10" t="s">
        <v>572</v>
      </c>
      <c r="F222" s="114">
        <v>1</v>
      </c>
      <c r="G222" s="26">
        <v>1</v>
      </c>
      <c r="H222" s="42">
        <v>4</v>
      </c>
      <c r="I222" s="10">
        <v>3</v>
      </c>
      <c r="J222" s="17">
        <v>0</v>
      </c>
      <c r="K222" s="17">
        <v>0</v>
      </c>
      <c r="L222" s="27">
        <v>0</v>
      </c>
      <c r="M222" s="27">
        <v>0</v>
      </c>
      <c r="N222" s="27">
        <v>1</v>
      </c>
      <c r="O222" s="27">
        <v>0</v>
      </c>
      <c r="P222" s="10">
        <v>0</v>
      </c>
      <c r="Q222" s="10">
        <v>1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1</v>
      </c>
      <c r="AE222" s="10">
        <v>0</v>
      </c>
      <c r="AF222" s="10">
        <v>0</v>
      </c>
      <c r="AG222" s="10">
        <v>3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11">
        <v>0</v>
      </c>
      <c r="AS222" s="10">
        <v>0</v>
      </c>
    </row>
    <row r="223" spans="1:45" ht="12.75">
      <c r="A223" s="26">
        <v>222</v>
      </c>
      <c r="B223">
        <v>46.24643</v>
      </c>
      <c r="C223">
        <v>-91.9156</v>
      </c>
      <c r="D223" s="10">
        <v>3</v>
      </c>
      <c r="E223" s="10" t="s">
        <v>572</v>
      </c>
      <c r="F223" s="114">
        <v>1</v>
      </c>
      <c r="G223" s="26">
        <v>1</v>
      </c>
      <c r="H223" s="42">
        <v>2</v>
      </c>
      <c r="I223" s="10">
        <v>3</v>
      </c>
      <c r="J223" s="17">
        <v>0</v>
      </c>
      <c r="K223" s="17">
        <v>0</v>
      </c>
      <c r="L223" s="27">
        <v>0</v>
      </c>
      <c r="M223" s="27">
        <v>0</v>
      </c>
      <c r="N223" s="27">
        <v>0</v>
      </c>
      <c r="O223" s="27">
        <v>0</v>
      </c>
      <c r="P223" s="10">
        <v>0</v>
      </c>
      <c r="Q223" s="10">
        <v>1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3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11">
        <v>0</v>
      </c>
      <c r="AS223" s="10">
        <v>0</v>
      </c>
    </row>
    <row r="224" spans="1:45" ht="12.75">
      <c r="A224" s="26">
        <v>223</v>
      </c>
      <c r="B224">
        <v>46.25814</v>
      </c>
      <c r="C224">
        <v>-91.91536</v>
      </c>
      <c r="D224" s="260">
        <v>-99</v>
      </c>
      <c r="E224" s="260">
        <v>-99</v>
      </c>
      <c r="F224" s="204">
        <v>-99</v>
      </c>
      <c r="G224" s="26">
        <v>-99</v>
      </c>
      <c r="H224" s="26">
        <v>-99</v>
      </c>
      <c r="I224" s="260">
        <v>-99</v>
      </c>
      <c r="J224" s="26">
        <v>-99</v>
      </c>
      <c r="K224" s="26">
        <v>-99</v>
      </c>
      <c r="L224" s="258">
        <v>-99</v>
      </c>
      <c r="M224" s="258">
        <v>-99</v>
      </c>
      <c r="N224" s="258">
        <v>-99</v>
      </c>
      <c r="O224" s="258">
        <v>-99</v>
      </c>
      <c r="P224" s="260">
        <v>-99</v>
      </c>
      <c r="Q224" s="260">
        <v>-99</v>
      </c>
      <c r="R224" s="260">
        <v>-99</v>
      </c>
      <c r="S224" s="260">
        <v>-99</v>
      </c>
      <c r="T224" s="260">
        <v>-99</v>
      </c>
      <c r="U224" s="260">
        <v>-99</v>
      </c>
      <c r="V224" s="260">
        <v>-99</v>
      </c>
      <c r="W224" s="260">
        <v>-99</v>
      </c>
      <c r="X224" s="260">
        <v>-99</v>
      </c>
      <c r="Y224" s="260">
        <v>-99</v>
      </c>
      <c r="Z224" s="260">
        <v>-99</v>
      </c>
      <c r="AA224" s="260">
        <v>-99</v>
      </c>
      <c r="AB224" s="260">
        <v>-99</v>
      </c>
      <c r="AC224" s="260">
        <v>-99</v>
      </c>
      <c r="AD224" s="260">
        <v>-99</v>
      </c>
      <c r="AE224" s="260">
        <v>-99</v>
      </c>
      <c r="AF224" s="260">
        <v>-99</v>
      </c>
      <c r="AG224" s="260">
        <v>-99</v>
      </c>
      <c r="AH224" s="260">
        <v>-99</v>
      </c>
      <c r="AI224" s="260">
        <v>-99</v>
      </c>
      <c r="AJ224" s="260">
        <v>-99</v>
      </c>
      <c r="AK224" s="260">
        <v>-99</v>
      </c>
      <c r="AL224" s="260">
        <v>-99</v>
      </c>
      <c r="AM224" s="260">
        <v>-99</v>
      </c>
      <c r="AN224" s="260">
        <v>-99</v>
      </c>
      <c r="AO224" s="260">
        <v>-99</v>
      </c>
      <c r="AP224" s="260">
        <v>-99</v>
      </c>
      <c r="AQ224" s="260">
        <v>-99</v>
      </c>
      <c r="AR224" s="263">
        <v>-99</v>
      </c>
      <c r="AS224" s="260">
        <v>-99</v>
      </c>
    </row>
    <row r="225" spans="1:45" ht="12.75">
      <c r="A225" s="26">
        <v>224</v>
      </c>
      <c r="B225">
        <v>46.25769</v>
      </c>
      <c r="C225">
        <v>-91.91535</v>
      </c>
      <c r="D225" s="260">
        <v>-99</v>
      </c>
      <c r="E225" s="260">
        <v>-99</v>
      </c>
      <c r="F225" s="204">
        <v>-99</v>
      </c>
      <c r="G225" s="26">
        <v>-99</v>
      </c>
      <c r="H225" s="26">
        <v>-99</v>
      </c>
      <c r="I225" s="260">
        <v>-99</v>
      </c>
      <c r="J225" s="26">
        <v>-99</v>
      </c>
      <c r="K225" s="26">
        <v>-99</v>
      </c>
      <c r="L225" s="258">
        <v>-99</v>
      </c>
      <c r="M225" s="258">
        <v>-99</v>
      </c>
      <c r="N225" s="258">
        <v>-99</v>
      </c>
      <c r="O225" s="258">
        <v>-99</v>
      </c>
      <c r="P225" s="260">
        <v>-99</v>
      </c>
      <c r="Q225" s="260">
        <v>-99</v>
      </c>
      <c r="R225" s="260">
        <v>-99</v>
      </c>
      <c r="S225" s="260">
        <v>-99</v>
      </c>
      <c r="T225" s="260">
        <v>-99</v>
      </c>
      <c r="U225" s="260">
        <v>-99</v>
      </c>
      <c r="V225" s="260">
        <v>-99</v>
      </c>
      <c r="W225" s="260">
        <v>-99</v>
      </c>
      <c r="X225" s="260">
        <v>-99</v>
      </c>
      <c r="Y225" s="260">
        <v>-99</v>
      </c>
      <c r="Z225" s="260">
        <v>-99</v>
      </c>
      <c r="AA225" s="260">
        <v>-99</v>
      </c>
      <c r="AB225" s="260">
        <v>-99</v>
      </c>
      <c r="AC225" s="260">
        <v>-99</v>
      </c>
      <c r="AD225" s="260">
        <v>-99</v>
      </c>
      <c r="AE225" s="260">
        <v>-99</v>
      </c>
      <c r="AF225" s="260">
        <v>-99</v>
      </c>
      <c r="AG225" s="260">
        <v>-99</v>
      </c>
      <c r="AH225" s="260">
        <v>-99</v>
      </c>
      <c r="AI225" s="260">
        <v>-99</v>
      </c>
      <c r="AJ225" s="260">
        <v>-99</v>
      </c>
      <c r="AK225" s="260">
        <v>-99</v>
      </c>
      <c r="AL225" s="260">
        <v>-99</v>
      </c>
      <c r="AM225" s="260">
        <v>-99</v>
      </c>
      <c r="AN225" s="260">
        <v>-99</v>
      </c>
      <c r="AO225" s="260">
        <v>-99</v>
      </c>
      <c r="AP225" s="260">
        <v>-99</v>
      </c>
      <c r="AQ225" s="260">
        <v>-99</v>
      </c>
      <c r="AR225" s="263">
        <v>-99</v>
      </c>
      <c r="AS225" s="260">
        <v>-99</v>
      </c>
    </row>
    <row r="226" spans="1:45" ht="12.75">
      <c r="A226" s="26">
        <v>225</v>
      </c>
      <c r="B226">
        <v>46.25634</v>
      </c>
      <c r="C226">
        <v>-91.9153</v>
      </c>
      <c r="D226" s="260">
        <v>-99</v>
      </c>
      <c r="E226" s="260">
        <v>-99</v>
      </c>
      <c r="F226" s="204">
        <v>-99</v>
      </c>
      <c r="G226" s="26">
        <v>-99</v>
      </c>
      <c r="H226" s="26">
        <v>-99</v>
      </c>
      <c r="I226" s="260">
        <v>-99</v>
      </c>
      <c r="J226" s="26">
        <v>-99</v>
      </c>
      <c r="K226" s="26">
        <v>-99</v>
      </c>
      <c r="L226" s="258">
        <v>-99</v>
      </c>
      <c r="M226" s="258">
        <v>-99</v>
      </c>
      <c r="N226" s="258">
        <v>-99</v>
      </c>
      <c r="O226" s="258">
        <v>-99</v>
      </c>
      <c r="P226" s="260">
        <v>-99</v>
      </c>
      <c r="Q226" s="260">
        <v>-99</v>
      </c>
      <c r="R226" s="260">
        <v>-99</v>
      </c>
      <c r="S226" s="260">
        <v>-99</v>
      </c>
      <c r="T226" s="260">
        <v>-99</v>
      </c>
      <c r="U226" s="260">
        <v>-99</v>
      </c>
      <c r="V226" s="260">
        <v>-99</v>
      </c>
      <c r="W226" s="260">
        <v>-99</v>
      </c>
      <c r="X226" s="260">
        <v>-99</v>
      </c>
      <c r="Y226" s="260">
        <v>-99</v>
      </c>
      <c r="Z226" s="260">
        <v>-99</v>
      </c>
      <c r="AA226" s="260">
        <v>-99</v>
      </c>
      <c r="AB226" s="260">
        <v>-99</v>
      </c>
      <c r="AC226" s="260">
        <v>-99</v>
      </c>
      <c r="AD226" s="260">
        <v>-99</v>
      </c>
      <c r="AE226" s="260">
        <v>-99</v>
      </c>
      <c r="AF226" s="260">
        <v>-99</v>
      </c>
      <c r="AG226" s="260">
        <v>-99</v>
      </c>
      <c r="AH226" s="260">
        <v>-99</v>
      </c>
      <c r="AI226" s="260">
        <v>-99</v>
      </c>
      <c r="AJ226" s="260">
        <v>-99</v>
      </c>
      <c r="AK226" s="260">
        <v>-99</v>
      </c>
      <c r="AL226" s="260">
        <v>-99</v>
      </c>
      <c r="AM226" s="260">
        <v>-99</v>
      </c>
      <c r="AN226" s="260">
        <v>-99</v>
      </c>
      <c r="AO226" s="260">
        <v>-99</v>
      </c>
      <c r="AP226" s="260">
        <v>-99</v>
      </c>
      <c r="AQ226" s="260">
        <v>-99</v>
      </c>
      <c r="AR226" s="263">
        <v>-99</v>
      </c>
      <c r="AS226" s="260">
        <v>-99</v>
      </c>
    </row>
    <row r="227" spans="1:45" ht="12.75">
      <c r="A227" s="26">
        <v>226</v>
      </c>
      <c r="B227">
        <v>46.25589</v>
      </c>
      <c r="C227">
        <v>-91.91528</v>
      </c>
      <c r="D227" s="10">
        <v>1</v>
      </c>
      <c r="E227" s="10" t="s">
        <v>572</v>
      </c>
      <c r="F227" s="114">
        <v>1</v>
      </c>
      <c r="G227" s="26">
        <v>1</v>
      </c>
      <c r="H227" s="42">
        <v>3</v>
      </c>
      <c r="I227" s="10">
        <v>3</v>
      </c>
      <c r="J227" s="17">
        <v>0</v>
      </c>
      <c r="K227" s="17">
        <v>0</v>
      </c>
      <c r="L227" s="27">
        <v>0</v>
      </c>
      <c r="M227" s="27">
        <v>0</v>
      </c>
      <c r="N227" s="27">
        <v>0</v>
      </c>
      <c r="O227" s="27">
        <v>0</v>
      </c>
      <c r="P227" s="10">
        <v>0</v>
      </c>
      <c r="Q227" s="10">
        <v>1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3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1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11">
        <v>3</v>
      </c>
      <c r="AS227" s="10">
        <v>0</v>
      </c>
    </row>
    <row r="228" spans="1:45" ht="12.75">
      <c r="A228" s="26">
        <v>227</v>
      </c>
      <c r="B228">
        <v>46.25544</v>
      </c>
      <c r="C228">
        <v>-91.91527</v>
      </c>
      <c r="D228" s="10">
        <v>3</v>
      </c>
      <c r="E228" s="10" t="s">
        <v>572</v>
      </c>
      <c r="F228" s="114">
        <v>1</v>
      </c>
      <c r="G228" s="26">
        <v>1</v>
      </c>
      <c r="H228" s="42">
        <v>4</v>
      </c>
      <c r="I228" s="10">
        <v>2</v>
      </c>
      <c r="J228" s="17">
        <v>0</v>
      </c>
      <c r="K228" s="17">
        <v>0</v>
      </c>
      <c r="L228" s="27">
        <v>1</v>
      </c>
      <c r="M228" s="27">
        <v>0</v>
      </c>
      <c r="N228" s="27">
        <v>0</v>
      </c>
      <c r="O228" s="27">
        <v>0</v>
      </c>
      <c r="P228" s="10">
        <v>0</v>
      </c>
      <c r="Q228" s="10">
        <v>1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2</v>
      </c>
      <c r="AA228" s="10">
        <v>0</v>
      </c>
      <c r="AB228" s="10">
        <v>0</v>
      </c>
      <c r="AC228" s="10">
        <v>0</v>
      </c>
      <c r="AD228" s="10">
        <v>0</v>
      </c>
      <c r="AE228" s="10">
        <v>1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11">
        <v>3</v>
      </c>
      <c r="AS228" s="10">
        <v>0</v>
      </c>
    </row>
    <row r="229" spans="1:45" ht="12.75">
      <c r="A229" s="26">
        <v>228</v>
      </c>
      <c r="B229">
        <v>46.25499</v>
      </c>
      <c r="C229">
        <v>-91.91525</v>
      </c>
      <c r="D229" s="10">
        <v>4.5</v>
      </c>
      <c r="E229" s="10" t="s">
        <v>572</v>
      </c>
      <c r="F229" s="114">
        <v>1</v>
      </c>
      <c r="G229" s="26">
        <v>1</v>
      </c>
      <c r="H229" s="42">
        <v>3</v>
      </c>
      <c r="I229" s="10">
        <v>3</v>
      </c>
      <c r="J229" s="17">
        <v>0</v>
      </c>
      <c r="K229" s="17">
        <v>0</v>
      </c>
      <c r="L229" s="27">
        <v>0</v>
      </c>
      <c r="M229" s="27">
        <v>0</v>
      </c>
      <c r="N229" s="27">
        <v>0</v>
      </c>
      <c r="O229" s="27">
        <v>0</v>
      </c>
      <c r="P229" s="10">
        <v>0</v>
      </c>
      <c r="Q229" s="10">
        <v>2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1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3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11">
        <v>0</v>
      </c>
      <c r="AS229" s="10">
        <v>0</v>
      </c>
    </row>
    <row r="230" spans="1:45" ht="12.75">
      <c r="A230" s="26">
        <v>229</v>
      </c>
      <c r="B230">
        <v>46.25454</v>
      </c>
      <c r="C230">
        <v>-91.91524</v>
      </c>
      <c r="D230" s="10">
        <v>3</v>
      </c>
      <c r="E230" s="10" t="s">
        <v>572</v>
      </c>
      <c r="F230" s="114">
        <v>1</v>
      </c>
      <c r="G230" s="26">
        <v>1</v>
      </c>
      <c r="H230" s="42">
        <v>8</v>
      </c>
      <c r="I230" s="10">
        <v>2</v>
      </c>
      <c r="J230" s="17">
        <v>0</v>
      </c>
      <c r="K230" s="17">
        <v>0</v>
      </c>
      <c r="L230" s="27">
        <v>0</v>
      </c>
      <c r="M230" s="27">
        <v>0</v>
      </c>
      <c r="N230" s="27">
        <v>0</v>
      </c>
      <c r="O230" s="27">
        <v>0</v>
      </c>
      <c r="P230" s="10">
        <v>0</v>
      </c>
      <c r="Q230" s="10">
        <v>1</v>
      </c>
      <c r="R230" s="10">
        <v>0</v>
      </c>
      <c r="S230" s="10">
        <v>0</v>
      </c>
      <c r="T230" s="10">
        <v>1</v>
      </c>
      <c r="U230" s="10">
        <v>1</v>
      </c>
      <c r="V230" s="10">
        <v>0</v>
      </c>
      <c r="W230" s="10">
        <v>0</v>
      </c>
      <c r="X230" s="10">
        <v>0</v>
      </c>
      <c r="Y230" s="10">
        <v>0</v>
      </c>
      <c r="Z230" s="10">
        <v>2</v>
      </c>
      <c r="AA230" s="10">
        <v>0</v>
      </c>
      <c r="AB230" s="10">
        <v>0</v>
      </c>
      <c r="AC230" s="10">
        <v>0</v>
      </c>
      <c r="AD230" s="10">
        <v>0</v>
      </c>
      <c r="AE230" s="10">
        <v>1</v>
      </c>
      <c r="AF230" s="10">
        <v>0</v>
      </c>
      <c r="AG230" s="10">
        <v>1</v>
      </c>
      <c r="AH230" s="10">
        <v>1</v>
      </c>
      <c r="AI230" s="10">
        <v>1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11">
        <v>1</v>
      </c>
      <c r="AS230" s="10">
        <v>0</v>
      </c>
    </row>
    <row r="231" spans="1:45" ht="12.75">
      <c r="A231" s="26">
        <v>230</v>
      </c>
      <c r="B231">
        <v>46.25409</v>
      </c>
      <c r="C231">
        <v>-91.91522</v>
      </c>
      <c r="D231" s="10">
        <v>3</v>
      </c>
      <c r="E231" s="10" t="s">
        <v>572</v>
      </c>
      <c r="F231" s="114">
        <v>1</v>
      </c>
      <c r="G231" s="26">
        <v>1</v>
      </c>
      <c r="H231" s="42">
        <v>4</v>
      </c>
      <c r="I231" s="10">
        <v>2</v>
      </c>
      <c r="J231" s="17">
        <v>0</v>
      </c>
      <c r="K231" s="17">
        <v>1</v>
      </c>
      <c r="L231" s="27">
        <v>0</v>
      </c>
      <c r="M231" s="27">
        <v>0</v>
      </c>
      <c r="N231" s="27">
        <v>1</v>
      </c>
      <c r="O231" s="27">
        <v>0</v>
      </c>
      <c r="P231" s="10">
        <v>0</v>
      </c>
      <c r="Q231" s="10">
        <v>1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2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1</v>
      </c>
      <c r="AR231" s="111">
        <v>0</v>
      </c>
      <c r="AS231" s="10">
        <v>0</v>
      </c>
    </row>
    <row r="232" spans="1:45" ht="12.75">
      <c r="A232" s="26">
        <v>231</v>
      </c>
      <c r="B232">
        <v>46.25364</v>
      </c>
      <c r="C232">
        <v>-91.91521</v>
      </c>
      <c r="D232" s="10">
        <v>5.5</v>
      </c>
      <c r="E232" s="10" t="s">
        <v>572</v>
      </c>
      <c r="F232" s="114">
        <v>1</v>
      </c>
      <c r="G232" s="26">
        <v>1</v>
      </c>
      <c r="H232" s="42">
        <v>5</v>
      </c>
      <c r="I232" s="10">
        <v>2</v>
      </c>
      <c r="J232" s="17">
        <v>0</v>
      </c>
      <c r="K232" s="17">
        <v>0</v>
      </c>
      <c r="L232" s="27">
        <v>0</v>
      </c>
      <c r="M232" s="27">
        <v>0</v>
      </c>
      <c r="N232" s="27">
        <v>0</v>
      </c>
      <c r="O232" s="27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1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1</v>
      </c>
      <c r="AG232" s="10">
        <v>1</v>
      </c>
      <c r="AH232" s="10">
        <v>2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1</v>
      </c>
      <c r="AR232" s="111">
        <v>0</v>
      </c>
      <c r="AS232" s="10">
        <v>0</v>
      </c>
    </row>
    <row r="233" spans="1:45" ht="12.75">
      <c r="A233" s="26">
        <v>232</v>
      </c>
      <c r="B233">
        <v>46.25319</v>
      </c>
      <c r="C233">
        <v>-91.91519</v>
      </c>
      <c r="D233" s="10">
        <v>14</v>
      </c>
      <c r="E233" s="10" t="s">
        <v>574</v>
      </c>
      <c r="F233" s="114">
        <v>1</v>
      </c>
      <c r="G233" s="26">
        <v>1</v>
      </c>
      <c r="H233" s="42">
        <v>1</v>
      </c>
      <c r="I233" s="10">
        <v>1</v>
      </c>
      <c r="J233" s="17">
        <v>0</v>
      </c>
      <c r="K233" s="17">
        <v>0</v>
      </c>
      <c r="L233" s="27">
        <v>0</v>
      </c>
      <c r="M233" s="27">
        <v>0</v>
      </c>
      <c r="N233" s="27">
        <v>0</v>
      </c>
      <c r="O233" s="27">
        <v>0</v>
      </c>
      <c r="P233" s="10">
        <v>0</v>
      </c>
      <c r="Q233" s="10">
        <v>1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11">
        <v>0</v>
      </c>
      <c r="AS233" s="10">
        <v>0</v>
      </c>
    </row>
    <row r="234" spans="1:45" ht="12.75">
      <c r="A234" s="26">
        <v>233</v>
      </c>
      <c r="B234">
        <v>46.25274</v>
      </c>
      <c r="C234">
        <v>-91.91518</v>
      </c>
      <c r="D234" s="10">
        <v>12</v>
      </c>
      <c r="E234" s="10" t="s">
        <v>573</v>
      </c>
      <c r="F234" s="114">
        <v>1</v>
      </c>
      <c r="G234" s="26">
        <v>0</v>
      </c>
      <c r="H234" s="42">
        <v>0</v>
      </c>
      <c r="I234" s="10">
        <v>0</v>
      </c>
      <c r="J234" s="17">
        <v>0</v>
      </c>
      <c r="K234" s="17">
        <v>0</v>
      </c>
      <c r="L234" s="27">
        <v>0</v>
      </c>
      <c r="M234" s="27">
        <v>0</v>
      </c>
      <c r="N234" s="27">
        <v>0</v>
      </c>
      <c r="O234" s="27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11">
        <v>0</v>
      </c>
      <c r="AS234" s="10">
        <v>0</v>
      </c>
    </row>
    <row r="235" spans="1:45" ht="12.75">
      <c r="A235" s="26">
        <v>234</v>
      </c>
      <c r="B235">
        <v>46.25229</v>
      </c>
      <c r="C235">
        <v>-91.91516</v>
      </c>
      <c r="D235" s="10">
        <v>11</v>
      </c>
      <c r="E235" s="10" t="s">
        <v>574</v>
      </c>
      <c r="F235" s="114">
        <v>1</v>
      </c>
      <c r="G235" s="26">
        <v>1</v>
      </c>
      <c r="H235" s="42">
        <v>1</v>
      </c>
      <c r="I235" s="10">
        <v>1</v>
      </c>
      <c r="J235" s="17">
        <v>1</v>
      </c>
      <c r="K235" s="17">
        <v>0</v>
      </c>
      <c r="L235" s="27">
        <v>0</v>
      </c>
      <c r="M235" s="27">
        <v>0</v>
      </c>
      <c r="N235" s="27">
        <v>1</v>
      </c>
      <c r="O235" s="27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11">
        <v>0</v>
      </c>
      <c r="AS235" s="10">
        <v>0</v>
      </c>
    </row>
    <row r="236" spans="1:45" ht="12.75">
      <c r="A236" s="26">
        <v>235</v>
      </c>
      <c r="B236">
        <v>46.25184</v>
      </c>
      <c r="C236">
        <v>-91.91514</v>
      </c>
      <c r="D236" s="10">
        <v>9</v>
      </c>
      <c r="E236" s="10" t="s">
        <v>572</v>
      </c>
      <c r="F236" s="114">
        <v>1</v>
      </c>
      <c r="G236" s="26">
        <v>1</v>
      </c>
      <c r="H236" s="42">
        <v>2</v>
      </c>
      <c r="I236" s="10">
        <v>2</v>
      </c>
      <c r="J236" s="17">
        <v>0</v>
      </c>
      <c r="K236" s="17">
        <v>0</v>
      </c>
      <c r="L236" s="27">
        <v>0</v>
      </c>
      <c r="M236" s="27">
        <v>0</v>
      </c>
      <c r="N236" s="27">
        <v>0</v>
      </c>
      <c r="O236" s="27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1</v>
      </c>
      <c r="AF236" s="10">
        <v>0</v>
      </c>
      <c r="AG236" s="10">
        <v>2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11">
        <v>0</v>
      </c>
      <c r="AS236" s="10">
        <v>0</v>
      </c>
    </row>
    <row r="237" spans="1:45" ht="12.75">
      <c r="A237" s="26">
        <v>236</v>
      </c>
      <c r="B237">
        <v>46.25139</v>
      </c>
      <c r="C237">
        <v>-91.91513</v>
      </c>
      <c r="D237" s="10">
        <v>7.5</v>
      </c>
      <c r="E237" s="10" t="s">
        <v>572</v>
      </c>
      <c r="F237" s="114">
        <v>1</v>
      </c>
      <c r="G237" s="26">
        <v>1</v>
      </c>
      <c r="H237" s="42">
        <v>5</v>
      </c>
      <c r="I237" s="10">
        <v>2</v>
      </c>
      <c r="J237" s="17">
        <v>0</v>
      </c>
      <c r="K237" s="17">
        <v>0</v>
      </c>
      <c r="L237" s="27">
        <v>0</v>
      </c>
      <c r="M237" s="27">
        <v>0</v>
      </c>
      <c r="N237" s="27">
        <v>1</v>
      </c>
      <c r="O237" s="27">
        <v>0</v>
      </c>
      <c r="P237" s="10">
        <v>0</v>
      </c>
      <c r="Q237" s="10">
        <v>1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1</v>
      </c>
      <c r="AE237" s="10">
        <v>0</v>
      </c>
      <c r="AF237" s="10">
        <v>0</v>
      </c>
      <c r="AG237" s="10">
        <v>2</v>
      </c>
      <c r="AH237" s="10">
        <v>2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11">
        <v>0</v>
      </c>
      <c r="AS237" s="10">
        <v>0</v>
      </c>
    </row>
    <row r="238" spans="1:45" ht="12.75">
      <c r="A238" s="26">
        <v>237</v>
      </c>
      <c r="B238">
        <v>46.25094</v>
      </c>
      <c r="C238">
        <v>-91.91511</v>
      </c>
      <c r="D238" s="10">
        <v>6.5</v>
      </c>
      <c r="E238" s="10" t="s">
        <v>572</v>
      </c>
      <c r="F238" s="114">
        <v>1</v>
      </c>
      <c r="G238" s="26">
        <v>1</v>
      </c>
      <c r="H238" s="42">
        <v>3</v>
      </c>
      <c r="I238" s="10">
        <v>2</v>
      </c>
      <c r="J238" s="17">
        <v>0</v>
      </c>
      <c r="K238" s="17">
        <v>0</v>
      </c>
      <c r="L238" s="27">
        <v>1</v>
      </c>
      <c r="M238" s="27">
        <v>0</v>
      </c>
      <c r="N238" s="27">
        <v>0</v>
      </c>
      <c r="O238" s="27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1</v>
      </c>
      <c r="AE238" s="10">
        <v>0</v>
      </c>
      <c r="AF238" s="10">
        <v>0</v>
      </c>
      <c r="AG238" s="10">
        <v>2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11">
        <v>0</v>
      </c>
      <c r="AS238" s="10">
        <v>0</v>
      </c>
    </row>
    <row r="239" spans="1:45" ht="12.75">
      <c r="A239" s="26">
        <v>238</v>
      </c>
      <c r="B239">
        <v>46.24869</v>
      </c>
      <c r="C239">
        <v>-91.91503</v>
      </c>
      <c r="D239" s="10">
        <v>0.5</v>
      </c>
      <c r="E239" s="10" t="s">
        <v>574</v>
      </c>
      <c r="F239" s="114">
        <v>1</v>
      </c>
      <c r="G239" s="26">
        <v>0</v>
      </c>
      <c r="H239" s="42">
        <v>0</v>
      </c>
      <c r="I239" s="10">
        <v>0</v>
      </c>
      <c r="J239" s="17">
        <v>0</v>
      </c>
      <c r="K239" s="17">
        <v>0</v>
      </c>
      <c r="L239" s="27">
        <v>0</v>
      </c>
      <c r="M239" s="27">
        <v>0</v>
      </c>
      <c r="N239" s="27">
        <v>0</v>
      </c>
      <c r="O239" s="27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11">
        <v>0</v>
      </c>
      <c r="AS239" s="10">
        <v>0</v>
      </c>
    </row>
    <row r="240" spans="1:45" ht="12.75">
      <c r="A240" s="26">
        <v>239</v>
      </c>
      <c r="B240">
        <v>46.24824</v>
      </c>
      <c r="C240">
        <v>-91.91502</v>
      </c>
      <c r="D240" s="10">
        <v>5</v>
      </c>
      <c r="E240" s="10" t="s">
        <v>572</v>
      </c>
      <c r="F240" s="114">
        <v>1</v>
      </c>
      <c r="G240" s="26">
        <v>1</v>
      </c>
      <c r="H240" s="42">
        <v>3</v>
      </c>
      <c r="I240" s="10">
        <v>2</v>
      </c>
      <c r="J240" s="17">
        <v>0</v>
      </c>
      <c r="K240" s="17">
        <v>0</v>
      </c>
      <c r="L240" s="27">
        <v>0</v>
      </c>
      <c r="M240" s="27">
        <v>0</v>
      </c>
      <c r="N240" s="27">
        <v>1</v>
      </c>
      <c r="O240" s="27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1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2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11">
        <v>0</v>
      </c>
      <c r="AS240" s="10">
        <v>0</v>
      </c>
    </row>
    <row r="241" spans="1:45" ht="12.75">
      <c r="A241" s="26">
        <v>240</v>
      </c>
      <c r="B241">
        <v>46.24779</v>
      </c>
      <c r="C241">
        <v>-91.915</v>
      </c>
      <c r="D241" s="10">
        <v>5.5</v>
      </c>
      <c r="E241" s="10" t="s">
        <v>572</v>
      </c>
      <c r="F241" s="114">
        <v>1</v>
      </c>
      <c r="G241" s="26">
        <v>1</v>
      </c>
      <c r="H241" s="42">
        <v>4</v>
      </c>
      <c r="I241" s="10">
        <v>3</v>
      </c>
      <c r="J241" s="17">
        <v>0</v>
      </c>
      <c r="K241" s="17">
        <v>0</v>
      </c>
      <c r="L241" s="27">
        <v>0</v>
      </c>
      <c r="M241" s="27">
        <v>0</v>
      </c>
      <c r="N241" s="27">
        <v>1</v>
      </c>
      <c r="O241" s="27">
        <v>0</v>
      </c>
      <c r="P241" s="10">
        <v>0</v>
      </c>
      <c r="Q241" s="10">
        <v>2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1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3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11">
        <v>0</v>
      </c>
      <c r="AS241" s="10">
        <v>0</v>
      </c>
    </row>
    <row r="242" spans="1:45" ht="12.75">
      <c r="A242" s="26">
        <v>241</v>
      </c>
      <c r="B242">
        <v>46.24734</v>
      </c>
      <c r="C242">
        <v>-91.91499</v>
      </c>
      <c r="D242" s="10">
        <v>5</v>
      </c>
      <c r="E242" s="10" t="s">
        <v>572</v>
      </c>
      <c r="F242" s="114">
        <v>1</v>
      </c>
      <c r="G242" s="26">
        <v>1</v>
      </c>
      <c r="H242" s="42">
        <v>4</v>
      </c>
      <c r="I242" s="10">
        <v>2</v>
      </c>
      <c r="J242" s="17">
        <v>0</v>
      </c>
      <c r="K242" s="17">
        <v>0</v>
      </c>
      <c r="L242" s="27">
        <v>0</v>
      </c>
      <c r="M242" s="27">
        <v>0</v>
      </c>
      <c r="N242" s="27">
        <v>0</v>
      </c>
      <c r="O242" s="27">
        <v>0</v>
      </c>
      <c r="P242" s="10">
        <v>0</v>
      </c>
      <c r="Q242" s="10">
        <v>2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1</v>
      </c>
      <c r="AB242" s="10">
        <v>0</v>
      </c>
      <c r="AC242" s="10">
        <v>0</v>
      </c>
      <c r="AD242" s="10">
        <v>1</v>
      </c>
      <c r="AE242" s="10">
        <v>0</v>
      </c>
      <c r="AF242" s="10">
        <v>0</v>
      </c>
      <c r="AG242" s="10">
        <v>2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11">
        <v>0</v>
      </c>
      <c r="AS242" s="10">
        <v>0</v>
      </c>
    </row>
    <row r="243" spans="1:45" ht="12.75">
      <c r="A243" s="26">
        <v>242</v>
      </c>
      <c r="B243">
        <v>46.24689</v>
      </c>
      <c r="C243">
        <v>-91.91497</v>
      </c>
      <c r="D243" s="10">
        <v>5.5</v>
      </c>
      <c r="E243" s="10" t="s">
        <v>572</v>
      </c>
      <c r="F243" s="114">
        <v>1</v>
      </c>
      <c r="G243" s="26">
        <v>1</v>
      </c>
      <c r="H243" s="42">
        <v>2</v>
      </c>
      <c r="I243" s="10">
        <v>2</v>
      </c>
      <c r="J243" s="17">
        <v>0</v>
      </c>
      <c r="K243" s="17">
        <v>0</v>
      </c>
      <c r="L243" s="27">
        <v>0</v>
      </c>
      <c r="M243" s="27">
        <v>0</v>
      </c>
      <c r="N243" s="27">
        <v>0</v>
      </c>
      <c r="O243" s="27">
        <v>0</v>
      </c>
      <c r="P243" s="10">
        <v>0</v>
      </c>
      <c r="Q243" s="10">
        <v>2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2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11">
        <v>0</v>
      </c>
      <c r="AS243" s="10">
        <v>0</v>
      </c>
    </row>
    <row r="244" spans="1:45" ht="12.75">
      <c r="A244" s="26">
        <v>243</v>
      </c>
      <c r="B244">
        <v>46.24644</v>
      </c>
      <c r="C244">
        <v>-91.91496</v>
      </c>
      <c r="D244" s="10">
        <v>5</v>
      </c>
      <c r="E244" s="10" t="s">
        <v>572</v>
      </c>
      <c r="F244" s="114">
        <v>1</v>
      </c>
      <c r="G244" s="26">
        <v>1</v>
      </c>
      <c r="H244" s="42">
        <v>4</v>
      </c>
      <c r="I244" s="10">
        <v>2</v>
      </c>
      <c r="J244" s="17">
        <v>0</v>
      </c>
      <c r="K244" s="17">
        <v>0</v>
      </c>
      <c r="L244" s="27">
        <v>0</v>
      </c>
      <c r="M244" s="27">
        <v>0</v>
      </c>
      <c r="N244" s="27">
        <v>1</v>
      </c>
      <c r="O244" s="27">
        <v>0</v>
      </c>
      <c r="P244" s="10">
        <v>0</v>
      </c>
      <c r="Q244" s="10">
        <v>1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1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2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11">
        <v>0</v>
      </c>
      <c r="AS244" s="10">
        <v>0</v>
      </c>
    </row>
    <row r="245" spans="1:45" ht="12.75">
      <c r="A245" s="26">
        <v>244</v>
      </c>
      <c r="B245">
        <v>46.24599</v>
      </c>
      <c r="C245">
        <v>-91.91494</v>
      </c>
      <c r="D245" s="10">
        <v>5</v>
      </c>
      <c r="E245" s="10" t="s">
        <v>572</v>
      </c>
      <c r="F245" s="114">
        <v>1</v>
      </c>
      <c r="G245" s="26">
        <v>1</v>
      </c>
      <c r="H245" s="42">
        <v>4</v>
      </c>
      <c r="I245" s="10">
        <v>2</v>
      </c>
      <c r="J245" s="17">
        <v>0</v>
      </c>
      <c r="K245" s="17">
        <v>0</v>
      </c>
      <c r="L245" s="27">
        <v>1</v>
      </c>
      <c r="M245" s="27">
        <v>0</v>
      </c>
      <c r="N245" s="27">
        <v>2</v>
      </c>
      <c r="O245" s="27">
        <v>0</v>
      </c>
      <c r="P245" s="10">
        <v>0</v>
      </c>
      <c r="Q245" s="10">
        <v>1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1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11">
        <v>0</v>
      </c>
      <c r="AS245" s="10">
        <v>0</v>
      </c>
    </row>
    <row r="246" spans="1:45" ht="12.75">
      <c r="A246" s="26">
        <v>245</v>
      </c>
      <c r="B246">
        <v>46.25815</v>
      </c>
      <c r="C246">
        <v>-91.91471</v>
      </c>
      <c r="D246" s="260">
        <v>-99</v>
      </c>
      <c r="E246" s="260">
        <v>-99</v>
      </c>
      <c r="F246" s="204">
        <v>-99</v>
      </c>
      <c r="G246" s="26">
        <v>-99</v>
      </c>
      <c r="H246" s="26">
        <v>-99</v>
      </c>
      <c r="I246" s="260">
        <v>-99</v>
      </c>
      <c r="J246" s="26">
        <v>-99</v>
      </c>
      <c r="K246" s="26">
        <v>-99</v>
      </c>
      <c r="L246" s="258">
        <v>-99</v>
      </c>
      <c r="M246" s="258">
        <v>-99</v>
      </c>
      <c r="N246" s="258">
        <v>-99</v>
      </c>
      <c r="O246" s="258">
        <v>-99</v>
      </c>
      <c r="P246" s="260">
        <v>-99</v>
      </c>
      <c r="Q246" s="260">
        <v>-99</v>
      </c>
      <c r="R246" s="260">
        <v>-99</v>
      </c>
      <c r="S246" s="260">
        <v>-99</v>
      </c>
      <c r="T246" s="260">
        <v>-99</v>
      </c>
      <c r="U246" s="260">
        <v>-99</v>
      </c>
      <c r="V246" s="260">
        <v>-99</v>
      </c>
      <c r="W246" s="260">
        <v>-99</v>
      </c>
      <c r="X246" s="260">
        <v>-99</v>
      </c>
      <c r="Y246" s="260">
        <v>-99</v>
      </c>
      <c r="Z246" s="260">
        <v>-99</v>
      </c>
      <c r="AA246" s="260">
        <v>-99</v>
      </c>
      <c r="AB246" s="260">
        <v>-99</v>
      </c>
      <c r="AC246" s="260">
        <v>-99</v>
      </c>
      <c r="AD246" s="260">
        <v>-99</v>
      </c>
      <c r="AE246" s="260">
        <v>-99</v>
      </c>
      <c r="AF246" s="260">
        <v>-99</v>
      </c>
      <c r="AG246" s="260">
        <v>-99</v>
      </c>
      <c r="AH246" s="260">
        <v>-99</v>
      </c>
      <c r="AI246" s="260">
        <v>-99</v>
      </c>
      <c r="AJ246" s="260">
        <v>-99</v>
      </c>
      <c r="AK246" s="260">
        <v>-99</v>
      </c>
      <c r="AL246" s="260">
        <v>-99</v>
      </c>
      <c r="AM246" s="260">
        <v>-99</v>
      </c>
      <c r="AN246" s="260">
        <v>-99</v>
      </c>
      <c r="AO246" s="260">
        <v>-99</v>
      </c>
      <c r="AP246" s="260">
        <v>-99</v>
      </c>
      <c r="AQ246" s="260">
        <v>-99</v>
      </c>
      <c r="AR246" s="263">
        <v>-99</v>
      </c>
      <c r="AS246" s="260">
        <v>-99</v>
      </c>
    </row>
    <row r="247" spans="1:45" ht="12.75">
      <c r="A247" s="26">
        <v>246</v>
      </c>
      <c r="B247">
        <v>46.2577</v>
      </c>
      <c r="C247">
        <v>-91.9147</v>
      </c>
      <c r="D247" s="260">
        <v>-99</v>
      </c>
      <c r="E247" s="260">
        <v>-99</v>
      </c>
      <c r="F247" s="204">
        <v>-99</v>
      </c>
      <c r="G247" s="26">
        <v>-99</v>
      </c>
      <c r="H247" s="26">
        <v>-99</v>
      </c>
      <c r="I247" s="260">
        <v>-99</v>
      </c>
      <c r="J247" s="26">
        <v>-99</v>
      </c>
      <c r="K247" s="26">
        <v>-99</v>
      </c>
      <c r="L247" s="258">
        <v>-99</v>
      </c>
      <c r="M247" s="258">
        <v>-99</v>
      </c>
      <c r="N247" s="258">
        <v>-99</v>
      </c>
      <c r="O247" s="258">
        <v>-99</v>
      </c>
      <c r="P247" s="260">
        <v>-99</v>
      </c>
      <c r="Q247" s="260">
        <v>-99</v>
      </c>
      <c r="R247" s="260">
        <v>-99</v>
      </c>
      <c r="S247" s="260">
        <v>-99</v>
      </c>
      <c r="T247" s="260">
        <v>-99</v>
      </c>
      <c r="U247" s="260">
        <v>-99</v>
      </c>
      <c r="V247" s="260">
        <v>-99</v>
      </c>
      <c r="W247" s="260">
        <v>-99</v>
      </c>
      <c r="X247" s="260">
        <v>-99</v>
      </c>
      <c r="Y247" s="260">
        <v>-99</v>
      </c>
      <c r="Z247" s="260">
        <v>-99</v>
      </c>
      <c r="AA247" s="260">
        <v>-99</v>
      </c>
      <c r="AB247" s="260">
        <v>-99</v>
      </c>
      <c r="AC247" s="260">
        <v>-99</v>
      </c>
      <c r="AD247" s="260">
        <v>-99</v>
      </c>
      <c r="AE247" s="260">
        <v>-99</v>
      </c>
      <c r="AF247" s="260">
        <v>-99</v>
      </c>
      <c r="AG247" s="260">
        <v>-99</v>
      </c>
      <c r="AH247" s="260">
        <v>-99</v>
      </c>
      <c r="AI247" s="260">
        <v>-99</v>
      </c>
      <c r="AJ247" s="260">
        <v>-99</v>
      </c>
      <c r="AK247" s="260">
        <v>-99</v>
      </c>
      <c r="AL247" s="260">
        <v>-99</v>
      </c>
      <c r="AM247" s="260">
        <v>-99</v>
      </c>
      <c r="AN247" s="260">
        <v>-99</v>
      </c>
      <c r="AO247" s="260">
        <v>-99</v>
      </c>
      <c r="AP247" s="260">
        <v>-99</v>
      </c>
      <c r="AQ247" s="260">
        <v>-99</v>
      </c>
      <c r="AR247" s="263">
        <v>-99</v>
      </c>
      <c r="AS247" s="260">
        <v>-99</v>
      </c>
    </row>
    <row r="248" spans="1:45" ht="12.75">
      <c r="A248" s="26">
        <v>247</v>
      </c>
      <c r="B248">
        <v>46.25635</v>
      </c>
      <c r="C248">
        <v>-91.91465</v>
      </c>
      <c r="D248" s="260">
        <v>-99</v>
      </c>
      <c r="E248" s="260">
        <v>-99</v>
      </c>
      <c r="F248" s="204">
        <v>-99</v>
      </c>
      <c r="G248" s="26">
        <v>-99</v>
      </c>
      <c r="H248" s="26">
        <v>-99</v>
      </c>
      <c r="I248" s="260">
        <v>-99</v>
      </c>
      <c r="J248" s="26">
        <v>-99</v>
      </c>
      <c r="K248" s="26">
        <v>-99</v>
      </c>
      <c r="L248" s="258">
        <v>-99</v>
      </c>
      <c r="M248" s="258">
        <v>-99</v>
      </c>
      <c r="N248" s="258">
        <v>-99</v>
      </c>
      <c r="O248" s="258">
        <v>-99</v>
      </c>
      <c r="P248" s="260">
        <v>-99</v>
      </c>
      <c r="Q248" s="260">
        <v>-99</v>
      </c>
      <c r="R248" s="260">
        <v>-99</v>
      </c>
      <c r="S248" s="260">
        <v>-99</v>
      </c>
      <c r="T248" s="260">
        <v>-99</v>
      </c>
      <c r="U248" s="260">
        <v>-99</v>
      </c>
      <c r="V248" s="260">
        <v>-99</v>
      </c>
      <c r="W248" s="260">
        <v>-99</v>
      </c>
      <c r="X248" s="260">
        <v>-99</v>
      </c>
      <c r="Y248" s="260">
        <v>-99</v>
      </c>
      <c r="Z248" s="260">
        <v>-99</v>
      </c>
      <c r="AA248" s="260">
        <v>-99</v>
      </c>
      <c r="AB248" s="260">
        <v>-99</v>
      </c>
      <c r="AC248" s="260">
        <v>-99</v>
      </c>
      <c r="AD248" s="260">
        <v>-99</v>
      </c>
      <c r="AE248" s="260">
        <v>-99</v>
      </c>
      <c r="AF248" s="260">
        <v>-99</v>
      </c>
      <c r="AG248" s="260">
        <v>-99</v>
      </c>
      <c r="AH248" s="260">
        <v>-99</v>
      </c>
      <c r="AI248" s="260">
        <v>-99</v>
      </c>
      <c r="AJ248" s="260">
        <v>-99</v>
      </c>
      <c r="AK248" s="260">
        <v>-99</v>
      </c>
      <c r="AL248" s="260">
        <v>-99</v>
      </c>
      <c r="AM248" s="260">
        <v>-99</v>
      </c>
      <c r="AN248" s="260">
        <v>-99</v>
      </c>
      <c r="AO248" s="260">
        <v>-99</v>
      </c>
      <c r="AP248" s="260">
        <v>-99</v>
      </c>
      <c r="AQ248" s="260">
        <v>-99</v>
      </c>
      <c r="AR248" s="263">
        <v>-99</v>
      </c>
      <c r="AS248" s="260">
        <v>-99</v>
      </c>
    </row>
    <row r="249" spans="1:45" ht="12.75">
      <c r="A249" s="26">
        <v>248</v>
      </c>
      <c r="B249">
        <v>46.2559</v>
      </c>
      <c r="C249">
        <v>-91.91464</v>
      </c>
      <c r="D249" s="10">
        <v>4</v>
      </c>
      <c r="E249" s="10" t="s">
        <v>572</v>
      </c>
      <c r="F249" s="114">
        <v>1</v>
      </c>
      <c r="G249" s="26">
        <v>1</v>
      </c>
      <c r="H249" s="42">
        <v>4</v>
      </c>
      <c r="I249" s="10">
        <v>2</v>
      </c>
      <c r="J249" s="17">
        <v>0</v>
      </c>
      <c r="K249" s="17">
        <v>1</v>
      </c>
      <c r="L249" s="27">
        <v>0</v>
      </c>
      <c r="M249" s="27">
        <v>0</v>
      </c>
      <c r="N249" s="27">
        <v>0</v>
      </c>
      <c r="O249" s="27">
        <v>0</v>
      </c>
      <c r="P249" s="10">
        <v>0</v>
      </c>
      <c r="Q249" s="10">
        <v>1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2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1</v>
      </c>
      <c r="AH249" s="10">
        <v>2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11">
        <v>0</v>
      </c>
      <c r="AS249" s="10">
        <v>0</v>
      </c>
    </row>
    <row r="250" spans="1:45" ht="12.75">
      <c r="A250" s="26">
        <v>249</v>
      </c>
      <c r="B250">
        <v>46.25545</v>
      </c>
      <c r="C250">
        <v>-91.91462</v>
      </c>
      <c r="D250" s="10">
        <v>6.5</v>
      </c>
      <c r="E250" s="10" t="s">
        <v>572</v>
      </c>
      <c r="F250" s="114">
        <v>1</v>
      </c>
      <c r="G250" s="26">
        <v>1</v>
      </c>
      <c r="H250" s="42">
        <v>3</v>
      </c>
      <c r="I250" s="10">
        <v>3</v>
      </c>
      <c r="J250" s="17">
        <v>3</v>
      </c>
      <c r="K250" s="17">
        <v>1</v>
      </c>
      <c r="L250" s="27">
        <v>0</v>
      </c>
      <c r="M250" s="27">
        <v>0</v>
      </c>
      <c r="N250" s="27">
        <v>0</v>
      </c>
      <c r="O250" s="27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1</v>
      </c>
      <c r="AE250" s="10">
        <v>1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1</v>
      </c>
      <c r="AR250" s="111">
        <v>0</v>
      </c>
      <c r="AS250" s="10">
        <v>0</v>
      </c>
    </row>
    <row r="251" spans="1:45" ht="12.75">
      <c r="A251" s="26">
        <v>250</v>
      </c>
      <c r="B251">
        <v>46.255</v>
      </c>
      <c r="C251">
        <v>-91.9146</v>
      </c>
      <c r="D251" s="10">
        <v>5</v>
      </c>
      <c r="E251" s="10" t="s">
        <v>572</v>
      </c>
      <c r="F251" s="114">
        <v>1</v>
      </c>
      <c r="G251" s="26">
        <v>1</v>
      </c>
      <c r="H251" s="42">
        <v>5</v>
      </c>
      <c r="I251" s="10">
        <v>3</v>
      </c>
      <c r="J251" s="17">
        <v>1</v>
      </c>
      <c r="K251" s="17">
        <v>1</v>
      </c>
      <c r="L251" s="27">
        <v>0</v>
      </c>
      <c r="M251" s="27">
        <v>0</v>
      </c>
      <c r="N251" s="27">
        <v>1</v>
      </c>
      <c r="O251" s="27">
        <v>0</v>
      </c>
      <c r="P251" s="10">
        <v>0</v>
      </c>
      <c r="Q251" s="10">
        <v>1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1</v>
      </c>
      <c r="AF251" s="10">
        <v>1</v>
      </c>
      <c r="AG251" s="10">
        <v>0</v>
      </c>
      <c r="AH251" s="10">
        <v>3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11">
        <v>0</v>
      </c>
      <c r="AS251" s="10">
        <v>0</v>
      </c>
    </row>
    <row r="252" spans="1:45" ht="12.75">
      <c r="A252" s="26">
        <v>251</v>
      </c>
      <c r="B252">
        <v>46.25455</v>
      </c>
      <c r="C252">
        <v>-91.91459</v>
      </c>
      <c r="D252" s="10">
        <v>8</v>
      </c>
      <c r="E252" s="10" t="s">
        <v>572</v>
      </c>
      <c r="F252" s="114">
        <v>1</v>
      </c>
      <c r="G252" s="26">
        <v>1</v>
      </c>
      <c r="H252" s="42">
        <v>1</v>
      </c>
      <c r="I252" s="10">
        <v>3</v>
      </c>
      <c r="J252" s="17">
        <v>3</v>
      </c>
      <c r="K252" s="17">
        <v>1</v>
      </c>
      <c r="L252" s="27">
        <v>0</v>
      </c>
      <c r="M252" s="27">
        <v>0</v>
      </c>
      <c r="N252" s="27">
        <v>1</v>
      </c>
      <c r="O252" s="27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11">
        <v>0</v>
      </c>
      <c r="AS252" s="10">
        <v>0</v>
      </c>
    </row>
    <row r="253" spans="1:45" ht="12.75">
      <c r="A253" s="26">
        <v>252</v>
      </c>
      <c r="B253">
        <v>46.2541</v>
      </c>
      <c r="C253">
        <v>-91.91457</v>
      </c>
      <c r="D253" s="10">
        <v>12</v>
      </c>
      <c r="E253" s="10" t="s">
        <v>574</v>
      </c>
      <c r="F253" s="114">
        <v>1</v>
      </c>
      <c r="G253" s="26">
        <v>0</v>
      </c>
      <c r="H253" s="42">
        <v>0</v>
      </c>
      <c r="I253" s="10">
        <v>0</v>
      </c>
      <c r="J253" s="17">
        <v>0</v>
      </c>
      <c r="K253" s="17">
        <v>0</v>
      </c>
      <c r="L253" s="27">
        <v>0</v>
      </c>
      <c r="M253" s="27">
        <v>0</v>
      </c>
      <c r="N253" s="27">
        <v>0</v>
      </c>
      <c r="O253" s="27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11">
        <v>0</v>
      </c>
      <c r="AS253" s="10">
        <v>0</v>
      </c>
    </row>
    <row r="254" spans="1:45" ht="12.75">
      <c r="A254" s="26">
        <v>253</v>
      </c>
      <c r="B254">
        <v>46.25365</v>
      </c>
      <c r="C254">
        <v>-91.91456</v>
      </c>
      <c r="D254" s="10">
        <v>9.5</v>
      </c>
      <c r="E254" s="10" t="s">
        <v>573</v>
      </c>
      <c r="F254" s="114">
        <v>1</v>
      </c>
      <c r="G254" s="26">
        <v>1</v>
      </c>
      <c r="H254" s="42">
        <v>3</v>
      </c>
      <c r="I254" s="10">
        <v>2</v>
      </c>
      <c r="J254" s="17">
        <v>0</v>
      </c>
      <c r="K254" s="17">
        <v>0</v>
      </c>
      <c r="L254" s="27">
        <v>0</v>
      </c>
      <c r="M254" s="27">
        <v>0</v>
      </c>
      <c r="N254" s="27">
        <v>0</v>
      </c>
      <c r="O254" s="27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1</v>
      </c>
      <c r="AF254" s="10">
        <v>0</v>
      </c>
      <c r="AG254" s="10">
        <v>0</v>
      </c>
      <c r="AH254" s="10">
        <v>1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2</v>
      </c>
      <c r="AR254" s="111">
        <v>0</v>
      </c>
      <c r="AS254" s="10">
        <v>0</v>
      </c>
    </row>
    <row r="255" spans="1:45" ht="12.75">
      <c r="A255" s="26">
        <v>254</v>
      </c>
      <c r="B255">
        <v>46.2532</v>
      </c>
      <c r="C255">
        <v>-91.91454</v>
      </c>
      <c r="D255" s="10">
        <v>5</v>
      </c>
      <c r="E255" s="10" t="s">
        <v>572</v>
      </c>
      <c r="F255" s="114">
        <v>1</v>
      </c>
      <c r="G255" s="26">
        <v>1</v>
      </c>
      <c r="H255" s="42">
        <v>1</v>
      </c>
      <c r="I255" s="10">
        <v>3</v>
      </c>
      <c r="J255" s="17">
        <v>0</v>
      </c>
      <c r="K255" s="17">
        <v>0</v>
      </c>
      <c r="L255" s="27">
        <v>0</v>
      </c>
      <c r="M255" s="27">
        <v>0</v>
      </c>
      <c r="N255" s="27">
        <v>0</v>
      </c>
      <c r="O255" s="27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3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11">
        <v>0</v>
      </c>
      <c r="AS255" s="10">
        <v>0</v>
      </c>
    </row>
    <row r="256" spans="1:45" ht="12.75">
      <c r="A256" s="26">
        <v>255</v>
      </c>
      <c r="B256">
        <v>46.25275</v>
      </c>
      <c r="C256">
        <v>-91.91453</v>
      </c>
      <c r="D256" s="10">
        <v>7.5</v>
      </c>
      <c r="E256" s="10" t="s">
        <v>572</v>
      </c>
      <c r="F256" s="114">
        <v>1</v>
      </c>
      <c r="G256" s="26">
        <v>1</v>
      </c>
      <c r="H256" s="42">
        <v>3</v>
      </c>
      <c r="I256" s="10">
        <v>2</v>
      </c>
      <c r="J256" s="17">
        <v>0</v>
      </c>
      <c r="K256" s="17">
        <v>0</v>
      </c>
      <c r="L256" s="27">
        <v>0</v>
      </c>
      <c r="M256" s="27">
        <v>0</v>
      </c>
      <c r="N256" s="27">
        <v>0</v>
      </c>
      <c r="O256" s="27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1</v>
      </c>
      <c r="AE256" s="10">
        <v>0</v>
      </c>
      <c r="AF256" s="10">
        <v>0</v>
      </c>
      <c r="AG256" s="10">
        <v>1</v>
      </c>
      <c r="AH256" s="10">
        <v>2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11">
        <v>0</v>
      </c>
      <c r="AS256" s="10">
        <v>0</v>
      </c>
    </row>
    <row r="257" spans="1:45" ht="12.75">
      <c r="A257" s="26">
        <v>256</v>
      </c>
      <c r="B257">
        <v>46.2523</v>
      </c>
      <c r="C257">
        <v>-91.91451</v>
      </c>
      <c r="D257" s="10">
        <v>6</v>
      </c>
      <c r="E257" s="10" t="s">
        <v>572</v>
      </c>
      <c r="F257" s="114">
        <v>1</v>
      </c>
      <c r="G257" s="26">
        <v>1</v>
      </c>
      <c r="H257" s="42">
        <v>4</v>
      </c>
      <c r="I257" s="10">
        <v>2</v>
      </c>
      <c r="J257" s="17">
        <v>0</v>
      </c>
      <c r="K257" s="17">
        <v>0</v>
      </c>
      <c r="L257" s="27">
        <v>0</v>
      </c>
      <c r="M257" s="27">
        <v>0</v>
      </c>
      <c r="N257" s="27">
        <v>0</v>
      </c>
      <c r="O257" s="27">
        <v>0</v>
      </c>
      <c r="P257" s="10">
        <v>0</v>
      </c>
      <c r="Q257" s="10">
        <v>1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1</v>
      </c>
      <c r="AE257" s="10">
        <v>0</v>
      </c>
      <c r="AF257" s="10">
        <v>0</v>
      </c>
      <c r="AG257" s="10">
        <v>2</v>
      </c>
      <c r="AH257" s="10">
        <v>1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11">
        <v>0</v>
      </c>
      <c r="AS257" s="10">
        <v>0</v>
      </c>
    </row>
    <row r="258" spans="1:45" ht="12.75">
      <c r="A258" s="26">
        <v>257</v>
      </c>
      <c r="B258">
        <v>46.25185</v>
      </c>
      <c r="C258">
        <v>-91.9145</v>
      </c>
      <c r="D258" s="10">
        <v>6.5</v>
      </c>
      <c r="E258" s="10" t="s">
        <v>572</v>
      </c>
      <c r="F258" s="114">
        <v>1</v>
      </c>
      <c r="G258" s="26">
        <v>1</v>
      </c>
      <c r="H258" s="42">
        <v>3</v>
      </c>
      <c r="I258" s="10">
        <v>3</v>
      </c>
      <c r="J258" s="17">
        <v>0</v>
      </c>
      <c r="K258" s="17">
        <v>0</v>
      </c>
      <c r="L258" s="27">
        <v>1</v>
      </c>
      <c r="M258" s="27">
        <v>0</v>
      </c>
      <c r="N258" s="27">
        <v>0</v>
      </c>
      <c r="O258" s="27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3</v>
      </c>
      <c r="AH258" s="10">
        <v>1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11">
        <v>0</v>
      </c>
      <c r="AS258" s="10">
        <v>0</v>
      </c>
    </row>
    <row r="259" spans="1:45" ht="12.75">
      <c r="A259" s="26">
        <v>258</v>
      </c>
      <c r="B259">
        <v>46.2514</v>
      </c>
      <c r="C259">
        <v>-91.91448</v>
      </c>
      <c r="D259" s="10">
        <v>6</v>
      </c>
      <c r="E259" s="10" t="s">
        <v>572</v>
      </c>
      <c r="F259" s="114">
        <v>1</v>
      </c>
      <c r="G259" s="26">
        <v>1</v>
      </c>
      <c r="H259" s="42">
        <v>3</v>
      </c>
      <c r="I259" s="10">
        <v>3</v>
      </c>
      <c r="J259" s="17">
        <v>0</v>
      </c>
      <c r="K259" s="17">
        <v>0</v>
      </c>
      <c r="L259" s="27">
        <v>0</v>
      </c>
      <c r="M259" s="27">
        <v>0</v>
      </c>
      <c r="N259" s="27">
        <v>1</v>
      </c>
      <c r="O259" s="27">
        <v>0</v>
      </c>
      <c r="P259" s="10">
        <v>0</v>
      </c>
      <c r="Q259" s="10">
        <v>1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3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11">
        <v>0</v>
      </c>
      <c r="AS259" s="10">
        <v>0</v>
      </c>
    </row>
    <row r="260" spans="1:45" ht="12.75">
      <c r="A260" s="26">
        <v>259</v>
      </c>
      <c r="B260">
        <v>46.25095</v>
      </c>
      <c r="C260">
        <v>-91.91446</v>
      </c>
      <c r="D260" s="10">
        <v>6</v>
      </c>
      <c r="E260" s="10" t="s">
        <v>572</v>
      </c>
      <c r="F260" s="114">
        <v>1</v>
      </c>
      <c r="G260" s="26">
        <v>1</v>
      </c>
      <c r="H260" s="42">
        <v>4</v>
      </c>
      <c r="I260" s="10">
        <v>3</v>
      </c>
      <c r="J260" s="17">
        <v>0</v>
      </c>
      <c r="K260" s="17">
        <v>0</v>
      </c>
      <c r="L260" s="27">
        <v>0</v>
      </c>
      <c r="M260" s="27">
        <v>0</v>
      </c>
      <c r="N260" s="27">
        <v>1</v>
      </c>
      <c r="O260" s="27">
        <v>0</v>
      </c>
      <c r="P260" s="10">
        <v>0</v>
      </c>
      <c r="Q260" s="10">
        <v>1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1</v>
      </c>
      <c r="AE260" s="10">
        <v>0</v>
      </c>
      <c r="AF260" s="10">
        <v>0</v>
      </c>
      <c r="AG260" s="10">
        <v>3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11">
        <v>0</v>
      </c>
      <c r="AS260" s="10">
        <v>0</v>
      </c>
    </row>
    <row r="261" spans="1:45" ht="12.75">
      <c r="A261" s="26">
        <v>260</v>
      </c>
      <c r="B261">
        <v>46.2505</v>
      </c>
      <c r="C261">
        <v>-91.91445</v>
      </c>
      <c r="D261" s="10">
        <v>1.5</v>
      </c>
      <c r="E261" s="10" t="s">
        <v>573</v>
      </c>
      <c r="F261" s="114">
        <v>1</v>
      </c>
      <c r="G261" s="26">
        <v>1</v>
      </c>
      <c r="H261" s="42">
        <v>2</v>
      </c>
      <c r="I261" s="10">
        <v>2</v>
      </c>
      <c r="J261" s="17">
        <v>0</v>
      </c>
      <c r="K261" s="17">
        <v>0</v>
      </c>
      <c r="L261" s="27">
        <v>0</v>
      </c>
      <c r="M261" s="27">
        <v>0</v>
      </c>
      <c r="N261" s="27">
        <v>0</v>
      </c>
      <c r="O261" s="27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1</v>
      </c>
      <c r="AH261" s="10">
        <v>0</v>
      </c>
      <c r="AI261" s="10">
        <v>0</v>
      </c>
      <c r="AJ261" s="10">
        <v>0</v>
      </c>
      <c r="AK261" s="10">
        <v>0</v>
      </c>
      <c r="AL261" s="10">
        <v>2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11">
        <v>0</v>
      </c>
      <c r="AS261" s="10">
        <v>0</v>
      </c>
    </row>
    <row r="262" spans="1:45" ht="12.75">
      <c r="A262" s="26">
        <v>261</v>
      </c>
      <c r="B262">
        <v>46.2478</v>
      </c>
      <c r="C262">
        <v>-91.91435</v>
      </c>
      <c r="D262" s="10">
        <v>4</v>
      </c>
      <c r="E262" s="10" t="s">
        <v>572</v>
      </c>
      <c r="F262" s="114">
        <v>1</v>
      </c>
      <c r="G262" s="26">
        <v>1</v>
      </c>
      <c r="H262" s="42">
        <v>4</v>
      </c>
      <c r="I262" s="10">
        <v>2</v>
      </c>
      <c r="J262" s="17">
        <v>0</v>
      </c>
      <c r="K262" s="17">
        <v>0</v>
      </c>
      <c r="L262" s="27">
        <v>0</v>
      </c>
      <c r="M262" s="27">
        <v>0</v>
      </c>
      <c r="N262" s="27">
        <v>0</v>
      </c>
      <c r="O262" s="27">
        <v>0</v>
      </c>
      <c r="P262" s="10">
        <v>0</v>
      </c>
      <c r="Q262" s="10">
        <v>2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1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1</v>
      </c>
      <c r="AH262" s="10">
        <v>1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11">
        <v>0</v>
      </c>
      <c r="AS262" s="10">
        <v>0</v>
      </c>
    </row>
    <row r="263" spans="1:45" ht="12.75">
      <c r="A263" s="26">
        <v>262</v>
      </c>
      <c r="B263">
        <v>46.24735</v>
      </c>
      <c r="C263">
        <v>-91.91434</v>
      </c>
      <c r="D263" s="10">
        <v>5</v>
      </c>
      <c r="E263" s="10" t="s">
        <v>572</v>
      </c>
      <c r="F263" s="114">
        <v>1</v>
      </c>
      <c r="G263" s="26">
        <v>1</v>
      </c>
      <c r="H263" s="42">
        <v>4</v>
      </c>
      <c r="I263" s="10">
        <v>2</v>
      </c>
      <c r="J263" s="17">
        <v>0</v>
      </c>
      <c r="K263" s="17">
        <v>0</v>
      </c>
      <c r="L263" s="27">
        <v>0</v>
      </c>
      <c r="M263" s="27">
        <v>0</v>
      </c>
      <c r="N263" s="27">
        <v>0</v>
      </c>
      <c r="O263" s="27">
        <v>0</v>
      </c>
      <c r="P263" s="10">
        <v>0</v>
      </c>
      <c r="Q263" s="10">
        <v>2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1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2</v>
      </c>
      <c r="AH263" s="10">
        <v>1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11">
        <v>0</v>
      </c>
      <c r="AS263" s="10">
        <v>0</v>
      </c>
    </row>
    <row r="264" spans="1:45" ht="12.75">
      <c r="A264" s="26">
        <v>263</v>
      </c>
      <c r="B264">
        <v>46.24691</v>
      </c>
      <c r="C264">
        <v>-91.91432</v>
      </c>
      <c r="D264" s="10">
        <v>5</v>
      </c>
      <c r="E264" s="10" t="s">
        <v>572</v>
      </c>
      <c r="F264" s="114">
        <v>1</v>
      </c>
      <c r="G264" s="26">
        <v>1</v>
      </c>
      <c r="H264" s="42">
        <v>3</v>
      </c>
      <c r="I264" s="10">
        <v>2</v>
      </c>
      <c r="J264" s="17">
        <v>0</v>
      </c>
      <c r="K264" s="17">
        <v>0</v>
      </c>
      <c r="L264" s="27">
        <v>0</v>
      </c>
      <c r="M264" s="27">
        <v>0</v>
      </c>
      <c r="N264" s="27">
        <v>1</v>
      </c>
      <c r="O264" s="27">
        <v>0</v>
      </c>
      <c r="P264" s="10">
        <v>0</v>
      </c>
      <c r="Q264" s="10">
        <v>1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2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11">
        <v>0</v>
      </c>
      <c r="AS264" s="10">
        <v>0</v>
      </c>
    </row>
    <row r="265" spans="1:45" ht="12.75">
      <c r="A265" s="26">
        <v>264</v>
      </c>
      <c r="B265">
        <v>46.24646</v>
      </c>
      <c r="C265">
        <v>-91.91431</v>
      </c>
      <c r="D265" s="10">
        <v>6.5</v>
      </c>
      <c r="E265" s="10" t="s">
        <v>572</v>
      </c>
      <c r="F265" s="114">
        <v>1</v>
      </c>
      <c r="G265" s="26">
        <v>1</v>
      </c>
      <c r="H265" s="42">
        <v>4</v>
      </c>
      <c r="I265" s="10">
        <v>2</v>
      </c>
      <c r="J265" s="17">
        <v>0</v>
      </c>
      <c r="K265" s="17">
        <v>0</v>
      </c>
      <c r="L265" s="27">
        <v>0</v>
      </c>
      <c r="M265" s="27">
        <v>0</v>
      </c>
      <c r="N265" s="27">
        <v>0</v>
      </c>
      <c r="O265" s="27">
        <v>0</v>
      </c>
      <c r="P265" s="10">
        <v>0</v>
      </c>
      <c r="Q265" s="10">
        <v>2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1</v>
      </c>
      <c r="AE265" s="10">
        <v>0</v>
      </c>
      <c r="AF265" s="10">
        <v>0</v>
      </c>
      <c r="AG265" s="10">
        <v>0</v>
      </c>
      <c r="AH265" s="10">
        <v>2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1</v>
      </c>
      <c r="AR265" s="111">
        <v>0</v>
      </c>
      <c r="AS265" s="10">
        <v>0</v>
      </c>
    </row>
    <row r="266" spans="1:45" ht="12.75">
      <c r="A266" s="26">
        <v>265</v>
      </c>
      <c r="B266">
        <v>46.24601</v>
      </c>
      <c r="C266">
        <v>-91.91429</v>
      </c>
      <c r="D266" s="10">
        <v>19</v>
      </c>
      <c r="E266" s="10" t="s">
        <v>572</v>
      </c>
      <c r="F266" s="114">
        <v>0</v>
      </c>
      <c r="G266" s="26">
        <v>0</v>
      </c>
      <c r="H266" s="42">
        <v>0</v>
      </c>
      <c r="I266" s="10">
        <v>0</v>
      </c>
      <c r="J266" s="17">
        <v>0</v>
      </c>
      <c r="K266" s="17">
        <v>0</v>
      </c>
      <c r="L266" s="27">
        <v>0</v>
      </c>
      <c r="M266" s="27">
        <v>0</v>
      </c>
      <c r="N266" s="27">
        <v>0</v>
      </c>
      <c r="O266" s="27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11">
        <v>0</v>
      </c>
      <c r="AS266" s="10">
        <v>0</v>
      </c>
    </row>
    <row r="267" spans="1:45" ht="12.75">
      <c r="A267" s="26">
        <v>266</v>
      </c>
      <c r="B267">
        <v>46.24556</v>
      </c>
      <c r="C267">
        <v>-91.91428</v>
      </c>
      <c r="D267" s="10">
        <v>14</v>
      </c>
      <c r="E267" s="10" t="s">
        <v>572</v>
      </c>
      <c r="F267" s="114">
        <v>1</v>
      </c>
      <c r="G267" s="26">
        <v>0</v>
      </c>
      <c r="H267" s="42">
        <v>0</v>
      </c>
      <c r="I267" s="10">
        <v>0</v>
      </c>
      <c r="J267" s="17">
        <v>0</v>
      </c>
      <c r="K267" s="17">
        <v>0</v>
      </c>
      <c r="L267" s="27">
        <v>0</v>
      </c>
      <c r="M267" s="27">
        <v>0</v>
      </c>
      <c r="N267" s="27">
        <v>0</v>
      </c>
      <c r="O267" s="27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11">
        <v>0</v>
      </c>
      <c r="AS267" s="10">
        <v>0</v>
      </c>
    </row>
    <row r="268" spans="1:45" ht="12.75">
      <c r="A268" s="26">
        <v>267</v>
      </c>
      <c r="B268">
        <v>46.25816</v>
      </c>
      <c r="C268">
        <v>-91.91407</v>
      </c>
      <c r="D268" s="260">
        <v>-99</v>
      </c>
      <c r="E268" s="260">
        <v>-99</v>
      </c>
      <c r="F268" s="204">
        <v>-99</v>
      </c>
      <c r="G268" s="26">
        <v>-99</v>
      </c>
      <c r="H268" s="26">
        <v>-99</v>
      </c>
      <c r="I268" s="260">
        <v>-99</v>
      </c>
      <c r="J268" s="26">
        <v>-99</v>
      </c>
      <c r="K268" s="26">
        <v>-99</v>
      </c>
      <c r="L268" s="258">
        <v>-99</v>
      </c>
      <c r="M268" s="258">
        <v>-99</v>
      </c>
      <c r="N268" s="258">
        <v>-99</v>
      </c>
      <c r="O268" s="258">
        <v>-99</v>
      </c>
      <c r="P268" s="260">
        <v>-99</v>
      </c>
      <c r="Q268" s="260">
        <v>-99</v>
      </c>
      <c r="R268" s="260">
        <v>-99</v>
      </c>
      <c r="S268" s="260">
        <v>-99</v>
      </c>
      <c r="T268" s="260">
        <v>-99</v>
      </c>
      <c r="U268" s="260">
        <v>-99</v>
      </c>
      <c r="V268" s="260">
        <v>-99</v>
      </c>
      <c r="W268" s="260">
        <v>-99</v>
      </c>
      <c r="X268" s="260">
        <v>-99</v>
      </c>
      <c r="Y268" s="260">
        <v>-99</v>
      </c>
      <c r="Z268" s="260">
        <v>-99</v>
      </c>
      <c r="AA268" s="260">
        <v>-99</v>
      </c>
      <c r="AB268" s="260">
        <v>-99</v>
      </c>
      <c r="AC268" s="260">
        <v>-99</v>
      </c>
      <c r="AD268" s="260">
        <v>-99</v>
      </c>
      <c r="AE268" s="260">
        <v>-99</v>
      </c>
      <c r="AF268" s="260">
        <v>-99</v>
      </c>
      <c r="AG268" s="260">
        <v>-99</v>
      </c>
      <c r="AH268" s="260">
        <v>-99</v>
      </c>
      <c r="AI268" s="260">
        <v>-99</v>
      </c>
      <c r="AJ268" s="260">
        <v>-99</v>
      </c>
      <c r="AK268" s="260">
        <v>-99</v>
      </c>
      <c r="AL268" s="260">
        <v>-99</v>
      </c>
      <c r="AM268" s="260">
        <v>-99</v>
      </c>
      <c r="AN268" s="260">
        <v>-99</v>
      </c>
      <c r="AO268" s="260">
        <v>-99</v>
      </c>
      <c r="AP268" s="260">
        <v>-99</v>
      </c>
      <c r="AQ268" s="260">
        <v>-99</v>
      </c>
      <c r="AR268" s="263">
        <v>-99</v>
      </c>
      <c r="AS268" s="260">
        <v>-99</v>
      </c>
    </row>
    <row r="269" spans="1:45" ht="12.75">
      <c r="A269" s="26">
        <v>268</v>
      </c>
      <c r="B269">
        <v>46.25681</v>
      </c>
      <c r="C269">
        <v>-91.91402</v>
      </c>
      <c r="D269" s="10">
        <v>1</v>
      </c>
      <c r="E269" s="10" t="s">
        <v>574</v>
      </c>
      <c r="F269" s="114">
        <v>1</v>
      </c>
      <c r="G269" s="26">
        <v>1</v>
      </c>
      <c r="H269" s="42">
        <v>3</v>
      </c>
      <c r="I269" s="10">
        <v>3</v>
      </c>
      <c r="J269" s="17">
        <v>0</v>
      </c>
      <c r="K269" s="17">
        <v>0</v>
      </c>
      <c r="L269" s="27">
        <v>0</v>
      </c>
      <c r="M269" s="27">
        <v>1</v>
      </c>
      <c r="N269" s="27">
        <v>0</v>
      </c>
      <c r="O269" s="27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2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3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11">
        <v>0</v>
      </c>
      <c r="AS269" s="10">
        <v>0</v>
      </c>
    </row>
    <row r="270" spans="1:45" ht="12.75">
      <c r="A270" s="26">
        <v>269</v>
      </c>
      <c r="B270">
        <v>46.25636</v>
      </c>
      <c r="C270">
        <v>-91.914</v>
      </c>
      <c r="D270" s="10">
        <v>1.5</v>
      </c>
      <c r="E270" s="10" t="s">
        <v>573</v>
      </c>
      <c r="F270" s="114">
        <v>1</v>
      </c>
      <c r="G270" s="26">
        <v>1</v>
      </c>
      <c r="H270" s="42">
        <v>5</v>
      </c>
      <c r="I270" s="10">
        <v>3</v>
      </c>
      <c r="J270" s="17">
        <v>0</v>
      </c>
      <c r="K270" s="17">
        <v>0</v>
      </c>
      <c r="L270" s="27">
        <v>0</v>
      </c>
      <c r="M270" s="27">
        <v>1</v>
      </c>
      <c r="N270" s="27">
        <v>0</v>
      </c>
      <c r="O270" s="27">
        <v>0</v>
      </c>
      <c r="P270" s="10">
        <v>0</v>
      </c>
      <c r="Q270" s="10">
        <v>1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2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1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3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11">
        <v>0</v>
      </c>
      <c r="AS270" s="10">
        <v>0</v>
      </c>
    </row>
    <row r="271" spans="1:45" ht="12.75">
      <c r="A271" s="26">
        <v>270</v>
      </c>
      <c r="B271">
        <v>46.25591</v>
      </c>
      <c r="C271">
        <v>-91.91399</v>
      </c>
      <c r="D271" s="10">
        <v>7</v>
      </c>
      <c r="E271" s="10" t="s">
        <v>573</v>
      </c>
      <c r="F271" s="114">
        <v>1</v>
      </c>
      <c r="G271" s="26">
        <v>1</v>
      </c>
      <c r="H271" s="42">
        <v>4</v>
      </c>
      <c r="I271" s="10">
        <v>2</v>
      </c>
      <c r="J271" s="17">
        <v>0</v>
      </c>
      <c r="K271" s="17">
        <v>0</v>
      </c>
      <c r="L271" s="27">
        <v>0</v>
      </c>
      <c r="M271" s="27">
        <v>0</v>
      </c>
      <c r="N271" s="27">
        <v>0</v>
      </c>
      <c r="O271" s="27">
        <v>0</v>
      </c>
      <c r="P271" s="10">
        <v>0</v>
      </c>
      <c r="Q271" s="10">
        <v>2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1</v>
      </c>
      <c r="AF271" s="10">
        <v>0</v>
      </c>
      <c r="AG271" s="10">
        <v>1</v>
      </c>
      <c r="AH271" s="10">
        <v>2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11">
        <v>0</v>
      </c>
      <c r="AS271" s="10">
        <v>0</v>
      </c>
    </row>
    <row r="272" spans="1:45" ht="12.75">
      <c r="A272" s="26">
        <v>271</v>
      </c>
      <c r="B272">
        <v>46.25546</v>
      </c>
      <c r="C272">
        <v>-91.91397</v>
      </c>
      <c r="D272" s="10">
        <v>16</v>
      </c>
      <c r="E272" s="10" t="s">
        <v>574</v>
      </c>
      <c r="F272" s="114">
        <v>0</v>
      </c>
      <c r="G272" s="26">
        <v>0</v>
      </c>
      <c r="H272" s="42">
        <v>0</v>
      </c>
      <c r="I272" s="10">
        <v>0</v>
      </c>
      <c r="J272" s="17">
        <v>0</v>
      </c>
      <c r="K272" s="17">
        <v>0</v>
      </c>
      <c r="L272" s="27">
        <v>0</v>
      </c>
      <c r="M272" s="27">
        <v>0</v>
      </c>
      <c r="N272" s="27">
        <v>0</v>
      </c>
      <c r="O272" s="27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11">
        <v>0</v>
      </c>
      <c r="AS272" s="10">
        <v>0</v>
      </c>
    </row>
    <row r="273" spans="1:45" ht="12.75">
      <c r="A273" s="26">
        <v>272</v>
      </c>
      <c r="B273">
        <v>46.25501</v>
      </c>
      <c r="C273">
        <v>-91.91396</v>
      </c>
      <c r="D273" s="10">
        <v>12</v>
      </c>
      <c r="E273" s="10" t="s">
        <v>573</v>
      </c>
      <c r="F273" s="114">
        <v>1</v>
      </c>
      <c r="G273" s="26">
        <v>1</v>
      </c>
      <c r="H273" s="42">
        <v>1</v>
      </c>
      <c r="I273" s="10">
        <v>1</v>
      </c>
      <c r="J273" s="17">
        <v>0</v>
      </c>
      <c r="K273" s="17">
        <v>0</v>
      </c>
      <c r="L273" s="27">
        <v>0</v>
      </c>
      <c r="M273" s="27">
        <v>0</v>
      </c>
      <c r="N273" s="27">
        <v>1</v>
      </c>
      <c r="O273" s="27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11">
        <v>0</v>
      </c>
      <c r="AS273" s="10">
        <v>0</v>
      </c>
    </row>
    <row r="274" spans="1:45" ht="12.75">
      <c r="A274" s="26">
        <v>273</v>
      </c>
      <c r="B274">
        <v>46.25456</v>
      </c>
      <c r="C274">
        <v>-91.91394</v>
      </c>
      <c r="D274" s="10">
        <v>10</v>
      </c>
      <c r="E274" s="10" t="s">
        <v>573</v>
      </c>
      <c r="F274" s="114">
        <v>1</v>
      </c>
      <c r="G274" s="26">
        <v>1</v>
      </c>
      <c r="H274" s="42">
        <v>2</v>
      </c>
      <c r="I274" s="10">
        <v>1</v>
      </c>
      <c r="J274" s="17">
        <v>0</v>
      </c>
      <c r="K274" s="17">
        <v>0</v>
      </c>
      <c r="L274" s="27">
        <v>0</v>
      </c>
      <c r="M274" s="27">
        <v>0</v>
      </c>
      <c r="N274" s="27">
        <v>1</v>
      </c>
      <c r="O274" s="27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1</v>
      </c>
      <c r="AR274" s="111">
        <v>0</v>
      </c>
      <c r="AS274" s="10">
        <v>0</v>
      </c>
    </row>
    <row r="275" spans="1:45" ht="12.75">
      <c r="A275" s="26">
        <v>274</v>
      </c>
      <c r="B275">
        <v>46.25411</v>
      </c>
      <c r="C275">
        <v>-91.91393</v>
      </c>
      <c r="D275" s="10">
        <v>10</v>
      </c>
      <c r="E275" s="10" t="s">
        <v>573</v>
      </c>
      <c r="F275" s="114">
        <v>1</v>
      </c>
      <c r="G275" s="26">
        <v>0</v>
      </c>
      <c r="H275" s="42">
        <v>0</v>
      </c>
      <c r="I275" s="10">
        <v>0</v>
      </c>
      <c r="J275" s="17">
        <v>0</v>
      </c>
      <c r="K275" s="17">
        <v>0</v>
      </c>
      <c r="L275" s="27">
        <v>0</v>
      </c>
      <c r="M275" s="27">
        <v>0</v>
      </c>
      <c r="N275" s="27">
        <v>0</v>
      </c>
      <c r="O275" s="27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11">
        <v>0</v>
      </c>
      <c r="AS275" s="10">
        <v>0</v>
      </c>
    </row>
    <row r="276" spans="1:45" ht="12.75">
      <c r="A276" s="26">
        <v>275</v>
      </c>
      <c r="B276">
        <v>46.25366</v>
      </c>
      <c r="C276">
        <v>-91.91391</v>
      </c>
      <c r="D276" s="10">
        <v>5</v>
      </c>
      <c r="E276" s="10" t="s">
        <v>572</v>
      </c>
      <c r="F276" s="114">
        <v>1</v>
      </c>
      <c r="G276" s="26">
        <v>1</v>
      </c>
      <c r="H276" s="42">
        <v>6</v>
      </c>
      <c r="I276" s="10">
        <v>3</v>
      </c>
      <c r="J276" s="17">
        <v>0</v>
      </c>
      <c r="K276" s="17">
        <v>0</v>
      </c>
      <c r="L276" s="27">
        <v>2</v>
      </c>
      <c r="M276" s="27">
        <v>0</v>
      </c>
      <c r="N276" s="27">
        <v>0</v>
      </c>
      <c r="O276" s="27">
        <v>0</v>
      </c>
      <c r="P276" s="10">
        <v>0</v>
      </c>
      <c r="Q276" s="10">
        <v>1</v>
      </c>
      <c r="R276" s="10">
        <v>0</v>
      </c>
      <c r="S276" s="10">
        <v>0</v>
      </c>
      <c r="T276" s="10">
        <v>1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1</v>
      </c>
      <c r="AE276" s="10">
        <v>0</v>
      </c>
      <c r="AF276" s="10">
        <v>0</v>
      </c>
      <c r="AG276" s="10">
        <v>2</v>
      </c>
      <c r="AH276" s="10">
        <v>3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11">
        <v>0</v>
      </c>
      <c r="AS276" s="10">
        <v>0</v>
      </c>
    </row>
    <row r="277" spans="1:45" ht="12.75">
      <c r="A277" s="26">
        <v>276</v>
      </c>
      <c r="B277">
        <v>46.25321</v>
      </c>
      <c r="C277">
        <v>-91.91389</v>
      </c>
      <c r="D277" s="10">
        <v>5</v>
      </c>
      <c r="E277" s="10" t="s">
        <v>572</v>
      </c>
      <c r="F277" s="114">
        <v>1</v>
      </c>
      <c r="G277" s="26">
        <v>1</v>
      </c>
      <c r="H277" s="42">
        <v>4</v>
      </c>
      <c r="I277" s="10">
        <v>3</v>
      </c>
      <c r="J277" s="17">
        <v>0</v>
      </c>
      <c r="K277" s="17">
        <v>0</v>
      </c>
      <c r="L277" s="27">
        <v>1</v>
      </c>
      <c r="M277" s="27">
        <v>0</v>
      </c>
      <c r="N277" s="27">
        <v>0</v>
      </c>
      <c r="O277" s="27">
        <v>0</v>
      </c>
      <c r="P277" s="10">
        <v>0</v>
      </c>
      <c r="Q277" s="10">
        <v>1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3</v>
      </c>
      <c r="AH277" s="10">
        <v>1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11">
        <v>0</v>
      </c>
      <c r="AS277" s="10">
        <v>0</v>
      </c>
    </row>
    <row r="278" spans="1:45" ht="12.75">
      <c r="A278" s="26">
        <v>277</v>
      </c>
      <c r="B278">
        <v>46.25276</v>
      </c>
      <c r="C278">
        <v>-91.91388</v>
      </c>
      <c r="D278" s="10">
        <v>5</v>
      </c>
      <c r="E278" s="10" t="s">
        <v>572</v>
      </c>
      <c r="F278" s="114">
        <v>1</v>
      </c>
      <c r="G278" s="26">
        <v>1</v>
      </c>
      <c r="H278" s="42">
        <v>3</v>
      </c>
      <c r="I278" s="10">
        <v>3</v>
      </c>
      <c r="J278" s="17">
        <v>0</v>
      </c>
      <c r="K278" s="17">
        <v>0</v>
      </c>
      <c r="L278" s="27">
        <v>1</v>
      </c>
      <c r="M278" s="27">
        <v>0</v>
      </c>
      <c r="N278" s="27">
        <v>0</v>
      </c>
      <c r="O278" s="27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3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1</v>
      </c>
      <c r="AR278" s="111">
        <v>0</v>
      </c>
      <c r="AS278" s="10">
        <v>0</v>
      </c>
    </row>
    <row r="279" spans="1:45" ht="12.75">
      <c r="A279" s="26">
        <v>278</v>
      </c>
      <c r="B279">
        <v>46.25231</v>
      </c>
      <c r="C279">
        <v>-91.91386</v>
      </c>
      <c r="D279" s="10">
        <v>5.5</v>
      </c>
      <c r="E279" s="10" t="s">
        <v>573</v>
      </c>
      <c r="F279" s="114">
        <v>1</v>
      </c>
      <c r="G279" s="26">
        <v>1</v>
      </c>
      <c r="H279" s="42">
        <v>4</v>
      </c>
      <c r="I279" s="10">
        <v>2</v>
      </c>
      <c r="J279" s="17">
        <v>0</v>
      </c>
      <c r="K279" s="17">
        <v>0</v>
      </c>
      <c r="L279" s="27">
        <v>1</v>
      </c>
      <c r="M279" s="27">
        <v>0</v>
      </c>
      <c r="N279" s="27">
        <v>0</v>
      </c>
      <c r="O279" s="27">
        <v>0</v>
      </c>
      <c r="P279" s="10">
        <v>0</v>
      </c>
      <c r="Q279" s="10">
        <v>1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2</v>
      </c>
      <c r="AE279" s="10">
        <v>0</v>
      </c>
      <c r="AF279" s="10">
        <v>0</v>
      </c>
      <c r="AG279" s="10">
        <v>2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11">
        <v>0</v>
      </c>
      <c r="AS279" s="10">
        <v>0</v>
      </c>
    </row>
    <row r="280" spans="1:45" ht="12.75">
      <c r="A280" s="26">
        <v>279</v>
      </c>
      <c r="B280">
        <v>46.25186</v>
      </c>
      <c r="C280">
        <v>-91.91385</v>
      </c>
      <c r="D280" s="10">
        <v>5</v>
      </c>
      <c r="E280" s="10" t="s">
        <v>572</v>
      </c>
      <c r="F280" s="114">
        <v>1</v>
      </c>
      <c r="G280" s="26">
        <v>1</v>
      </c>
      <c r="H280" s="42">
        <v>5</v>
      </c>
      <c r="I280" s="10">
        <v>3</v>
      </c>
      <c r="J280" s="17">
        <v>0</v>
      </c>
      <c r="K280" s="17">
        <v>0</v>
      </c>
      <c r="L280" s="27">
        <v>1</v>
      </c>
      <c r="M280" s="27">
        <v>0</v>
      </c>
      <c r="N280" s="27">
        <v>0</v>
      </c>
      <c r="O280" s="27">
        <v>0</v>
      </c>
      <c r="P280" s="10">
        <v>0</v>
      </c>
      <c r="Q280" s="10">
        <v>1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1</v>
      </c>
      <c r="AE280" s="10">
        <v>0</v>
      </c>
      <c r="AF280" s="10">
        <v>0</v>
      </c>
      <c r="AG280" s="10">
        <v>3</v>
      </c>
      <c r="AH280" s="10">
        <v>1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11">
        <v>0</v>
      </c>
      <c r="AS280" s="10">
        <v>0</v>
      </c>
    </row>
    <row r="281" spans="1:45" ht="12.75">
      <c r="A281" s="26">
        <v>280</v>
      </c>
      <c r="B281">
        <v>46.25141</v>
      </c>
      <c r="C281">
        <v>-91.91383</v>
      </c>
      <c r="D281" s="10">
        <v>6</v>
      </c>
      <c r="E281" s="10" t="s">
        <v>572</v>
      </c>
      <c r="F281" s="114">
        <v>1</v>
      </c>
      <c r="G281" s="26">
        <v>1</v>
      </c>
      <c r="H281" s="42">
        <v>1</v>
      </c>
      <c r="I281" s="10">
        <v>3</v>
      </c>
      <c r="J281" s="17">
        <v>0</v>
      </c>
      <c r="K281" s="17">
        <v>0</v>
      </c>
      <c r="L281" s="27">
        <v>0</v>
      </c>
      <c r="M281" s="27">
        <v>0</v>
      </c>
      <c r="N281" s="27">
        <v>0</v>
      </c>
      <c r="O281" s="27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3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11">
        <v>0</v>
      </c>
      <c r="AS281" s="10">
        <v>0</v>
      </c>
    </row>
    <row r="282" spans="1:45" ht="12.75">
      <c r="A282" s="26">
        <v>281</v>
      </c>
      <c r="B282">
        <v>46.25096</v>
      </c>
      <c r="C282">
        <v>-91.91382</v>
      </c>
      <c r="D282" s="10">
        <v>6</v>
      </c>
      <c r="E282" s="10" t="s">
        <v>572</v>
      </c>
      <c r="F282" s="114">
        <v>1</v>
      </c>
      <c r="G282" s="26">
        <v>1</v>
      </c>
      <c r="H282" s="42">
        <v>2</v>
      </c>
      <c r="I282" s="10">
        <v>3</v>
      </c>
      <c r="J282" s="17">
        <v>0</v>
      </c>
      <c r="K282" s="17">
        <v>0</v>
      </c>
      <c r="L282" s="27">
        <v>0</v>
      </c>
      <c r="M282" s="27">
        <v>0</v>
      </c>
      <c r="N282" s="27">
        <v>0</v>
      </c>
      <c r="O282" s="27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1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3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11">
        <v>0</v>
      </c>
      <c r="AS282" s="10">
        <v>0</v>
      </c>
    </row>
    <row r="283" spans="1:45" ht="12.75">
      <c r="A283" s="26">
        <v>282</v>
      </c>
      <c r="B283">
        <v>46.25051</v>
      </c>
      <c r="C283">
        <v>-91.9138</v>
      </c>
      <c r="D283" s="10">
        <v>5</v>
      </c>
      <c r="E283" s="10" t="s">
        <v>572</v>
      </c>
      <c r="F283" s="114">
        <v>1</v>
      </c>
      <c r="G283" s="26">
        <v>1</v>
      </c>
      <c r="H283" s="42">
        <v>3</v>
      </c>
      <c r="I283" s="10">
        <v>3</v>
      </c>
      <c r="J283" s="17">
        <v>0</v>
      </c>
      <c r="K283" s="17">
        <v>0</v>
      </c>
      <c r="L283" s="27">
        <v>0</v>
      </c>
      <c r="M283" s="27">
        <v>0</v>
      </c>
      <c r="N283" s="27">
        <v>0</v>
      </c>
      <c r="O283" s="27">
        <v>0</v>
      </c>
      <c r="P283" s="10">
        <v>0</v>
      </c>
      <c r="Q283" s="10">
        <v>2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1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3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11">
        <v>0</v>
      </c>
      <c r="AS283" s="10">
        <v>0</v>
      </c>
    </row>
    <row r="284" spans="1:45" ht="12.75">
      <c r="A284" s="26">
        <v>283</v>
      </c>
      <c r="B284">
        <v>46.24782</v>
      </c>
      <c r="C284">
        <v>-91.91371</v>
      </c>
      <c r="D284" s="10">
        <v>1.5</v>
      </c>
      <c r="E284" s="10" t="s">
        <v>574</v>
      </c>
      <c r="F284" s="114">
        <v>1</v>
      </c>
      <c r="G284" s="26">
        <v>1</v>
      </c>
      <c r="H284" s="42">
        <v>2</v>
      </c>
      <c r="I284" s="10">
        <v>1</v>
      </c>
      <c r="J284" s="17">
        <v>0</v>
      </c>
      <c r="K284" s="17">
        <v>0</v>
      </c>
      <c r="L284" s="27">
        <v>0</v>
      </c>
      <c r="M284" s="27">
        <v>0</v>
      </c>
      <c r="N284" s="27">
        <v>0</v>
      </c>
      <c r="O284" s="27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1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1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11">
        <v>0</v>
      </c>
      <c r="AS284" s="10">
        <v>0</v>
      </c>
    </row>
    <row r="285" spans="1:45" ht="12.75">
      <c r="A285" s="26">
        <v>284</v>
      </c>
      <c r="B285">
        <v>46.24737</v>
      </c>
      <c r="C285">
        <v>-91.91369</v>
      </c>
      <c r="D285" s="10">
        <v>4.5</v>
      </c>
      <c r="E285" s="10" t="s">
        <v>572</v>
      </c>
      <c r="F285" s="114">
        <v>1</v>
      </c>
      <c r="G285" s="26">
        <v>1</v>
      </c>
      <c r="H285" s="42">
        <v>4</v>
      </c>
      <c r="I285" s="10">
        <v>2</v>
      </c>
      <c r="J285" s="17">
        <v>0</v>
      </c>
      <c r="K285" s="17">
        <v>0</v>
      </c>
      <c r="L285" s="27">
        <v>0</v>
      </c>
      <c r="M285" s="27">
        <v>0</v>
      </c>
      <c r="N285" s="27">
        <v>0</v>
      </c>
      <c r="O285" s="27">
        <v>0</v>
      </c>
      <c r="P285" s="10">
        <v>0</v>
      </c>
      <c r="Q285" s="10">
        <v>1</v>
      </c>
      <c r="R285" s="10">
        <v>0</v>
      </c>
      <c r="S285" s="10">
        <v>0</v>
      </c>
      <c r="T285" s="10">
        <v>0</v>
      </c>
      <c r="U285" s="10">
        <v>1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1</v>
      </c>
      <c r="AF285" s="10">
        <v>0</v>
      </c>
      <c r="AG285" s="10">
        <v>2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11">
        <v>0</v>
      </c>
      <c r="AS285" s="10">
        <v>0</v>
      </c>
    </row>
    <row r="286" spans="1:45" ht="12.75">
      <c r="A286" s="26">
        <v>285</v>
      </c>
      <c r="B286">
        <v>46.24692</v>
      </c>
      <c r="C286">
        <v>-91.91367</v>
      </c>
      <c r="D286" s="10">
        <v>4.5</v>
      </c>
      <c r="E286" s="10" t="s">
        <v>572</v>
      </c>
      <c r="F286" s="114">
        <v>1</v>
      </c>
      <c r="G286" s="26">
        <v>1</v>
      </c>
      <c r="H286" s="42">
        <v>4</v>
      </c>
      <c r="I286" s="10">
        <v>3</v>
      </c>
      <c r="J286" s="17">
        <v>0</v>
      </c>
      <c r="K286" s="17">
        <v>0</v>
      </c>
      <c r="L286" s="27">
        <v>0</v>
      </c>
      <c r="M286" s="27">
        <v>0</v>
      </c>
      <c r="N286" s="27">
        <v>1</v>
      </c>
      <c r="O286" s="27">
        <v>0</v>
      </c>
      <c r="P286" s="10">
        <v>0</v>
      </c>
      <c r="Q286" s="10">
        <v>3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2</v>
      </c>
      <c r="AG286" s="10">
        <v>2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11">
        <v>0</v>
      </c>
      <c r="AS286" s="10">
        <v>0</v>
      </c>
    </row>
    <row r="287" spans="1:45" ht="12.75">
      <c r="A287" s="26">
        <v>286</v>
      </c>
      <c r="B287">
        <v>46.24647</v>
      </c>
      <c r="C287">
        <v>-91.91366</v>
      </c>
      <c r="D287" s="10">
        <v>5</v>
      </c>
      <c r="E287" s="10" t="s">
        <v>572</v>
      </c>
      <c r="F287" s="114">
        <v>1</v>
      </c>
      <c r="G287" s="26">
        <v>1</v>
      </c>
      <c r="H287" s="42">
        <v>4</v>
      </c>
      <c r="I287" s="10">
        <v>2</v>
      </c>
      <c r="J287" s="17">
        <v>0</v>
      </c>
      <c r="K287" s="17">
        <v>0</v>
      </c>
      <c r="L287" s="27">
        <v>0</v>
      </c>
      <c r="M287" s="27">
        <v>0</v>
      </c>
      <c r="N287" s="27">
        <v>1</v>
      </c>
      <c r="O287" s="27">
        <v>0</v>
      </c>
      <c r="P287" s="10">
        <v>0</v>
      </c>
      <c r="Q287" s="10">
        <v>2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1</v>
      </c>
      <c r="AG287" s="10">
        <v>0</v>
      </c>
      <c r="AH287" s="10">
        <v>1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11">
        <v>0</v>
      </c>
      <c r="AS287" s="10">
        <v>0</v>
      </c>
    </row>
    <row r="288" spans="1:45" ht="12.75">
      <c r="A288" s="26">
        <v>287</v>
      </c>
      <c r="B288">
        <v>46.24602</v>
      </c>
      <c r="C288">
        <v>-91.91364</v>
      </c>
      <c r="D288" s="10">
        <v>4.5</v>
      </c>
      <c r="E288" s="10" t="s">
        <v>572</v>
      </c>
      <c r="F288" s="114">
        <v>1</v>
      </c>
      <c r="G288" s="26">
        <v>1</v>
      </c>
      <c r="H288" s="42">
        <v>3</v>
      </c>
      <c r="I288" s="10">
        <v>3</v>
      </c>
      <c r="J288" s="17">
        <v>0</v>
      </c>
      <c r="K288" s="17">
        <v>0</v>
      </c>
      <c r="L288" s="27">
        <v>0</v>
      </c>
      <c r="M288" s="27">
        <v>0</v>
      </c>
      <c r="N288" s="27">
        <v>0</v>
      </c>
      <c r="O288" s="27">
        <v>0</v>
      </c>
      <c r="P288" s="10">
        <v>0</v>
      </c>
      <c r="Q288" s="10">
        <v>1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2</v>
      </c>
      <c r="AE288" s="10">
        <v>0</v>
      </c>
      <c r="AF288" s="10">
        <v>0</v>
      </c>
      <c r="AG288" s="10">
        <v>3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11">
        <v>0</v>
      </c>
      <c r="AS288" s="10">
        <v>0</v>
      </c>
    </row>
    <row r="289" spans="1:45" ht="12.75">
      <c r="A289" s="26">
        <v>288</v>
      </c>
      <c r="B289">
        <v>46.24557</v>
      </c>
      <c r="C289">
        <v>-91.91363</v>
      </c>
      <c r="D289" s="10">
        <v>6</v>
      </c>
      <c r="E289" s="10" t="s">
        <v>572</v>
      </c>
      <c r="F289" s="114">
        <v>1</v>
      </c>
      <c r="G289" s="26">
        <v>1</v>
      </c>
      <c r="H289" s="42">
        <v>3</v>
      </c>
      <c r="I289" s="10">
        <v>3</v>
      </c>
      <c r="J289" s="17">
        <v>0</v>
      </c>
      <c r="K289" s="17">
        <v>1</v>
      </c>
      <c r="L289" s="27">
        <v>0</v>
      </c>
      <c r="M289" s="27">
        <v>0</v>
      </c>
      <c r="N289" s="27">
        <v>0</v>
      </c>
      <c r="O289" s="27">
        <v>0</v>
      </c>
      <c r="P289" s="10">
        <v>0</v>
      </c>
      <c r="Q289" s="10">
        <v>3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1</v>
      </c>
      <c r="AF289" s="10">
        <v>0</v>
      </c>
      <c r="AG289" s="10">
        <v>1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11">
        <v>0</v>
      </c>
      <c r="AS289" s="10">
        <v>0</v>
      </c>
    </row>
    <row r="290" spans="1:45" ht="12.75">
      <c r="A290" s="26">
        <v>289</v>
      </c>
      <c r="B290">
        <v>46.24512</v>
      </c>
      <c r="C290">
        <v>-91.91361</v>
      </c>
      <c r="D290" s="260">
        <v>-99</v>
      </c>
      <c r="E290" s="260">
        <v>-99</v>
      </c>
      <c r="F290" s="204">
        <v>-99</v>
      </c>
      <c r="G290" s="26">
        <v>-99</v>
      </c>
      <c r="H290" s="26">
        <v>-99</v>
      </c>
      <c r="I290" s="260">
        <v>-99</v>
      </c>
      <c r="J290" s="26">
        <v>-99</v>
      </c>
      <c r="K290" s="26">
        <v>-99</v>
      </c>
      <c r="L290" s="258">
        <v>-99</v>
      </c>
      <c r="M290" s="258">
        <v>-99</v>
      </c>
      <c r="N290" s="258">
        <v>-99</v>
      </c>
      <c r="O290" s="258">
        <v>-99</v>
      </c>
      <c r="P290" s="260">
        <v>-99</v>
      </c>
      <c r="Q290" s="260">
        <v>-99</v>
      </c>
      <c r="R290" s="260">
        <v>-99</v>
      </c>
      <c r="S290" s="260">
        <v>-99</v>
      </c>
      <c r="T290" s="260">
        <v>-99</v>
      </c>
      <c r="U290" s="260">
        <v>-99</v>
      </c>
      <c r="V290" s="260">
        <v>-99</v>
      </c>
      <c r="W290" s="260">
        <v>-99</v>
      </c>
      <c r="X290" s="260">
        <v>-99</v>
      </c>
      <c r="Y290" s="260">
        <v>-99</v>
      </c>
      <c r="Z290" s="260">
        <v>-99</v>
      </c>
      <c r="AA290" s="260">
        <v>-99</v>
      </c>
      <c r="AB290" s="260">
        <v>-99</v>
      </c>
      <c r="AC290" s="260">
        <v>-99</v>
      </c>
      <c r="AD290" s="260">
        <v>-99</v>
      </c>
      <c r="AE290" s="260">
        <v>-99</v>
      </c>
      <c r="AF290" s="260">
        <v>-99</v>
      </c>
      <c r="AG290" s="260">
        <v>-99</v>
      </c>
      <c r="AH290" s="260">
        <v>-99</v>
      </c>
      <c r="AI290" s="260">
        <v>-99</v>
      </c>
      <c r="AJ290" s="260">
        <v>-99</v>
      </c>
      <c r="AK290" s="260">
        <v>-99</v>
      </c>
      <c r="AL290" s="260">
        <v>-99</v>
      </c>
      <c r="AM290" s="260">
        <v>-99</v>
      </c>
      <c r="AN290" s="260">
        <v>-99</v>
      </c>
      <c r="AO290" s="260">
        <v>-99</v>
      </c>
      <c r="AP290" s="260">
        <v>-99</v>
      </c>
      <c r="AQ290" s="260">
        <v>-99</v>
      </c>
      <c r="AR290" s="263">
        <v>-99</v>
      </c>
      <c r="AS290" s="260">
        <v>-99</v>
      </c>
    </row>
    <row r="291" spans="1:45" ht="12.75">
      <c r="A291" s="26">
        <v>290</v>
      </c>
      <c r="B291">
        <v>46.25862</v>
      </c>
      <c r="C291">
        <v>-91.91343</v>
      </c>
      <c r="D291" s="10">
        <v>2</v>
      </c>
      <c r="E291" s="10" t="s">
        <v>572</v>
      </c>
      <c r="F291" s="114">
        <v>1</v>
      </c>
      <c r="G291" s="26">
        <v>1</v>
      </c>
      <c r="H291" s="42">
        <v>2</v>
      </c>
      <c r="I291" s="10">
        <v>3</v>
      </c>
      <c r="J291" s="17">
        <v>0</v>
      </c>
      <c r="K291" s="17">
        <v>0</v>
      </c>
      <c r="L291" s="27">
        <v>0</v>
      </c>
      <c r="M291" s="27">
        <v>0</v>
      </c>
      <c r="N291" s="27">
        <v>0</v>
      </c>
      <c r="O291" s="27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1</v>
      </c>
      <c r="W291" s="10">
        <v>0</v>
      </c>
      <c r="X291" s="10">
        <v>0</v>
      </c>
      <c r="Y291" s="10">
        <v>0</v>
      </c>
      <c r="Z291" s="10">
        <v>3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11">
        <v>0</v>
      </c>
      <c r="AS291" s="10">
        <v>0</v>
      </c>
    </row>
    <row r="292" spans="1:45" ht="12.75">
      <c r="A292" s="26">
        <v>291</v>
      </c>
      <c r="B292">
        <v>46.25817</v>
      </c>
      <c r="C292">
        <v>-91.91342</v>
      </c>
      <c r="D292" s="10">
        <v>2</v>
      </c>
      <c r="E292" s="10" t="s">
        <v>572</v>
      </c>
      <c r="F292" s="114">
        <v>1</v>
      </c>
      <c r="G292" s="26">
        <v>1</v>
      </c>
      <c r="H292" s="42">
        <v>2</v>
      </c>
      <c r="I292" s="10">
        <v>3</v>
      </c>
      <c r="J292" s="17">
        <v>0</v>
      </c>
      <c r="K292" s="17">
        <v>0</v>
      </c>
      <c r="L292" s="27">
        <v>0</v>
      </c>
      <c r="M292" s="27">
        <v>0</v>
      </c>
      <c r="N292" s="27">
        <v>0</v>
      </c>
      <c r="O292" s="27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3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1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11">
        <v>0</v>
      </c>
      <c r="AS292" s="10">
        <v>0</v>
      </c>
    </row>
    <row r="293" spans="1:45" ht="12.75">
      <c r="A293" s="26">
        <v>292</v>
      </c>
      <c r="B293">
        <v>46.25772</v>
      </c>
      <c r="C293">
        <v>-91.9134</v>
      </c>
      <c r="D293" s="10">
        <v>3</v>
      </c>
      <c r="E293" s="10" t="s">
        <v>572</v>
      </c>
      <c r="F293" s="114">
        <v>1</v>
      </c>
      <c r="G293" s="26">
        <v>1</v>
      </c>
      <c r="H293" s="42">
        <v>5</v>
      </c>
      <c r="I293" s="10">
        <v>2</v>
      </c>
      <c r="J293" s="17">
        <v>1</v>
      </c>
      <c r="K293" s="17">
        <v>0</v>
      </c>
      <c r="L293" s="27">
        <v>0</v>
      </c>
      <c r="M293" s="27">
        <v>1</v>
      </c>
      <c r="N293" s="27">
        <v>0</v>
      </c>
      <c r="O293" s="27">
        <v>0</v>
      </c>
      <c r="P293" s="10">
        <v>0</v>
      </c>
      <c r="Q293" s="10">
        <v>1</v>
      </c>
      <c r="R293" s="10">
        <v>0</v>
      </c>
      <c r="S293" s="10">
        <v>0</v>
      </c>
      <c r="T293" s="10">
        <v>1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2</v>
      </c>
      <c r="AA293" s="10">
        <v>1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11">
        <v>0</v>
      </c>
      <c r="AS293" s="10">
        <v>0</v>
      </c>
    </row>
    <row r="294" spans="1:45" ht="12.75">
      <c r="A294" s="26">
        <v>293</v>
      </c>
      <c r="B294">
        <v>46.25727</v>
      </c>
      <c r="C294">
        <v>-91.91339</v>
      </c>
      <c r="D294" s="10">
        <v>5</v>
      </c>
      <c r="E294" s="10" t="s">
        <v>572</v>
      </c>
      <c r="F294" s="114">
        <v>1</v>
      </c>
      <c r="G294" s="26">
        <v>1</v>
      </c>
      <c r="H294" s="42">
        <v>6</v>
      </c>
      <c r="I294" s="10">
        <v>3</v>
      </c>
      <c r="J294" s="17">
        <v>0</v>
      </c>
      <c r="K294" s="17">
        <v>0</v>
      </c>
      <c r="L294" s="27">
        <v>1</v>
      </c>
      <c r="M294" s="27">
        <v>0</v>
      </c>
      <c r="N294" s="27">
        <v>0</v>
      </c>
      <c r="O294" s="27">
        <v>0</v>
      </c>
      <c r="P294" s="10">
        <v>0</v>
      </c>
      <c r="Q294" s="10">
        <v>1</v>
      </c>
      <c r="R294" s="10">
        <v>0</v>
      </c>
      <c r="S294" s="10">
        <v>0</v>
      </c>
      <c r="T294" s="10">
        <v>1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1</v>
      </c>
      <c r="AE294" s="10">
        <v>0</v>
      </c>
      <c r="AF294" s="10">
        <v>0</v>
      </c>
      <c r="AG294" s="10">
        <v>3</v>
      </c>
      <c r="AH294" s="10">
        <v>2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11">
        <v>0</v>
      </c>
      <c r="AS294" s="10">
        <v>0</v>
      </c>
    </row>
    <row r="295" spans="1:45" ht="12.75">
      <c r="A295" s="26">
        <v>294</v>
      </c>
      <c r="B295">
        <v>46.25682</v>
      </c>
      <c r="C295">
        <v>-91.91337</v>
      </c>
      <c r="D295" s="10">
        <v>8.5</v>
      </c>
      <c r="E295" s="10" t="s">
        <v>572</v>
      </c>
      <c r="F295" s="114">
        <v>1</v>
      </c>
      <c r="G295" s="26">
        <v>1</v>
      </c>
      <c r="H295" s="42">
        <v>1</v>
      </c>
      <c r="I295" s="10">
        <v>2</v>
      </c>
      <c r="J295" s="17">
        <v>2</v>
      </c>
      <c r="K295" s="17">
        <v>0</v>
      </c>
      <c r="L295" s="27">
        <v>0</v>
      </c>
      <c r="M295" s="27">
        <v>0</v>
      </c>
      <c r="N295" s="27">
        <v>0</v>
      </c>
      <c r="O295" s="27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1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11">
        <v>0</v>
      </c>
      <c r="AS295" s="10">
        <v>0</v>
      </c>
    </row>
    <row r="296" spans="1:45" ht="12.75">
      <c r="A296" s="26">
        <v>295</v>
      </c>
      <c r="B296">
        <v>46.25637</v>
      </c>
      <c r="C296">
        <v>-91.91336</v>
      </c>
      <c r="D296" s="10">
        <v>11</v>
      </c>
      <c r="E296" s="10" t="s">
        <v>574</v>
      </c>
      <c r="F296" s="114">
        <v>1</v>
      </c>
      <c r="G296" s="26">
        <v>0</v>
      </c>
      <c r="H296" s="42">
        <v>0</v>
      </c>
      <c r="I296" s="10">
        <v>0</v>
      </c>
      <c r="J296" s="17">
        <v>0</v>
      </c>
      <c r="K296" s="17">
        <v>0</v>
      </c>
      <c r="L296" s="27">
        <v>0</v>
      </c>
      <c r="M296" s="27">
        <v>0</v>
      </c>
      <c r="N296" s="27">
        <v>0</v>
      </c>
      <c r="O296" s="27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11">
        <v>0</v>
      </c>
      <c r="AS296" s="10">
        <v>0</v>
      </c>
    </row>
    <row r="297" spans="1:45" ht="12.75">
      <c r="A297" s="26">
        <v>296</v>
      </c>
      <c r="B297">
        <v>46.25592</v>
      </c>
      <c r="C297">
        <v>-91.91334</v>
      </c>
      <c r="D297" s="10">
        <v>12.5</v>
      </c>
      <c r="E297" s="10" t="s">
        <v>572</v>
      </c>
      <c r="F297" s="114">
        <v>1</v>
      </c>
      <c r="G297" s="26">
        <v>0</v>
      </c>
      <c r="H297" s="42">
        <v>0</v>
      </c>
      <c r="I297" s="10">
        <v>0</v>
      </c>
      <c r="J297" s="17">
        <v>0</v>
      </c>
      <c r="K297" s="17">
        <v>0</v>
      </c>
      <c r="L297" s="27">
        <v>0</v>
      </c>
      <c r="M297" s="27">
        <v>0</v>
      </c>
      <c r="N297" s="27">
        <v>0</v>
      </c>
      <c r="O297" s="27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11">
        <v>0</v>
      </c>
      <c r="AS297" s="10">
        <v>0</v>
      </c>
    </row>
    <row r="298" spans="1:45" ht="12.75">
      <c r="A298" s="26">
        <v>297</v>
      </c>
      <c r="B298">
        <v>46.25547</v>
      </c>
      <c r="C298">
        <v>-91.91332</v>
      </c>
      <c r="D298" s="10">
        <v>7.5</v>
      </c>
      <c r="E298" s="10" t="s">
        <v>572</v>
      </c>
      <c r="F298" s="114">
        <v>1</v>
      </c>
      <c r="G298" s="26">
        <v>1</v>
      </c>
      <c r="H298" s="42">
        <v>4</v>
      </c>
      <c r="I298" s="10">
        <v>3</v>
      </c>
      <c r="J298" s="17">
        <v>1</v>
      </c>
      <c r="K298" s="17">
        <v>3</v>
      </c>
      <c r="L298" s="27">
        <v>0</v>
      </c>
      <c r="M298" s="27">
        <v>0</v>
      </c>
      <c r="N298" s="27">
        <v>0</v>
      </c>
      <c r="O298" s="27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1</v>
      </c>
      <c r="U298" s="10">
        <v>1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1</v>
      </c>
      <c r="AE298" s="10">
        <v>0</v>
      </c>
      <c r="AF298" s="10">
        <v>1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11">
        <v>0</v>
      </c>
      <c r="AS298" s="10">
        <v>0</v>
      </c>
    </row>
    <row r="299" spans="1:45" ht="12.75">
      <c r="A299" s="26">
        <v>298</v>
      </c>
      <c r="B299">
        <v>46.25502</v>
      </c>
      <c r="C299">
        <v>-91.91331</v>
      </c>
      <c r="D299" s="10">
        <v>9.5</v>
      </c>
      <c r="E299" s="10" t="s">
        <v>572</v>
      </c>
      <c r="F299" s="114">
        <v>1</v>
      </c>
      <c r="G299" s="26">
        <v>1</v>
      </c>
      <c r="H299" s="42">
        <v>3</v>
      </c>
      <c r="I299" s="10">
        <v>1</v>
      </c>
      <c r="J299" s="17">
        <v>0</v>
      </c>
      <c r="K299" s="17">
        <v>0</v>
      </c>
      <c r="L299" s="27">
        <v>0</v>
      </c>
      <c r="M299" s="27">
        <v>0</v>
      </c>
      <c r="N299" s="27">
        <v>0</v>
      </c>
      <c r="O299" s="27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1</v>
      </c>
      <c r="AF299" s="10">
        <v>0</v>
      </c>
      <c r="AG299" s="10">
        <v>1</v>
      </c>
      <c r="AH299" s="10">
        <v>1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11">
        <v>0</v>
      </c>
      <c r="AS299" s="10">
        <v>0</v>
      </c>
    </row>
    <row r="300" spans="1:45" ht="12.75">
      <c r="A300" s="26">
        <v>299</v>
      </c>
      <c r="B300">
        <v>46.25457</v>
      </c>
      <c r="C300">
        <v>-91.91329</v>
      </c>
      <c r="D300" s="10">
        <v>10</v>
      </c>
      <c r="E300" s="10" t="s">
        <v>572</v>
      </c>
      <c r="F300" s="114">
        <v>1</v>
      </c>
      <c r="G300" s="26">
        <v>1</v>
      </c>
      <c r="H300" s="42">
        <v>1</v>
      </c>
      <c r="I300" s="10">
        <v>1</v>
      </c>
      <c r="J300" s="17">
        <v>0</v>
      </c>
      <c r="K300" s="17">
        <v>1</v>
      </c>
      <c r="L300" s="27">
        <v>1</v>
      </c>
      <c r="M300" s="27">
        <v>0</v>
      </c>
      <c r="N300" s="27">
        <v>0</v>
      </c>
      <c r="O300" s="27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11">
        <v>0</v>
      </c>
      <c r="AS300" s="10">
        <v>0</v>
      </c>
    </row>
    <row r="301" spans="1:45" ht="12.75">
      <c r="A301" s="26">
        <v>300</v>
      </c>
      <c r="B301">
        <v>46.25412</v>
      </c>
      <c r="C301">
        <v>-91.91328</v>
      </c>
      <c r="D301" s="10">
        <v>6</v>
      </c>
      <c r="E301" s="10" t="s">
        <v>572</v>
      </c>
      <c r="F301" s="114">
        <v>1</v>
      </c>
      <c r="G301" s="26">
        <v>1</v>
      </c>
      <c r="H301" s="42">
        <v>6</v>
      </c>
      <c r="I301" s="10">
        <v>3</v>
      </c>
      <c r="J301" s="17">
        <v>0</v>
      </c>
      <c r="K301" s="17">
        <v>3</v>
      </c>
      <c r="L301" s="27">
        <v>1</v>
      </c>
      <c r="M301" s="27">
        <v>0</v>
      </c>
      <c r="N301" s="27">
        <v>0</v>
      </c>
      <c r="O301" s="27">
        <v>0</v>
      </c>
      <c r="P301" s="10">
        <v>0</v>
      </c>
      <c r="Q301" s="10">
        <v>1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1</v>
      </c>
      <c r="AB301" s="10">
        <v>0</v>
      </c>
      <c r="AC301" s="10">
        <v>0</v>
      </c>
      <c r="AD301" s="10">
        <v>1</v>
      </c>
      <c r="AE301" s="10">
        <v>0</v>
      </c>
      <c r="AF301" s="10">
        <v>0</v>
      </c>
      <c r="AG301" s="10">
        <v>1</v>
      </c>
      <c r="AH301" s="10">
        <v>1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11">
        <v>0</v>
      </c>
      <c r="AS301" s="10">
        <v>0</v>
      </c>
    </row>
    <row r="302" spans="1:45" ht="12.75">
      <c r="A302" s="26">
        <v>301</v>
      </c>
      <c r="B302">
        <v>46.25367</v>
      </c>
      <c r="C302">
        <v>-91.91326</v>
      </c>
      <c r="D302" s="10">
        <v>4</v>
      </c>
      <c r="E302" s="10" t="s">
        <v>572</v>
      </c>
      <c r="F302" s="114">
        <v>1</v>
      </c>
      <c r="G302" s="26">
        <v>1</v>
      </c>
      <c r="H302" s="42">
        <v>2</v>
      </c>
      <c r="I302" s="10">
        <v>2</v>
      </c>
      <c r="J302" s="17">
        <v>0</v>
      </c>
      <c r="K302" s="17">
        <v>0</v>
      </c>
      <c r="L302" s="27">
        <v>0</v>
      </c>
      <c r="M302" s="27">
        <v>0</v>
      </c>
      <c r="N302" s="27">
        <v>0</v>
      </c>
      <c r="O302" s="27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1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2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11">
        <v>0</v>
      </c>
      <c r="AS302" s="10">
        <v>0</v>
      </c>
    </row>
    <row r="303" spans="1:45" ht="12.75">
      <c r="A303" s="26">
        <v>302</v>
      </c>
      <c r="B303">
        <v>46.25322</v>
      </c>
      <c r="C303">
        <v>-91.91325</v>
      </c>
      <c r="D303" s="10">
        <v>2</v>
      </c>
      <c r="E303" s="10" t="s">
        <v>574</v>
      </c>
      <c r="F303" s="114">
        <v>1</v>
      </c>
      <c r="G303" s="26">
        <v>1</v>
      </c>
      <c r="H303" s="42">
        <v>2</v>
      </c>
      <c r="I303" s="10">
        <v>3</v>
      </c>
      <c r="J303" s="17">
        <v>0</v>
      </c>
      <c r="K303" s="17">
        <v>0</v>
      </c>
      <c r="L303" s="27">
        <v>0</v>
      </c>
      <c r="M303" s="27">
        <v>0</v>
      </c>
      <c r="N303" s="27">
        <v>0</v>
      </c>
      <c r="O303" s="27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1</v>
      </c>
      <c r="AI303" s="10">
        <v>0</v>
      </c>
      <c r="AJ303" s="10">
        <v>0</v>
      </c>
      <c r="AK303" s="10">
        <v>0</v>
      </c>
      <c r="AL303" s="10">
        <v>3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11">
        <v>0</v>
      </c>
      <c r="AS303" s="10">
        <v>0</v>
      </c>
    </row>
    <row r="304" spans="1:45" ht="12.75">
      <c r="A304" s="26">
        <v>303</v>
      </c>
      <c r="B304">
        <v>46.25277</v>
      </c>
      <c r="C304">
        <v>-91.91323</v>
      </c>
      <c r="D304" s="10">
        <v>2</v>
      </c>
      <c r="E304" s="10" t="s">
        <v>573</v>
      </c>
      <c r="F304" s="114">
        <v>1</v>
      </c>
      <c r="G304" s="26">
        <v>1</v>
      </c>
      <c r="H304" s="42">
        <v>1</v>
      </c>
      <c r="I304" s="10">
        <v>1</v>
      </c>
      <c r="J304" s="17">
        <v>0</v>
      </c>
      <c r="K304" s="17">
        <v>0</v>
      </c>
      <c r="L304" s="27">
        <v>0</v>
      </c>
      <c r="M304" s="27">
        <v>0</v>
      </c>
      <c r="N304" s="27">
        <v>0</v>
      </c>
      <c r="O304" s="27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1</v>
      </c>
      <c r="AR304" s="111">
        <v>0</v>
      </c>
      <c r="AS304" s="10">
        <v>0</v>
      </c>
    </row>
    <row r="305" spans="1:45" ht="12.75">
      <c r="A305" s="26">
        <v>304</v>
      </c>
      <c r="B305">
        <v>46.25232</v>
      </c>
      <c r="C305">
        <v>-91.91321</v>
      </c>
      <c r="D305" s="10">
        <v>5</v>
      </c>
      <c r="E305" s="10" t="s">
        <v>572</v>
      </c>
      <c r="F305" s="114">
        <v>1</v>
      </c>
      <c r="G305" s="26">
        <v>1</v>
      </c>
      <c r="H305" s="42">
        <v>3</v>
      </c>
      <c r="I305" s="10">
        <v>2</v>
      </c>
      <c r="J305" s="17">
        <v>0</v>
      </c>
      <c r="K305" s="17">
        <v>0</v>
      </c>
      <c r="L305" s="27">
        <v>0</v>
      </c>
      <c r="M305" s="27">
        <v>0</v>
      </c>
      <c r="N305" s="27">
        <v>0</v>
      </c>
      <c r="O305" s="27">
        <v>0</v>
      </c>
      <c r="P305" s="10">
        <v>0</v>
      </c>
      <c r="Q305" s="10">
        <v>2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1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2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11">
        <v>0</v>
      </c>
      <c r="AS305" s="10">
        <v>0</v>
      </c>
    </row>
    <row r="306" spans="1:45" ht="12.75">
      <c r="A306" s="26">
        <v>305</v>
      </c>
      <c r="B306">
        <v>46.25187</v>
      </c>
      <c r="C306">
        <v>-91.9132</v>
      </c>
      <c r="D306" s="10">
        <v>5</v>
      </c>
      <c r="E306" s="10" t="s">
        <v>572</v>
      </c>
      <c r="F306" s="114">
        <v>1</v>
      </c>
      <c r="G306" s="26">
        <v>1</v>
      </c>
      <c r="H306" s="42">
        <v>4</v>
      </c>
      <c r="I306" s="10">
        <v>2</v>
      </c>
      <c r="J306" s="17">
        <v>0</v>
      </c>
      <c r="K306" s="17">
        <v>0</v>
      </c>
      <c r="L306" s="27">
        <v>1</v>
      </c>
      <c r="M306" s="27">
        <v>0</v>
      </c>
      <c r="N306" s="27">
        <v>0</v>
      </c>
      <c r="O306" s="27">
        <v>0</v>
      </c>
      <c r="P306" s="10">
        <v>0</v>
      </c>
      <c r="Q306" s="10">
        <v>1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2</v>
      </c>
      <c r="AE306" s="10">
        <v>0</v>
      </c>
      <c r="AF306" s="10">
        <v>0</v>
      </c>
      <c r="AG306" s="10">
        <v>2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11">
        <v>0</v>
      </c>
      <c r="AS306" s="10">
        <v>0</v>
      </c>
    </row>
    <row r="307" spans="1:45" ht="12.75">
      <c r="A307" s="26">
        <v>306</v>
      </c>
      <c r="B307">
        <v>46.25142</v>
      </c>
      <c r="C307">
        <v>-91.91318</v>
      </c>
      <c r="D307" s="10">
        <v>5</v>
      </c>
      <c r="E307" s="10" t="s">
        <v>572</v>
      </c>
      <c r="F307" s="114">
        <v>1</v>
      </c>
      <c r="G307" s="26">
        <v>1</v>
      </c>
      <c r="H307" s="42">
        <v>3</v>
      </c>
      <c r="I307" s="10">
        <v>3</v>
      </c>
      <c r="J307" s="17">
        <v>0</v>
      </c>
      <c r="K307" s="17">
        <v>0</v>
      </c>
      <c r="L307" s="27">
        <v>0</v>
      </c>
      <c r="M307" s="27">
        <v>0</v>
      </c>
      <c r="N307" s="27">
        <v>0</v>
      </c>
      <c r="O307" s="27">
        <v>0</v>
      </c>
      <c r="P307" s="10">
        <v>0</v>
      </c>
      <c r="Q307" s="10">
        <v>1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1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3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11">
        <v>0</v>
      </c>
      <c r="AS307" s="10">
        <v>0</v>
      </c>
    </row>
    <row r="308" spans="1:45" ht="12.75">
      <c r="A308" s="26">
        <v>307</v>
      </c>
      <c r="B308">
        <v>46.25097</v>
      </c>
      <c r="C308">
        <v>-91.91317</v>
      </c>
      <c r="D308" s="10">
        <v>5</v>
      </c>
      <c r="E308" s="10" t="s">
        <v>572</v>
      </c>
      <c r="F308" s="114">
        <v>1</v>
      </c>
      <c r="G308" s="26">
        <v>1</v>
      </c>
      <c r="H308" s="42">
        <v>3</v>
      </c>
      <c r="I308" s="10">
        <v>3</v>
      </c>
      <c r="J308" s="17">
        <v>0</v>
      </c>
      <c r="K308" s="17">
        <v>0</v>
      </c>
      <c r="L308" s="27">
        <v>0</v>
      </c>
      <c r="M308" s="27">
        <v>0</v>
      </c>
      <c r="N308" s="27">
        <v>0</v>
      </c>
      <c r="O308" s="27">
        <v>0</v>
      </c>
      <c r="P308" s="10">
        <v>0</v>
      </c>
      <c r="Q308" s="10">
        <v>1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1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3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11">
        <v>0</v>
      </c>
      <c r="AS308" s="10">
        <v>0</v>
      </c>
    </row>
    <row r="309" spans="1:45" ht="12.75">
      <c r="A309" s="26">
        <v>308</v>
      </c>
      <c r="B309">
        <v>46.25052</v>
      </c>
      <c r="C309">
        <v>-91.91315</v>
      </c>
      <c r="D309" s="10">
        <v>5</v>
      </c>
      <c r="E309" s="10" t="s">
        <v>572</v>
      </c>
      <c r="F309" s="114">
        <v>1</v>
      </c>
      <c r="G309" s="26">
        <v>1</v>
      </c>
      <c r="H309" s="42">
        <v>3</v>
      </c>
      <c r="I309" s="10">
        <v>3</v>
      </c>
      <c r="J309" s="17">
        <v>0</v>
      </c>
      <c r="K309" s="17">
        <v>0</v>
      </c>
      <c r="L309" s="27">
        <v>0</v>
      </c>
      <c r="M309" s="27">
        <v>0</v>
      </c>
      <c r="N309" s="27">
        <v>0</v>
      </c>
      <c r="O309" s="27">
        <v>0</v>
      </c>
      <c r="P309" s="10">
        <v>0</v>
      </c>
      <c r="Q309" s="10">
        <v>2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1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3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11">
        <v>0</v>
      </c>
      <c r="AS309" s="10">
        <v>0</v>
      </c>
    </row>
    <row r="310" spans="1:45" ht="12.75">
      <c r="A310" s="26">
        <v>309</v>
      </c>
      <c r="B310">
        <v>46.24693</v>
      </c>
      <c r="C310">
        <v>-91.91303</v>
      </c>
      <c r="D310" s="10">
        <v>4</v>
      </c>
      <c r="E310" s="10" t="s">
        <v>572</v>
      </c>
      <c r="F310" s="114">
        <v>1</v>
      </c>
      <c r="G310" s="26">
        <v>1</v>
      </c>
      <c r="H310" s="42">
        <v>4</v>
      </c>
      <c r="I310" s="10">
        <v>2</v>
      </c>
      <c r="J310" s="17">
        <v>0</v>
      </c>
      <c r="K310" s="17">
        <v>0</v>
      </c>
      <c r="L310" s="27">
        <v>0</v>
      </c>
      <c r="M310" s="27">
        <v>0</v>
      </c>
      <c r="N310" s="27">
        <v>0</v>
      </c>
      <c r="O310" s="27">
        <v>0</v>
      </c>
      <c r="P310" s="10">
        <v>0</v>
      </c>
      <c r="Q310" s="10">
        <v>2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1</v>
      </c>
      <c r="AF310" s="10">
        <v>1</v>
      </c>
      <c r="AG310" s="10">
        <v>2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11">
        <v>0</v>
      </c>
      <c r="AS310" s="10">
        <v>0</v>
      </c>
    </row>
    <row r="311" spans="1:45" ht="12.75">
      <c r="A311" s="26">
        <v>310</v>
      </c>
      <c r="B311">
        <v>46.24648</v>
      </c>
      <c r="C311">
        <v>-91.91301</v>
      </c>
      <c r="D311" s="10">
        <v>4</v>
      </c>
      <c r="E311" s="10" t="s">
        <v>572</v>
      </c>
      <c r="F311" s="114">
        <v>1</v>
      </c>
      <c r="G311" s="26">
        <v>1</v>
      </c>
      <c r="H311" s="42">
        <v>6</v>
      </c>
      <c r="I311" s="10">
        <v>2</v>
      </c>
      <c r="J311" s="17">
        <v>0</v>
      </c>
      <c r="K311" s="17">
        <v>0</v>
      </c>
      <c r="L311" s="27">
        <v>0</v>
      </c>
      <c r="M311" s="27">
        <v>0</v>
      </c>
      <c r="N311" s="27">
        <v>1</v>
      </c>
      <c r="O311" s="27">
        <v>0</v>
      </c>
      <c r="P311" s="10">
        <v>0</v>
      </c>
      <c r="Q311" s="10">
        <v>1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1</v>
      </c>
      <c r="AB311" s="10">
        <v>0</v>
      </c>
      <c r="AC311" s="10">
        <v>0</v>
      </c>
      <c r="AD311" s="10">
        <v>2</v>
      </c>
      <c r="AE311" s="10">
        <v>0</v>
      </c>
      <c r="AF311" s="10">
        <v>1</v>
      </c>
      <c r="AG311" s="10">
        <v>2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11">
        <v>0</v>
      </c>
      <c r="AS311" s="10">
        <v>0</v>
      </c>
    </row>
    <row r="312" spans="1:45" ht="12.75">
      <c r="A312" s="26">
        <v>311</v>
      </c>
      <c r="B312">
        <v>46.24603</v>
      </c>
      <c r="C312">
        <v>-91.913</v>
      </c>
      <c r="D312" s="10">
        <v>3</v>
      </c>
      <c r="E312" s="10" t="s">
        <v>572</v>
      </c>
      <c r="F312" s="114">
        <v>1</v>
      </c>
      <c r="G312" s="26">
        <v>1</v>
      </c>
      <c r="H312" s="42">
        <v>4</v>
      </c>
      <c r="I312" s="10">
        <v>2</v>
      </c>
      <c r="J312" s="17">
        <v>0</v>
      </c>
      <c r="K312" s="17">
        <v>0</v>
      </c>
      <c r="L312" s="27">
        <v>0</v>
      </c>
      <c r="M312" s="27">
        <v>0</v>
      </c>
      <c r="N312" s="27">
        <v>2</v>
      </c>
      <c r="O312" s="27">
        <v>0</v>
      </c>
      <c r="P312" s="10">
        <v>0</v>
      </c>
      <c r="Q312" s="10">
        <v>2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1</v>
      </c>
      <c r="AF312" s="10">
        <v>1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11">
        <v>0</v>
      </c>
      <c r="AS312" s="10">
        <v>0</v>
      </c>
    </row>
    <row r="313" spans="1:45" ht="12.75">
      <c r="A313" s="26">
        <v>312</v>
      </c>
      <c r="B313">
        <v>46.24558</v>
      </c>
      <c r="C313">
        <v>-91.91298</v>
      </c>
      <c r="D313" s="10">
        <v>2</v>
      </c>
      <c r="E313" s="10" t="s">
        <v>572</v>
      </c>
      <c r="F313" s="114">
        <v>1</v>
      </c>
      <c r="G313" s="26">
        <v>1</v>
      </c>
      <c r="H313" s="42">
        <v>4</v>
      </c>
      <c r="I313" s="10">
        <v>2</v>
      </c>
      <c r="J313" s="17">
        <v>0</v>
      </c>
      <c r="K313" s="17">
        <v>0</v>
      </c>
      <c r="L313" s="27">
        <v>0</v>
      </c>
      <c r="M313" s="27">
        <v>0</v>
      </c>
      <c r="N313" s="27">
        <v>0</v>
      </c>
      <c r="O313" s="27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2</v>
      </c>
      <c r="AA313" s="10">
        <v>0</v>
      </c>
      <c r="AB313" s="10">
        <v>0</v>
      </c>
      <c r="AC313" s="10">
        <v>0</v>
      </c>
      <c r="AD313" s="10">
        <v>0</v>
      </c>
      <c r="AE313" s="10">
        <v>1</v>
      </c>
      <c r="AF313" s="10">
        <v>0</v>
      </c>
      <c r="AG313" s="10">
        <v>2</v>
      </c>
      <c r="AH313" s="10">
        <v>1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11">
        <v>0</v>
      </c>
      <c r="AS313" s="10">
        <v>0</v>
      </c>
    </row>
    <row r="314" spans="1:45" ht="12.75">
      <c r="A314" s="26">
        <v>313</v>
      </c>
      <c r="B314">
        <v>46.25908</v>
      </c>
      <c r="C314">
        <v>-91.9128</v>
      </c>
      <c r="D314" s="10">
        <v>1</v>
      </c>
      <c r="E314" s="10" t="s">
        <v>574</v>
      </c>
      <c r="F314" s="114">
        <v>1</v>
      </c>
      <c r="G314" s="26">
        <v>1</v>
      </c>
      <c r="H314" s="42">
        <v>2</v>
      </c>
      <c r="I314" s="10">
        <v>3</v>
      </c>
      <c r="J314" s="17">
        <v>0</v>
      </c>
      <c r="K314" s="17">
        <v>0</v>
      </c>
      <c r="L314" s="27">
        <v>0</v>
      </c>
      <c r="M314" s="27">
        <v>0</v>
      </c>
      <c r="N314" s="27">
        <v>0</v>
      </c>
      <c r="O314" s="27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2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11">
        <v>0</v>
      </c>
      <c r="AS314" s="10">
        <v>3</v>
      </c>
    </row>
    <row r="315" spans="1:45" ht="12.75">
      <c r="A315" s="26">
        <v>314</v>
      </c>
      <c r="B315">
        <v>46.25863</v>
      </c>
      <c r="C315">
        <v>-91.91279</v>
      </c>
      <c r="D315" s="10">
        <v>4</v>
      </c>
      <c r="E315" s="10" t="s">
        <v>572</v>
      </c>
      <c r="F315" s="114">
        <v>1</v>
      </c>
      <c r="G315" s="26">
        <v>1</v>
      </c>
      <c r="H315" s="42">
        <v>2</v>
      </c>
      <c r="I315" s="10">
        <v>3</v>
      </c>
      <c r="J315" s="17">
        <v>0</v>
      </c>
      <c r="K315" s="17">
        <v>0</v>
      </c>
      <c r="L315" s="27">
        <v>0</v>
      </c>
      <c r="M315" s="27">
        <v>0</v>
      </c>
      <c r="N315" s="27">
        <v>0</v>
      </c>
      <c r="O315" s="27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1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3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11">
        <v>0</v>
      </c>
      <c r="AS315" s="10">
        <v>0</v>
      </c>
    </row>
    <row r="316" spans="1:45" ht="12.75">
      <c r="A316" s="26">
        <v>315</v>
      </c>
      <c r="B316">
        <v>46.25818</v>
      </c>
      <c r="C316">
        <v>-91.91277</v>
      </c>
      <c r="D316" s="10">
        <v>4.5</v>
      </c>
      <c r="E316" s="10" t="s">
        <v>572</v>
      </c>
      <c r="F316" s="114">
        <v>1</v>
      </c>
      <c r="G316" s="26">
        <v>1</v>
      </c>
      <c r="H316" s="42">
        <v>2</v>
      </c>
      <c r="I316" s="10">
        <v>3</v>
      </c>
      <c r="J316" s="17">
        <v>0</v>
      </c>
      <c r="K316" s="17">
        <v>0</v>
      </c>
      <c r="L316" s="27">
        <v>0</v>
      </c>
      <c r="M316" s="27">
        <v>0</v>
      </c>
      <c r="N316" s="27">
        <v>0</v>
      </c>
      <c r="O316" s="27">
        <v>0</v>
      </c>
      <c r="P316" s="10">
        <v>0</v>
      </c>
      <c r="Q316" s="10">
        <v>1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3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11">
        <v>0</v>
      </c>
      <c r="AS316" s="10">
        <v>0</v>
      </c>
    </row>
    <row r="317" spans="1:45" ht="12.75">
      <c r="A317" s="26">
        <v>316</v>
      </c>
      <c r="B317">
        <v>46.25773</v>
      </c>
      <c r="C317">
        <v>-91.91275</v>
      </c>
      <c r="D317" s="10">
        <v>5</v>
      </c>
      <c r="E317" s="10" t="s">
        <v>572</v>
      </c>
      <c r="F317" s="114">
        <v>1</v>
      </c>
      <c r="G317" s="26">
        <v>1</v>
      </c>
      <c r="H317" s="42">
        <v>4</v>
      </c>
      <c r="I317" s="10">
        <v>2</v>
      </c>
      <c r="J317" s="17">
        <v>0</v>
      </c>
      <c r="K317" s="17">
        <v>0</v>
      </c>
      <c r="L317" s="27">
        <v>0</v>
      </c>
      <c r="M317" s="27">
        <v>0</v>
      </c>
      <c r="N317" s="27">
        <v>0</v>
      </c>
      <c r="O317" s="27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1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1</v>
      </c>
      <c r="AB317" s="10">
        <v>0</v>
      </c>
      <c r="AC317" s="10">
        <v>0</v>
      </c>
      <c r="AD317" s="10">
        <v>1</v>
      </c>
      <c r="AE317" s="10">
        <v>0</v>
      </c>
      <c r="AF317" s="10">
        <v>0</v>
      </c>
      <c r="AG317" s="10">
        <v>2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11">
        <v>0</v>
      </c>
      <c r="AS317" s="10">
        <v>0</v>
      </c>
    </row>
    <row r="318" spans="1:45" ht="12.75">
      <c r="A318" s="26">
        <v>317</v>
      </c>
      <c r="B318">
        <v>46.25728</v>
      </c>
      <c r="C318">
        <v>-91.91274</v>
      </c>
      <c r="D318" s="10">
        <v>6.5</v>
      </c>
      <c r="E318" s="10" t="s">
        <v>572</v>
      </c>
      <c r="F318" s="114">
        <v>1</v>
      </c>
      <c r="G318" s="26">
        <v>1</v>
      </c>
      <c r="H318" s="42">
        <v>3</v>
      </c>
      <c r="I318" s="10">
        <v>2</v>
      </c>
      <c r="J318" s="17">
        <v>0</v>
      </c>
      <c r="K318" s="17">
        <v>0</v>
      </c>
      <c r="L318" s="27">
        <v>0</v>
      </c>
      <c r="M318" s="27">
        <v>0</v>
      </c>
      <c r="N318" s="27">
        <v>1</v>
      </c>
      <c r="O318" s="27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1</v>
      </c>
      <c r="AH318" s="10">
        <v>2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11">
        <v>0</v>
      </c>
      <c r="AS318" s="10">
        <v>0</v>
      </c>
    </row>
    <row r="319" spans="1:45" ht="12.75">
      <c r="A319" s="26">
        <v>318</v>
      </c>
      <c r="B319">
        <v>46.25683</v>
      </c>
      <c r="C319">
        <v>-91.91272</v>
      </c>
      <c r="D319" s="10">
        <v>9</v>
      </c>
      <c r="E319" s="10" t="s">
        <v>572</v>
      </c>
      <c r="F319" s="114">
        <v>1</v>
      </c>
      <c r="G319" s="26">
        <v>1</v>
      </c>
      <c r="H319" s="42">
        <v>2</v>
      </c>
      <c r="I319" s="10">
        <v>2</v>
      </c>
      <c r="J319" s="17">
        <v>0</v>
      </c>
      <c r="K319" s="17">
        <v>0</v>
      </c>
      <c r="L319" s="27">
        <v>0</v>
      </c>
      <c r="M319" s="27">
        <v>0</v>
      </c>
      <c r="N319" s="27">
        <v>1</v>
      </c>
      <c r="O319" s="27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2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11">
        <v>0</v>
      </c>
      <c r="AS319" s="10">
        <v>0</v>
      </c>
    </row>
    <row r="320" spans="1:45" ht="12.75">
      <c r="A320" s="26">
        <v>319</v>
      </c>
      <c r="B320">
        <v>46.25638</v>
      </c>
      <c r="C320">
        <v>-91.91271</v>
      </c>
      <c r="D320" s="10">
        <v>9.5</v>
      </c>
      <c r="E320" s="10" t="s">
        <v>574</v>
      </c>
      <c r="F320" s="114">
        <v>1</v>
      </c>
      <c r="G320" s="26">
        <v>0</v>
      </c>
      <c r="H320" s="42">
        <v>0</v>
      </c>
      <c r="I320" s="10">
        <v>0</v>
      </c>
      <c r="J320" s="17">
        <v>0</v>
      </c>
      <c r="K320" s="17">
        <v>0</v>
      </c>
      <c r="L320" s="27">
        <v>0</v>
      </c>
      <c r="M320" s="27">
        <v>0</v>
      </c>
      <c r="N320" s="27">
        <v>0</v>
      </c>
      <c r="O320" s="27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11">
        <v>0</v>
      </c>
      <c r="AS320" s="10">
        <v>0</v>
      </c>
    </row>
    <row r="321" spans="1:45" ht="12.75">
      <c r="A321" s="26">
        <v>320</v>
      </c>
      <c r="B321">
        <v>46.25593</v>
      </c>
      <c r="C321">
        <v>-91.91269</v>
      </c>
      <c r="D321" s="10">
        <v>10</v>
      </c>
      <c r="E321" s="10" t="s">
        <v>573</v>
      </c>
      <c r="F321" s="114">
        <v>1</v>
      </c>
      <c r="G321" s="26">
        <v>1</v>
      </c>
      <c r="H321" s="42">
        <v>1</v>
      </c>
      <c r="I321" s="10">
        <v>1</v>
      </c>
      <c r="J321" s="17">
        <v>0</v>
      </c>
      <c r="K321" s="17">
        <v>0</v>
      </c>
      <c r="L321" s="27">
        <v>0</v>
      </c>
      <c r="M321" s="27">
        <v>0</v>
      </c>
      <c r="N321" s="27">
        <v>0</v>
      </c>
      <c r="O321" s="27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1</v>
      </c>
      <c r="AR321" s="111">
        <v>0</v>
      </c>
      <c r="AS321" s="10">
        <v>0</v>
      </c>
    </row>
    <row r="322" spans="1:45" ht="12.75">
      <c r="A322" s="26">
        <v>321</v>
      </c>
      <c r="B322">
        <v>46.25548</v>
      </c>
      <c r="C322">
        <v>-91.91268</v>
      </c>
      <c r="D322" s="10">
        <v>8</v>
      </c>
      <c r="E322" s="10" t="s">
        <v>572</v>
      </c>
      <c r="F322" s="114">
        <v>1</v>
      </c>
      <c r="G322" s="26">
        <v>1</v>
      </c>
      <c r="H322" s="42">
        <v>5</v>
      </c>
      <c r="I322" s="10">
        <v>2</v>
      </c>
      <c r="J322" s="17">
        <v>0</v>
      </c>
      <c r="K322" s="17">
        <v>1</v>
      </c>
      <c r="L322" s="27">
        <v>0</v>
      </c>
      <c r="M322" s="27">
        <v>0</v>
      </c>
      <c r="N322" s="27">
        <v>0</v>
      </c>
      <c r="O322" s="27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1</v>
      </c>
      <c r="U322" s="10">
        <v>2</v>
      </c>
      <c r="V322" s="10">
        <v>0</v>
      </c>
      <c r="W322" s="10">
        <v>0</v>
      </c>
      <c r="X322" s="10">
        <v>1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1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1</v>
      </c>
      <c r="AR322" s="111">
        <v>0</v>
      </c>
      <c r="AS322" s="10">
        <v>0</v>
      </c>
    </row>
    <row r="323" spans="1:45" ht="12.75">
      <c r="A323" s="26">
        <v>322</v>
      </c>
      <c r="B323">
        <v>46.25503</v>
      </c>
      <c r="C323">
        <v>-91.91266</v>
      </c>
      <c r="D323" s="10">
        <v>6</v>
      </c>
      <c r="E323" s="10" t="s">
        <v>572</v>
      </c>
      <c r="F323" s="114">
        <v>1</v>
      </c>
      <c r="G323" s="26">
        <v>1</v>
      </c>
      <c r="H323" s="42">
        <v>6</v>
      </c>
      <c r="I323" s="10">
        <v>2</v>
      </c>
      <c r="J323" s="17">
        <v>0</v>
      </c>
      <c r="K323" s="17">
        <v>0</v>
      </c>
      <c r="L323" s="27">
        <v>1</v>
      </c>
      <c r="M323" s="27">
        <v>0</v>
      </c>
      <c r="N323" s="27">
        <v>0</v>
      </c>
      <c r="O323" s="27">
        <v>0</v>
      </c>
      <c r="P323" s="10">
        <v>0</v>
      </c>
      <c r="Q323" s="10">
        <v>1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1</v>
      </c>
      <c r="AB323" s="10">
        <v>0</v>
      </c>
      <c r="AC323" s="10">
        <v>0</v>
      </c>
      <c r="AD323" s="10">
        <v>1</v>
      </c>
      <c r="AE323" s="10">
        <v>0</v>
      </c>
      <c r="AF323" s="10">
        <v>0</v>
      </c>
      <c r="AG323" s="10">
        <v>2</v>
      </c>
      <c r="AH323" s="10">
        <v>2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11">
        <v>0</v>
      </c>
      <c r="AS323" s="10">
        <v>0</v>
      </c>
    </row>
    <row r="324" spans="1:45" ht="12.75">
      <c r="A324" s="26">
        <v>323</v>
      </c>
      <c r="B324">
        <v>46.25458</v>
      </c>
      <c r="C324">
        <v>-91.91264</v>
      </c>
      <c r="D324" s="10">
        <v>7</v>
      </c>
      <c r="E324" s="10" t="s">
        <v>572</v>
      </c>
      <c r="F324" s="114">
        <v>1</v>
      </c>
      <c r="G324" s="26">
        <v>1</v>
      </c>
      <c r="H324" s="42">
        <v>4</v>
      </c>
      <c r="I324" s="10">
        <v>1</v>
      </c>
      <c r="J324" s="17">
        <v>0</v>
      </c>
      <c r="K324" s="17">
        <v>0</v>
      </c>
      <c r="L324" s="27">
        <v>0</v>
      </c>
      <c r="M324" s="27">
        <v>0</v>
      </c>
      <c r="N324" s="27">
        <v>0</v>
      </c>
      <c r="O324" s="27">
        <v>0</v>
      </c>
      <c r="P324" s="10">
        <v>0</v>
      </c>
      <c r="Q324" s="10">
        <v>1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1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1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1</v>
      </c>
      <c r="AR324" s="111">
        <v>0</v>
      </c>
      <c r="AS324" s="10">
        <v>0</v>
      </c>
    </row>
    <row r="325" spans="1:45" ht="12.75">
      <c r="A325" s="26">
        <v>324</v>
      </c>
      <c r="B325">
        <v>46.25413</v>
      </c>
      <c r="C325">
        <v>-91.91263</v>
      </c>
      <c r="D325" s="10">
        <v>4</v>
      </c>
      <c r="E325" s="10" t="s">
        <v>572</v>
      </c>
      <c r="F325" s="114">
        <v>1</v>
      </c>
      <c r="G325" s="26">
        <v>1</v>
      </c>
      <c r="H325" s="42">
        <v>4</v>
      </c>
      <c r="I325" s="10">
        <v>2</v>
      </c>
      <c r="J325" s="17">
        <v>0</v>
      </c>
      <c r="K325" s="17">
        <v>0</v>
      </c>
      <c r="L325" s="27">
        <v>0</v>
      </c>
      <c r="M325" s="27">
        <v>0</v>
      </c>
      <c r="N325" s="27">
        <v>0</v>
      </c>
      <c r="O325" s="27">
        <v>0</v>
      </c>
      <c r="P325" s="10">
        <v>0</v>
      </c>
      <c r="Q325" s="10">
        <v>2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2</v>
      </c>
      <c r="AB325" s="10">
        <v>0</v>
      </c>
      <c r="AC325" s="10">
        <v>0</v>
      </c>
      <c r="AD325" s="10">
        <v>0</v>
      </c>
      <c r="AE325" s="10">
        <v>0</v>
      </c>
      <c r="AF325" s="10">
        <v>2</v>
      </c>
      <c r="AG325" s="10">
        <v>0</v>
      </c>
      <c r="AH325" s="10">
        <v>2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11">
        <v>0</v>
      </c>
      <c r="AS325" s="10">
        <v>0</v>
      </c>
    </row>
    <row r="326" spans="1:45" ht="12.75">
      <c r="A326" s="26">
        <v>325</v>
      </c>
      <c r="B326">
        <v>46.25368</v>
      </c>
      <c r="C326">
        <v>-91.91261</v>
      </c>
      <c r="D326" s="10">
        <v>4</v>
      </c>
      <c r="E326" s="10" t="s">
        <v>572</v>
      </c>
      <c r="F326" s="114">
        <v>1</v>
      </c>
      <c r="G326" s="26">
        <v>1</v>
      </c>
      <c r="H326" s="42">
        <v>7</v>
      </c>
      <c r="I326" s="10">
        <v>3</v>
      </c>
      <c r="J326" s="17">
        <v>0</v>
      </c>
      <c r="K326" s="17">
        <v>0</v>
      </c>
      <c r="L326" s="27">
        <v>1</v>
      </c>
      <c r="M326" s="27">
        <v>0</v>
      </c>
      <c r="N326" s="27">
        <v>0</v>
      </c>
      <c r="O326" s="27">
        <v>0</v>
      </c>
      <c r="P326" s="10">
        <v>0</v>
      </c>
      <c r="Q326" s="10">
        <v>1</v>
      </c>
      <c r="R326" s="10">
        <v>0</v>
      </c>
      <c r="S326" s="10">
        <v>0</v>
      </c>
      <c r="T326" s="10">
        <v>1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1</v>
      </c>
      <c r="AE326" s="10">
        <v>0</v>
      </c>
      <c r="AF326" s="10">
        <v>1</v>
      </c>
      <c r="AG326" s="10">
        <v>3</v>
      </c>
      <c r="AH326" s="10">
        <v>1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11">
        <v>0</v>
      </c>
      <c r="AS326" s="10">
        <v>0</v>
      </c>
    </row>
    <row r="327" spans="1:45" ht="12.75">
      <c r="A327" s="26">
        <v>326</v>
      </c>
      <c r="B327">
        <v>46.25323</v>
      </c>
      <c r="C327">
        <v>-91.9126</v>
      </c>
      <c r="D327" s="10">
        <v>2</v>
      </c>
      <c r="E327" s="10" t="s">
        <v>574</v>
      </c>
      <c r="F327" s="114">
        <v>1</v>
      </c>
      <c r="G327" s="26">
        <v>1</v>
      </c>
      <c r="H327" s="42">
        <v>4</v>
      </c>
      <c r="I327" s="10">
        <v>2</v>
      </c>
      <c r="J327" s="17">
        <v>0</v>
      </c>
      <c r="K327" s="17">
        <v>0</v>
      </c>
      <c r="L327" s="27">
        <v>0</v>
      </c>
      <c r="M327" s="27">
        <v>1</v>
      </c>
      <c r="N327" s="27">
        <v>0</v>
      </c>
      <c r="O327" s="27">
        <v>2</v>
      </c>
      <c r="P327" s="10">
        <v>0</v>
      </c>
      <c r="Q327" s="10">
        <v>2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1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11">
        <v>0</v>
      </c>
      <c r="AS327" s="10">
        <v>0</v>
      </c>
    </row>
    <row r="328" spans="1:45" ht="12.75">
      <c r="A328" s="26">
        <v>327</v>
      </c>
      <c r="B328">
        <v>46.25278</v>
      </c>
      <c r="C328">
        <v>-91.91258</v>
      </c>
      <c r="D328" s="10">
        <v>3</v>
      </c>
      <c r="E328" s="10" t="s">
        <v>572</v>
      </c>
      <c r="F328" s="114">
        <v>1</v>
      </c>
      <c r="G328" s="26">
        <v>1</v>
      </c>
      <c r="H328" s="42">
        <v>3</v>
      </c>
      <c r="I328" s="10">
        <v>3</v>
      </c>
      <c r="J328" s="17">
        <v>0</v>
      </c>
      <c r="K328" s="17">
        <v>0</v>
      </c>
      <c r="L328" s="27">
        <v>0</v>
      </c>
      <c r="M328" s="27">
        <v>0</v>
      </c>
      <c r="N328" s="27">
        <v>0</v>
      </c>
      <c r="O328" s="27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1</v>
      </c>
      <c r="AE328" s="10">
        <v>0</v>
      </c>
      <c r="AF328" s="10">
        <v>0</v>
      </c>
      <c r="AG328" s="10">
        <v>3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1</v>
      </c>
      <c r="AR328" s="111">
        <v>0</v>
      </c>
      <c r="AS328" s="10">
        <v>0</v>
      </c>
    </row>
    <row r="329" spans="1:45" ht="12.75">
      <c r="A329" s="26">
        <v>328</v>
      </c>
      <c r="B329">
        <v>46.25233</v>
      </c>
      <c r="C329">
        <v>-91.91257</v>
      </c>
      <c r="D329" s="10">
        <v>4</v>
      </c>
      <c r="E329" s="10" t="s">
        <v>572</v>
      </c>
      <c r="F329" s="114">
        <v>1</v>
      </c>
      <c r="G329" s="26">
        <v>1</v>
      </c>
      <c r="H329" s="42">
        <v>3</v>
      </c>
      <c r="I329" s="10">
        <v>2</v>
      </c>
      <c r="J329" s="17">
        <v>0</v>
      </c>
      <c r="K329" s="17">
        <v>0</v>
      </c>
      <c r="L329" s="27">
        <v>0</v>
      </c>
      <c r="M329" s="27">
        <v>0</v>
      </c>
      <c r="N329" s="27">
        <v>0</v>
      </c>
      <c r="O329" s="27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1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2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1</v>
      </c>
      <c r="AR329" s="111">
        <v>0</v>
      </c>
      <c r="AS329" s="10">
        <v>0</v>
      </c>
    </row>
    <row r="330" spans="1:45" ht="12.75">
      <c r="A330" s="26">
        <v>329</v>
      </c>
      <c r="B330">
        <v>46.25188</v>
      </c>
      <c r="C330">
        <v>-91.91255</v>
      </c>
      <c r="D330" s="10">
        <v>4</v>
      </c>
      <c r="E330" s="10" t="s">
        <v>572</v>
      </c>
      <c r="F330" s="114">
        <v>1</v>
      </c>
      <c r="G330" s="26">
        <v>1</v>
      </c>
      <c r="H330" s="42">
        <v>1</v>
      </c>
      <c r="I330" s="10">
        <v>3</v>
      </c>
      <c r="J330" s="17">
        <v>0</v>
      </c>
      <c r="K330" s="17">
        <v>0</v>
      </c>
      <c r="L330" s="27">
        <v>0</v>
      </c>
      <c r="M330" s="27">
        <v>0</v>
      </c>
      <c r="N330" s="27">
        <v>0</v>
      </c>
      <c r="O330" s="27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3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11">
        <v>0</v>
      </c>
      <c r="AS330" s="10">
        <v>0</v>
      </c>
    </row>
    <row r="331" spans="1:45" ht="12.75">
      <c r="A331" s="26">
        <v>330</v>
      </c>
      <c r="B331">
        <v>46.25144</v>
      </c>
      <c r="C331">
        <v>-91.91253</v>
      </c>
      <c r="D331" s="10">
        <v>5</v>
      </c>
      <c r="E331" s="10" t="s">
        <v>572</v>
      </c>
      <c r="F331" s="114">
        <v>1</v>
      </c>
      <c r="G331" s="26">
        <v>1</v>
      </c>
      <c r="H331" s="42">
        <v>5</v>
      </c>
      <c r="I331" s="10">
        <v>2</v>
      </c>
      <c r="J331" s="17">
        <v>0</v>
      </c>
      <c r="K331" s="17">
        <v>0</v>
      </c>
      <c r="L331" s="27">
        <v>0</v>
      </c>
      <c r="M331" s="27">
        <v>0</v>
      </c>
      <c r="N331" s="27">
        <v>0</v>
      </c>
      <c r="O331" s="27">
        <v>0</v>
      </c>
      <c r="P331" s="10">
        <v>0</v>
      </c>
      <c r="Q331" s="10">
        <v>1</v>
      </c>
      <c r="R331" s="10">
        <v>0</v>
      </c>
      <c r="S331" s="10">
        <v>0</v>
      </c>
      <c r="T331" s="10">
        <v>0</v>
      </c>
      <c r="U331" s="10">
        <v>1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1</v>
      </c>
      <c r="AB331" s="10">
        <v>0</v>
      </c>
      <c r="AC331" s="10">
        <v>0</v>
      </c>
      <c r="AD331" s="10">
        <v>2</v>
      </c>
      <c r="AE331" s="10">
        <v>0</v>
      </c>
      <c r="AF331" s="10">
        <v>0</v>
      </c>
      <c r="AG331" s="10">
        <v>2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11">
        <v>0</v>
      </c>
      <c r="AS331" s="10">
        <v>0</v>
      </c>
    </row>
    <row r="332" spans="1:45" ht="12.75">
      <c r="A332" s="26">
        <v>331</v>
      </c>
      <c r="B332">
        <v>46.25099</v>
      </c>
      <c r="C332">
        <v>-91.91252</v>
      </c>
      <c r="D332" s="10">
        <v>4</v>
      </c>
      <c r="E332" s="10" t="s">
        <v>572</v>
      </c>
      <c r="F332" s="114">
        <v>1</v>
      </c>
      <c r="G332" s="26">
        <v>1</v>
      </c>
      <c r="H332" s="42">
        <v>3</v>
      </c>
      <c r="I332" s="10">
        <v>3</v>
      </c>
      <c r="J332" s="17">
        <v>0</v>
      </c>
      <c r="K332" s="17">
        <v>0</v>
      </c>
      <c r="L332" s="27">
        <v>0</v>
      </c>
      <c r="M332" s="27">
        <v>0</v>
      </c>
      <c r="N332" s="27">
        <v>0</v>
      </c>
      <c r="O332" s="27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1</v>
      </c>
      <c r="AB332" s="10">
        <v>0</v>
      </c>
      <c r="AC332" s="10">
        <v>0</v>
      </c>
      <c r="AD332" s="10">
        <v>1</v>
      </c>
      <c r="AE332" s="10">
        <v>0</v>
      </c>
      <c r="AF332" s="10">
        <v>0</v>
      </c>
      <c r="AG332" s="10">
        <v>3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11">
        <v>0</v>
      </c>
      <c r="AS332" s="10">
        <v>0</v>
      </c>
    </row>
    <row r="333" spans="1:45" ht="12.75">
      <c r="A333" s="26">
        <v>332</v>
      </c>
      <c r="B333">
        <v>46.25054</v>
      </c>
      <c r="C333">
        <v>-91.9125</v>
      </c>
      <c r="D333" s="10">
        <v>4.5</v>
      </c>
      <c r="E333" s="10" t="s">
        <v>572</v>
      </c>
      <c r="F333" s="114">
        <v>1</v>
      </c>
      <c r="G333" s="26">
        <v>1</v>
      </c>
      <c r="H333" s="42">
        <v>5</v>
      </c>
      <c r="I333" s="10">
        <v>2</v>
      </c>
      <c r="J333" s="17">
        <v>0</v>
      </c>
      <c r="K333" s="17">
        <v>0</v>
      </c>
      <c r="L333" s="27">
        <v>0</v>
      </c>
      <c r="M333" s="27">
        <v>0</v>
      </c>
      <c r="N333" s="27">
        <v>1</v>
      </c>
      <c r="O333" s="27">
        <v>0</v>
      </c>
      <c r="P333" s="10">
        <v>0</v>
      </c>
      <c r="Q333" s="10">
        <v>1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2</v>
      </c>
      <c r="AE333" s="10">
        <v>0</v>
      </c>
      <c r="AF333" s="10">
        <v>0</v>
      </c>
      <c r="AG333" s="10">
        <v>2</v>
      </c>
      <c r="AH333" s="10">
        <v>1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11">
        <v>0</v>
      </c>
      <c r="AS333" s="10">
        <v>0</v>
      </c>
    </row>
    <row r="334" spans="1:45" ht="12.75">
      <c r="A334" s="26">
        <v>333</v>
      </c>
      <c r="B334">
        <v>46.25009</v>
      </c>
      <c r="C334">
        <v>-91.91249</v>
      </c>
      <c r="D334" s="10">
        <v>4</v>
      </c>
      <c r="E334" s="10" t="s">
        <v>572</v>
      </c>
      <c r="F334" s="114">
        <v>1</v>
      </c>
      <c r="G334" s="26">
        <v>1</v>
      </c>
      <c r="H334" s="42">
        <v>2</v>
      </c>
      <c r="I334" s="10">
        <v>3</v>
      </c>
      <c r="J334" s="17">
        <v>0</v>
      </c>
      <c r="K334" s="17">
        <v>0</v>
      </c>
      <c r="L334" s="27">
        <v>0</v>
      </c>
      <c r="M334" s="27">
        <v>0</v>
      </c>
      <c r="N334" s="27">
        <v>0</v>
      </c>
      <c r="O334" s="27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1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3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11">
        <v>0</v>
      </c>
      <c r="AS334" s="10">
        <v>0</v>
      </c>
    </row>
    <row r="335" spans="1:45" ht="12.75">
      <c r="A335" s="26">
        <v>334</v>
      </c>
      <c r="B335">
        <v>46.24694</v>
      </c>
      <c r="C335">
        <v>-91.91238</v>
      </c>
      <c r="D335" s="10">
        <v>3.5</v>
      </c>
      <c r="E335" s="10" t="s">
        <v>572</v>
      </c>
      <c r="F335" s="114">
        <v>1</v>
      </c>
      <c r="G335" s="26">
        <v>1</v>
      </c>
      <c r="H335" s="42">
        <v>2</v>
      </c>
      <c r="I335" s="10">
        <v>2</v>
      </c>
      <c r="J335" s="17">
        <v>0</v>
      </c>
      <c r="K335" s="17">
        <v>0</v>
      </c>
      <c r="L335" s="27">
        <v>0</v>
      </c>
      <c r="M335" s="27">
        <v>0</v>
      </c>
      <c r="N335" s="27">
        <v>2</v>
      </c>
      <c r="O335" s="27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1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11">
        <v>0</v>
      </c>
      <c r="AS335" s="10">
        <v>0</v>
      </c>
    </row>
    <row r="336" spans="1:45" ht="12.75">
      <c r="A336" s="26">
        <v>335</v>
      </c>
      <c r="B336">
        <v>46.24649</v>
      </c>
      <c r="C336">
        <v>-91.91236</v>
      </c>
      <c r="D336" s="10">
        <v>4</v>
      </c>
      <c r="E336" s="10" t="s">
        <v>572</v>
      </c>
      <c r="F336" s="114">
        <v>1</v>
      </c>
      <c r="G336" s="26">
        <v>1</v>
      </c>
      <c r="H336" s="42">
        <v>3</v>
      </c>
      <c r="I336" s="10">
        <v>2</v>
      </c>
      <c r="J336" s="17">
        <v>0</v>
      </c>
      <c r="K336" s="17">
        <v>0</v>
      </c>
      <c r="L336" s="27">
        <v>0</v>
      </c>
      <c r="M336" s="27">
        <v>0</v>
      </c>
      <c r="N336" s="27">
        <v>1</v>
      </c>
      <c r="O336" s="27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2</v>
      </c>
      <c r="AH336" s="10">
        <v>0</v>
      </c>
      <c r="AI336" s="10">
        <v>0</v>
      </c>
      <c r="AJ336" s="10">
        <v>0</v>
      </c>
      <c r="AK336" s="10">
        <v>2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11">
        <v>0</v>
      </c>
      <c r="AS336" s="10">
        <v>0</v>
      </c>
    </row>
    <row r="337" spans="1:45" ht="12.75">
      <c r="A337" s="26">
        <v>336</v>
      </c>
      <c r="B337">
        <v>46.24604</v>
      </c>
      <c r="C337">
        <v>-91.91235</v>
      </c>
      <c r="D337" s="10">
        <v>3</v>
      </c>
      <c r="E337" s="10" t="s">
        <v>572</v>
      </c>
      <c r="F337" s="114">
        <v>1</v>
      </c>
      <c r="G337" s="26">
        <v>1</v>
      </c>
      <c r="H337" s="42">
        <v>2</v>
      </c>
      <c r="I337" s="10">
        <v>2</v>
      </c>
      <c r="J337" s="17">
        <v>0</v>
      </c>
      <c r="K337" s="17">
        <v>0</v>
      </c>
      <c r="L337" s="27">
        <v>0</v>
      </c>
      <c r="M337" s="27">
        <v>0</v>
      </c>
      <c r="N337" s="27">
        <v>0</v>
      </c>
      <c r="O337" s="27">
        <v>0</v>
      </c>
      <c r="P337" s="10">
        <v>0</v>
      </c>
      <c r="Q337" s="10">
        <v>2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1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11">
        <v>0</v>
      </c>
      <c r="AS337" s="10">
        <v>0</v>
      </c>
    </row>
    <row r="338" spans="1:45" ht="12.75">
      <c r="A338" s="26">
        <v>337</v>
      </c>
      <c r="B338">
        <v>46.24559</v>
      </c>
      <c r="C338">
        <v>-91.91233</v>
      </c>
      <c r="D338" s="26">
        <v>-99</v>
      </c>
      <c r="E338" s="26">
        <v>-99</v>
      </c>
      <c r="F338" s="26">
        <v>-99</v>
      </c>
      <c r="G338" s="26">
        <v>-99</v>
      </c>
      <c r="H338" s="26">
        <v>-99</v>
      </c>
      <c r="I338" s="26">
        <v>-99</v>
      </c>
      <c r="J338" s="26">
        <v>-99</v>
      </c>
      <c r="K338" s="26">
        <v>-99</v>
      </c>
      <c r="L338" s="26">
        <v>-99</v>
      </c>
      <c r="M338" s="26">
        <v>-99</v>
      </c>
      <c r="N338" s="26">
        <v>-99</v>
      </c>
      <c r="O338" s="26">
        <v>-99</v>
      </c>
      <c r="P338" s="26">
        <v>-99</v>
      </c>
      <c r="Q338" s="26">
        <v>-99</v>
      </c>
      <c r="R338" s="26">
        <v>-99</v>
      </c>
      <c r="S338" s="26">
        <v>-99</v>
      </c>
      <c r="T338" s="26">
        <v>-99</v>
      </c>
      <c r="U338" s="26">
        <v>-99</v>
      </c>
      <c r="V338" s="26">
        <v>-99</v>
      </c>
      <c r="W338" s="26">
        <v>-99</v>
      </c>
      <c r="X338" s="26">
        <v>-99</v>
      </c>
      <c r="Y338" s="26">
        <v>-99</v>
      </c>
      <c r="Z338" s="26">
        <v>-99</v>
      </c>
      <c r="AA338" s="26">
        <v>-99</v>
      </c>
      <c r="AB338" s="26">
        <v>-99</v>
      </c>
      <c r="AC338" s="26">
        <v>-99</v>
      </c>
      <c r="AD338" s="26">
        <v>-99</v>
      </c>
      <c r="AE338" s="26">
        <v>-99</v>
      </c>
      <c r="AF338" s="26">
        <v>-99</v>
      </c>
      <c r="AG338" s="26">
        <v>-99</v>
      </c>
      <c r="AH338" s="26">
        <v>-99</v>
      </c>
      <c r="AI338" s="26">
        <v>-99</v>
      </c>
      <c r="AJ338" s="26">
        <v>-99</v>
      </c>
      <c r="AK338" s="26">
        <v>-99</v>
      </c>
      <c r="AL338" s="26">
        <v>-99</v>
      </c>
      <c r="AM338" s="26">
        <v>-99</v>
      </c>
      <c r="AN338" s="26">
        <v>-99</v>
      </c>
      <c r="AO338" s="26">
        <v>-99</v>
      </c>
      <c r="AP338" s="26">
        <v>-99</v>
      </c>
      <c r="AQ338" s="26">
        <v>-99</v>
      </c>
      <c r="AR338" s="26">
        <v>-99</v>
      </c>
      <c r="AS338" s="26">
        <v>-99</v>
      </c>
    </row>
    <row r="339" spans="1:45" ht="12.75">
      <c r="A339" s="26">
        <v>338</v>
      </c>
      <c r="B339">
        <v>46.25999</v>
      </c>
      <c r="C339">
        <v>-91.91218</v>
      </c>
      <c r="D339" s="10">
        <v>2</v>
      </c>
      <c r="E339" s="10" t="s">
        <v>572</v>
      </c>
      <c r="F339" s="114">
        <v>1</v>
      </c>
      <c r="G339" s="26">
        <v>1</v>
      </c>
      <c r="H339" s="42">
        <v>7</v>
      </c>
      <c r="I339" s="10">
        <v>3</v>
      </c>
      <c r="J339" s="17">
        <v>0</v>
      </c>
      <c r="K339" s="17">
        <v>0</v>
      </c>
      <c r="L339" s="27">
        <v>0</v>
      </c>
      <c r="M339" s="27">
        <v>2</v>
      </c>
      <c r="N339" s="27">
        <v>0</v>
      </c>
      <c r="O339" s="27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1</v>
      </c>
      <c r="U339" s="10">
        <v>0</v>
      </c>
      <c r="V339" s="10">
        <v>1</v>
      </c>
      <c r="W339" s="10">
        <v>0</v>
      </c>
      <c r="X339" s="10">
        <v>3</v>
      </c>
      <c r="Y339" s="10">
        <v>0</v>
      </c>
      <c r="Z339" s="10">
        <v>3</v>
      </c>
      <c r="AA339" s="10">
        <v>0</v>
      </c>
      <c r="AB339" s="10">
        <v>0</v>
      </c>
      <c r="AC339" s="10">
        <v>0</v>
      </c>
      <c r="AD339" s="10">
        <v>0</v>
      </c>
      <c r="AE339" s="10">
        <v>1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2</v>
      </c>
      <c r="AQ339" s="10">
        <v>0</v>
      </c>
      <c r="AR339" s="111">
        <v>0</v>
      </c>
      <c r="AS339" s="10">
        <v>0</v>
      </c>
    </row>
    <row r="340" spans="1:45" ht="12.75">
      <c r="A340" s="26">
        <v>339</v>
      </c>
      <c r="B340">
        <v>46.25954</v>
      </c>
      <c r="C340">
        <v>-91.91217</v>
      </c>
      <c r="D340" s="10">
        <v>3</v>
      </c>
      <c r="E340" s="10" t="s">
        <v>572</v>
      </c>
      <c r="F340" s="114">
        <v>1</v>
      </c>
      <c r="G340" s="26">
        <v>1</v>
      </c>
      <c r="H340" s="42">
        <v>5</v>
      </c>
      <c r="I340" s="10">
        <v>3</v>
      </c>
      <c r="J340" s="17">
        <v>0</v>
      </c>
      <c r="K340" s="17">
        <v>1</v>
      </c>
      <c r="L340" s="27">
        <v>0</v>
      </c>
      <c r="M340" s="27">
        <v>0</v>
      </c>
      <c r="N340" s="27">
        <v>0</v>
      </c>
      <c r="O340" s="27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1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3</v>
      </c>
      <c r="AA340" s="10">
        <v>0</v>
      </c>
      <c r="AB340" s="10">
        <v>0</v>
      </c>
      <c r="AC340" s="10">
        <v>0</v>
      </c>
      <c r="AD340" s="10">
        <v>0</v>
      </c>
      <c r="AE340" s="10">
        <v>1</v>
      </c>
      <c r="AF340" s="10">
        <v>0</v>
      </c>
      <c r="AG340" s="10">
        <v>2</v>
      </c>
      <c r="AH340" s="10">
        <v>1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11">
        <v>0</v>
      </c>
      <c r="AS340" s="10">
        <v>0</v>
      </c>
    </row>
    <row r="341" spans="1:45" ht="12.75">
      <c r="A341" s="26">
        <v>340</v>
      </c>
      <c r="B341">
        <v>46.25909</v>
      </c>
      <c r="C341">
        <v>-91.91215</v>
      </c>
      <c r="D341" s="10">
        <v>4</v>
      </c>
      <c r="E341" s="10" t="s">
        <v>572</v>
      </c>
      <c r="F341" s="114">
        <v>1</v>
      </c>
      <c r="G341" s="26">
        <v>1</v>
      </c>
      <c r="H341" s="42">
        <v>1</v>
      </c>
      <c r="I341" s="10">
        <v>3</v>
      </c>
      <c r="J341" s="17">
        <v>0</v>
      </c>
      <c r="K341" s="17">
        <v>0</v>
      </c>
      <c r="L341" s="27">
        <v>0</v>
      </c>
      <c r="M341" s="27">
        <v>0</v>
      </c>
      <c r="N341" s="27">
        <v>0</v>
      </c>
      <c r="O341" s="27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3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11">
        <v>0</v>
      </c>
      <c r="AS341" s="10">
        <v>0</v>
      </c>
    </row>
    <row r="342" spans="1:45" ht="12.75">
      <c r="A342" s="26">
        <v>341</v>
      </c>
      <c r="B342">
        <v>46.25864</v>
      </c>
      <c r="C342">
        <v>-91.91214</v>
      </c>
      <c r="D342" s="10">
        <v>4</v>
      </c>
      <c r="E342" s="10" t="s">
        <v>572</v>
      </c>
      <c r="F342" s="114">
        <v>1</v>
      </c>
      <c r="G342" s="26">
        <v>1</v>
      </c>
      <c r="H342" s="42">
        <v>3</v>
      </c>
      <c r="I342" s="10">
        <v>3</v>
      </c>
      <c r="J342" s="17">
        <v>0</v>
      </c>
      <c r="K342" s="17">
        <v>0</v>
      </c>
      <c r="L342" s="27">
        <v>0</v>
      </c>
      <c r="M342" s="27">
        <v>0</v>
      </c>
      <c r="N342" s="27">
        <v>0</v>
      </c>
      <c r="O342" s="27">
        <v>0</v>
      </c>
      <c r="P342" s="10">
        <v>0</v>
      </c>
      <c r="Q342" s="10">
        <v>2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1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3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11">
        <v>0</v>
      </c>
      <c r="AS342" s="10">
        <v>0</v>
      </c>
    </row>
    <row r="343" spans="1:45" ht="12.75">
      <c r="A343" s="26">
        <v>342</v>
      </c>
      <c r="B343">
        <v>46.25819</v>
      </c>
      <c r="C343">
        <v>-91.91212</v>
      </c>
      <c r="D343" s="10">
        <v>5</v>
      </c>
      <c r="E343" s="10" t="s">
        <v>572</v>
      </c>
      <c r="F343" s="114">
        <v>1</v>
      </c>
      <c r="G343" s="26">
        <v>1</v>
      </c>
      <c r="H343" s="42">
        <v>3</v>
      </c>
      <c r="I343" s="10">
        <v>2</v>
      </c>
      <c r="J343" s="17">
        <v>0</v>
      </c>
      <c r="K343" s="17">
        <v>0</v>
      </c>
      <c r="L343" s="27">
        <v>0</v>
      </c>
      <c r="M343" s="27">
        <v>0</v>
      </c>
      <c r="N343" s="27">
        <v>1</v>
      </c>
      <c r="O343" s="27">
        <v>0</v>
      </c>
      <c r="P343" s="10">
        <v>0</v>
      </c>
      <c r="Q343" s="10">
        <v>1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2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11">
        <v>0</v>
      </c>
      <c r="AS343" s="10">
        <v>0</v>
      </c>
    </row>
    <row r="344" spans="1:45" ht="12.75">
      <c r="A344" s="26">
        <v>343</v>
      </c>
      <c r="B344">
        <v>46.25774</v>
      </c>
      <c r="C344">
        <v>-91.91211</v>
      </c>
      <c r="D344" s="10">
        <v>6</v>
      </c>
      <c r="E344" s="10" t="s">
        <v>572</v>
      </c>
      <c r="F344" s="114">
        <v>1</v>
      </c>
      <c r="G344" s="26">
        <v>1</v>
      </c>
      <c r="H344" s="42">
        <v>4</v>
      </c>
      <c r="I344" s="10">
        <v>3</v>
      </c>
      <c r="J344" s="17">
        <v>0</v>
      </c>
      <c r="K344" s="17">
        <v>0</v>
      </c>
      <c r="L344" s="27">
        <v>1</v>
      </c>
      <c r="M344" s="27">
        <v>0</v>
      </c>
      <c r="N344" s="27">
        <v>1</v>
      </c>
      <c r="O344" s="27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1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3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11">
        <v>0</v>
      </c>
      <c r="AS344" s="10">
        <v>0</v>
      </c>
    </row>
    <row r="345" spans="1:45" ht="12.75">
      <c r="A345" s="26">
        <v>344</v>
      </c>
      <c r="B345">
        <v>46.25729</v>
      </c>
      <c r="C345">
        <v>-91.91209</v>
      </c>
      <c r="D345" s="259">
        <v>6.5</v>
      </c>
      <c r="E345" s="259" t="s">
        <v>572</v>
      </c>
      <c r="F345" s="42">
        <v>1</v>
      </c>
      <c r="G345" s="26">
        <v>1</v>
      </c>
      <c r="H345" s="42">
        <v>3</v>
      </c>
      <c r="I345" s="259">
        <v>2</v>
      </c>
      <c r="J345" s="17">
        <v>0</v>
      </c>
      <c r="K345" s="17">
        <v>0</v>
      </c>
      <c r="L345" s="261">
        <v>0</v>
      </c>
      <c r="M345" s="261">
        <v>0</v>
      </c>
      <c r="N345" s="261">
        <v>2</v>
      </c>
      <c r="O345" s="261">
        <v>0</v>
      </c>
      <c r="P345" s="259">
        <v>0</v>
      </c>
      <c r="Q345" s="259">
        <v>0</v>
      </c>
      <c r="R345" s="259">
        <v>0</v>
      </c>
      <c r="S345" s="259">
        <v>0</v>
      </c>
      <c r="T345" s="259">
        <v>0</v>
      </c>
      <c r="U345" s="259">
        <v>0</v>
      </c>
      <c r="V345" s="259">
        <v>0</v>
      </c>
      <c r="W345" s="259">
        <v>0</v>
      </c>
      <c r="X345" s="259">
        <v>0</v>
      </c>
      <c r="Y345" s="259">
        <v>0</v>
      </c>
      <c r="Z345" s="259">
        <v>0</v>
      </c>
      <c r="AA345" s="259">
        <v>0</v>
      </c>
      <c r="AB345" s="259">
        <v>0</v>
      </c>
      <c r="AC345" s="259">
        <v>0</v>
      </c>
      <c r="AD345" s="259">
        <v>1</v>
      </c>
      <c r="AE345" s="259">
        <v>0</v>
      </c>
      <c r="AF345" s="259">
        <v>0</v>
      </c>
      <c r="AG345" s="259">
        <v>1</v>
      </c>
      <c r="AH345" s="259">
        <v>0</v>
      </c>
      <c r="AI345" s="259">
        <v>0</v>
      </c>
      <c r="AJ345" s="259">
        <v>0</v>
      </c>
      <c r="AK345" s="259">
        <v>0</v>
      </c>
      <c r="AL345" s="259">
        <v>0</v>
      </c>
      <c r="AM345" s="259">
        <v>0</v>
      </c>
      <c r="AN345" s="259">
        <v>0</v>
      </c>
      <c r="AO345" s="259">
        <v>0</v>
      </c>
      <c r="AP345" s="259">
        <v>0</v>
      </c>
      <c r="AQ345" s="259">
        <v>0</v>
      </c>
      <c r="AR345" s="262">
        <v>0</v>
      </c>
      <c r="AS345" s="259">
        <v>0</v>
      </c>
    </row>
    <row r="346" spans="1:45" ht="12.75">
      <c r="A346" s="26">
        <v>345</v>
      </c>
      <c r="B346">
        <v>46.25684</v>
      </c>
      <c r="C346">
        <v>-91.91207</v>
      </c>
      <c r="D346" s="259">
        <v>8</v>
      </c>
      <c r="E346" s="259" t="s">
        <v>572</v>
      </c>
      <c r="F346" s="42">
        <v>1</v>
      </c>
      <c r="G346" s="26">
        <v>1</v>
      </c>
      <c r="H346" s="42">
        <v>5</v>
      </c>
      <c r="I346" s="259">
        <v>2</v>
      </c>
      <c r="J346" s="17">
        <v>2</v>
      </c>
      <c r="K346" s="17">
        <v>0</v>
      </c>
      <c r="L346" s="261">
        <v>0</v>
      </c>
      <c r="M346" s="261">
        <v>0</v>
      </c>
      <c r="N346" s="261">
        <v>1</v>
      </c>
      <c r="O346" s="261">
        <v>0</v>
      </c>
      <c r="P346" s="259">
        <v>0</v>
      </c>
      <c r="Q346" s="259">
        <v>2</v>
      </c>
      <c r="R346" s="259">
        <v>0</v>
      </c>
      <c r="S346" s="259">
        <v>0</v>
      </c>
      <c r="T346" s="259">
        <v>0</v>
      </c>
      <c r="U346" s="259">
        <v>0</v>
      </c>
      <c r="V346" s="259">
        <v>0</v>
      </c>
      <c r="W346" s="259">
        <v>0</v>
      </c>
      <c r="X346" s="259">
        <v>0</v>
      </c>
      <c r="Y346" s="259">
        <v>0</v>
      </c>
      <c r="Z346" s="259">
        <v>0</v>
      </c>
      <c r="AA346" s="259">
        <v>0</v>
      </c>
      <c r="AB346" s="259">
        <v>0</v>
      </c>
      <c r="AC346" s="259">
        <v>0</v>
      </c>
      <c r="AD346" s="259">
        <v>0</v>
      </c>
      <c r="AE346" s="259">
        <v>0</v>
      </c>
      <c r="AF346" s="259">
        <v>2</v>
      </c>
      <c r="AG346" s="259">
        <v>1</v>
      </c>
      <c r="AH346" s="259">
        <v>1</v>
      </c>
      <c r="AI346" s="259">
        <v>0</v>
      </c>
      <c r="AJ346" s="259">
        <v>0</v>
      </c>
      <c r="AK346" s="259">
        <v>0</v>
      </c>
      <c r="AL346" s="259">
        <v>0</v>
      </c>
      <c r="AM346" s="259">
        <v>0</v>
      </c>
      <c r="AN346" s="259">
        <v>0</v>
      </c>
      <c r="AO346" s="259">
        <v>0</v>
      </c>
      <c r="AP346" s="259">
        <v>0</v>
      </c>
      <c r="AQ346" s="259">
        <v>0</v>
      </c>
      <c r="AR346" s="262">
        <v>0</v>
      </c>
      <c r="AS346" s="259">
        <v>0</v>
      </c>
    </row>
    <row r="347" spans="1:45" ht="12.75">
      <c r="A347" s="26">
        <v>346</v>
      </c>
      <c r="B347">
        <v>46.25639</v>
      </c>
      <c r="C347">
        <v>-91.91206</v>
      </c>
      <c r="D347" s="259">
        <v>9.5</v>
      </c>
      <c r="E347" s="259" t="s">
        <v>574</v>
      </c>
      <c r="F347" s="42">
        <v>1</v>
      </c>
      <c r="G347" s="26">
        <v>0</v>
      </c>
      <c r="H347" s="42">
        <v>0</v>
      </c>
      <c r="I347" s="259">
        <v>0</v>
      </c>
      <c r="J347" s="17">
        <v>0</v>
      </c>
      <c r="K347" s="17">
        <v>0</v>
      </c>
      <c r="L347" s="261">
        <v>0</v>
      </c>
      <c r="M347" s="261">
        <v>0</v>
      </c>
      <c r="N347" s="261">
        <v>0</v>
      </c>
      <c r="O347" s="261">
        <v>0</v>
      </c>
      <c r="P347" s="259">
        <v>0</v>
      </c>
      <c r="Q347" s="259">
        <v>0</v>
      </c>
      <c r="R347" s="259">
        <v>0</v>
      </c>
      <c r="S347" s="259">
        <v>0</v>
      </c>
      <c r="T347" s="259">
        <v>0</v>
      </c>
      <c r="U347" s="259">
        <v>0</v>
      </c>
      <c r="V347" s="259">
        <v>0</v>
      </c>
      <c r="W347" s="259">
        <v>0</v>
      </c>
      <c r="X347" s="259">
        <v>0</v>
      </c>
      <c r="Y347" s="259">
        <v>0</v>
      </c>
      <c r="Z347" s="259">
        <v>0</v>
      </c>
      <c r="AA347" s="259">
        <v>0</v>
      </c>
      <c r="AB347" s="259">
        <v>0</v>
      </c>
      <c r="AC347" s="259">
        <v>0</v>
      </c>
      <c r="AD347" s="259">
        <v>0</v>
      </c>
      <c r="AE347" s="259">
        <v>0</v>
      </c>
      <c r="AF347" s="259">
        <v>0</v>
      </c>
      <c r="AG347" s="259">
        <v>0</v>
      </c>
      <c r="AH347" s="259">
        <v>0</v>
      </c>
      <c r="AI347" s="259">
        <v>0</v>
      </c>
      <c r="AJ347" s="259">
        <v>0</v>
      </c>
      <c r="AK347" s="259">
        <v>0</v>
      </c>
      <c r="AL347" s="259">
        <v>0</v>
      </c>
      <c r="AM347" s="259">
        <v>0</v>
      </c>
      <c r="AN347" s="259">
        <v>0</v>
      </c>
      <c r="AO347" s="259">
        <v>0</v>
      </c>
      <c r="AP347" s="259">
        <v>0</v>
      </c>
      <c r="AQ347" s="259">
        <v>0</v>
      </c>
      <c r="AR347" s="262">
        <v>0</v>
      </c>
      <c r="AS347" s="259">
        <v>0</v>
      </c>
    </row>
    <row r="348" spans="1:45" ht="12.75">
      <c r="A348" s="26">
        <v>347</v>
      </c>
      <c r="B348">
        <v>46.25594</v>
      </c>
      <c r="C348">
        <v>-91.91204</v>
      </c>
      <c r="D348" s="259">
        <v>9</v>
      </c>
      <c r="E348" s="259" t="s">
        <v>572</v>
      </c>
      <c r="F348" s="42">
        <v>1</v>
      </c>
      <c r="G348" s="26">
        <v>1</v>
      </c>
      <c r="H348" s="42">
        <v>0</v>
      </c>
      <c r="I348" s="259">
        <v>3</v>
      </c>
      <c r="J348" s="17">
        <v>2</v>
      </c>
      <c r="K348" s="17">
        <v>3</v>
      </c>
      <c r="L348" s="261">
        <v>0</v>
      </c>
      <c r="M348" s="261">
        <v>0</v>
      </c>
      <c r="N348" s="261">
        <v>0</v>
      </c>
      <c r="O348" s="261">
        <v>0</v>
      </c>
      <c r="P348" s="259">
        <v>0</v>
      </c>
      <c r="Q348" s="259">
        <v>0</v>
      </c>
      <c r="R348" s="259">
        <v>0</v>
      </c>
      <c r="S348" s="259">
        <v>0</v>
      </c>
      <c r="T348" s="259">
        <v>0</v>
      </c>
      <c r="U348" s="259">
        <v>0</v>
      </c>
      <c r="V348" s="259">
        <v>0</v>
      </c>
      <c r="W348" s="259">
        <v>0</v>
      </c>
      <c r="X348" s="259">
        <v>0</v>
      </c>
      <c r="Y348" s="259">
        <v>0</v>
      </c>
      <c r="Z348" s="259">
        <v>0</v>
      </c>
      <c r="AA348" s="259">
        <v>0</v>
      </c>
      <c r="AB348" s="259">
        <v>0</v>
      </c>
      <c r="AC348" s="259">
        <v>0</v>
      </c>
      <c r="AD348" s="259">
        <v>0</v>
      </c>
      <c r="AE348" s="259">
        <v>0</v>
      </c>
      <c r="AF348" s="259">
        <v>0</v>
      </c>
      <c r="AG348" s="259">
        <v>0</v>
      </c>
      <c r="AH348" s="259">
        <v>0</v>
      </c>
      <c r="AI348" s="259">
        <v>0</v>
      </c>
      <c r="AJ348" s="259">
        <v>0</v>
      </c>
      <c r="AK348" s="259">
        <v>0</v>
      </c>
      <c r="AL348" s="259">
        <v>0</v>
      </c>
      <c r="AM348" s="259">
        <v>0</v>
      </c>
      <c r="AN348" s="259">
        <v>0</v>
      </c>
      <c r="AO348" s="259">
        <v>0</v>
      </c>
      <c r="AP348" s="259">
        <v>0</v>
      </c>
      <c r="AQ348" s="259">
        <v>0</v>
      </c>
      <c r="AR348" s="262">
        <v>0</v>
      </c>
      <c r="AS348" s="259">
        <v>0</v>
      </c>
    </row>
    <row r="349" spans="1:45" ht="12.75">
      <c r="A349" s="26">
        <v>348</v>
      </c>
      <c r="B349">
        <v>46.25549</v>
      </c>
      <c r="C349">
        <v>-91.91203</v>
      </c>
      <c r="D349" s="259">
        <v>4.5</v>
      </c>
      <c r="E349" s="259" t="s">
        <v>572</v>
      </c>
      <c r="F349" s="42">
        <v>1</v>
      </c>
      <c r="G349" s="26">
        <v>1</v>
      </c>
      <c r="H349" s="42">
        <v>4</v>
      </c>
      <c r="I349" s="259">
        <v>3</v>
      </c>
      <c r="J349" s="17">
        <v>0</v>
      </c>
      <c r="K349" s="17">
        <v>0</v>
      </c>
      <c r="L349" s="261">
        <v>0</v>
      </c>
      <c r="M349" s="261">
        <v>0</v>
      </c>
      <c r="N349" s="261">
        <v>0</v>
      </c>
      <c r="O349" s="261">
        <v>0</v>
      </c>
      <c r="P349" s="259">
        <v>0</v>
      </c>
      <c r="Q349" s="259">
        <v>2</v>
      </c>
      <c r="R349" s="259">
        <v>0</v>
      </c>
      <c r="S349" s="259">
        <v>0</v>
      </c>
      <c r="T349" s="259">
        <v>0</v>
      </c>
      <c r="U349" s="259">
        <v>0</v>
      </c>
      <c r="V349" s="259">
        <v>0</v>
      </c>
      <c r="W349" s="259">
        <v>0</v>
      </c>
      <c r="X349" s="259">
        <v>0</v>
      </c>
      <c r="Y349" s="259">
        <v>0</v>
      </c>
      <c r="Z349" s="259">
        <v>0</v>
      </c>
      <c r="AA349" s="259">
        <v>0</v>
      </c>
      <c r="AB349" s="259">
        <v>0</v>
      </c>
      <c r="AC349" s="259">
        <v>0</v>
      </c>
      <c r="AD349" s="259">
        <v>0</v>
      </c>
      <c r="AE349" s="259">
        <v>0</v>
      </c>
      <c r="AF349" s="259">
        <v>2</v>
      </c>
      <c r="AG349" s="259">
        <v>2</v>
      </c>
      <c r="AH349" s="259">
        <v>2</v>
      </c>
      <c r="AI349" s="259">
        <v>0</v>
      </c>
      <c r="AJ349" s="259">
        <v>0</v>
      </c>
      <c r="AK349" s="259">
        <v>0</v>
      </c>
      <c r="AL349" s="259">
        <v>0</v>
      </c>
      <c r="AM349" s="259">
        <v>0</v>
      </c>
      <c r="AN349" s="259">
        <v>0</v>
      </c>
      <c r="AO349" s="259">
        <v>0</v>
      </c>
      <c r="AP349" s="259">
        <v>0</v>
      </c>
      <c r="AQ349" s="259">
        <v>0</v>
      </c>
      <c r="AR349" s="262">
        <v>0</v>
      </c>
      <c r="AS349" s="259">
        <v>0</v>
      </c>
    </row>
    <row r="350" spans="1:45" ht="12.75">
      <c r="A350" s="26">
        <v>349</v>
      </c>
      <c r="B350">
        <v>46.25504</v>
      </c>
      <c r="C350">
        <v>-91.91201</v>
      </c>
      <c r="D350" s="259">
        <v>6</v>
      </c>
      <c r="E350" s="259" t="s">
        <v>572</v>
      </c>
      <c r="F350" s="42">
        <v>1</v>
      </c>
      <c r="G350" s="26">
        <v>1</v>
      </c>
      <c r="H350" s="42">
        <v>5</v>
      </c>
      <c r="I350" s="259">
        <v>2</v>
      </c>
      <c r="J350" s="17">
        <v>0</v>
      </c>
      <c r="K350" s="17">
        <v>0</v>
      </c>
      <c r="L350" s="261">
        <v>0</v>
      </c>
      <c r="M350" s="261">
        <v>0</v>
      </c>
      <c r="N350" s="261">
        <v>2</v>
      </c>
      <c r="O350" s="261">
        <v>0</v>
      </c>
      <c r="P350" s="259">
        <v>0</v>
      </c>
      <c r="Q350" s="259">
        <v>2</v>
      </c>
      <c r="R350" s="259">
        <v>0</v>
      </c>
      <c r="S350" s="259">
        <v>0</v>
      </c>
      <c r="T350" s="259">
        <v>0</v>
      </c>
      <c r="U350" s="259">
        <v>1</v>
      </c>
      <c r="V350" s="259">
        <v>0</v>
      </c>
      <c r="W350" s="259">
        <v>0</v>
      </c>
      <c r="X350" s="259">
        <v>0</v>
      </c>
      <c r="Y350" s="259">
        <v>0</v>
      </c>
      <c r="Z350" s="259">
        <v>0</v>
      </c>
      <c r="AA350" s="259">
        <v>0</v>
      </c>
      <c r="AB350" s="259">
        <v>0</v>
      </c>
      <c r="AC350" s="259">
        <v>0</v>
      </c>
      <c r="AD350" s="259">
        <v>0</v>
      </c>
      <c r="AE350" s="259">
        <v>0</v>
      </c>
      <c r="AF350" s="259">
        <v>0</v>
      </c>
      <c r="AG350" s="259">
        <v>2</v>
      </c>
      <c r="AH350" s="259">
        <v>1</v>
      </c>
      <c r="AI350" s="259">
        <v>0</v>
      </c>
      <c r="AJ350" s="259">
        <v>0</v>
      </c>
      <c r="AK350" s="259">
        <v>0</v>
      </c>
      <c r="AL350" s="259">
        <v>0</v>
      </c>
      <c r="AM350" s="259">
        <v>0</v>
      </c>
      <c r="AN350" s="259">
        <v>0</v>
      </c>
      <c r="AO350" s="259">
        <v>0</v>
      </c>
      <c r="AP350" s="259">
        <v>0</v>
      </c>
      <c r="AQ350" s="259">
        <v>0</v>
      </c>
      <c r="AR350" s="262">
        <v>0</v>
      </c>
      <c r="AS350" s="259">
        <v>0</v>
      </c>
    </row>
    <row r="351" spans="1:45" ht="12.75">
      <c r="A351" s="26">
        <v>350</v>
      </c>
      <c r="B351">
        <v>46.25459</v>
      </c>
      <c r="C351">
        <v>-91.912</v>
      </c>
      <c r="D351" s="259">
        <v>5</v>
      </c>
      <c r="E351" s="259" t="s">
        <v>572</v>
      </c>
      <c r="F351" s="42">
        <v>1</v>
      </c>
      <c r="G351" s="26">
        <v>1</v>
      </c>
      <c r="H351" s="42">
        <v>2</v>
      </c>
      <c r="I351" s="259">
        <v>2</v>
      </c>
      <c r="J351" s="17">
        <v>0</v>
      </c>
      <c r="K351" s="17">
        <v>0</v>
      </c>
      <c r="L351" s="261">
        <v>0</v>
      </c>
      <c r="M351" s="261">
        <v>0</v>
      </c>
      <c r="N351" s="261">
        <v>0</v>
      </c>
      <c r="O351" s="261">
        <v>0</v>
      </c>
      <c r="P351" s="259">
        <v>0</v>
      </c>
      <c r="Q351" s="259">
        <v>0</v>
      </c>
      <c r="R351" s="259">
        <v>0</v>
      </c>
      <c r="S351" s="259">
        <v>0</v>
      </c>
      <c r="T351" s="259">
        <v>0</v>
      </c>
      <c r="U351" s="259">
        <v>0</v>
      </c>
      <c r="V351" s="259">
        <v>0</v>
      </c>
      <c r="W351" s="259">
        <v>0</v>
      </c>
      <c r="X351" s="259">
        <v>0</v>
      </c>
      <c r="Y351" s="259">
        <v>0</v>
      </c>
      <c r="Z351" s="259">
        <v>0</v>
      </c>
      <c r="AA351" s="259">
        <v>0</v>
      </c>
      <c r="AB351" s="259">
        <v>0</v>
      </c>
      <c r="AC351" s="259">
        <v>0</v>
      </c>
      <c r="AD351" s="259">
        <v>0</v>
      </c>
      <c r="AE351" s="259">
        <v>0</v>
      </c>
      <c r="AF351" s="259">
        <v>1</v>
      </c>
      <c r="AG351" s="259">
        <v>2</v>
      </c>
      <c r="AH351" s="259">
        <v>0</v>
      </c>
      <c r="AI351" s="259">
        <v>0</v>
      </c>
      <c r="AJ351" s="259">
        <v>0</v>
      </c>
      <c r="AK351" s="259">
        <v>0</v>
      </c>
      <c r="AL351" s="259">
        <v>0</v>
      </c>
      <c r="AM351" s="259">
        <v>0</v>
      </c>
      <c r="AN351" s="259">
        <v>0</v>
      </c>
      <c r="AO351" s="259">
        <v>0</v>
      </c>
      <c r="AP351" s="259">
        <v>0</v>
      </c>
      <c r="AQ351" s="259">
        <v>0</v>
      </c>
      <c r="AR351" s="262">
        <v>0</v>
      </c>
      <c r="AS351" s="259">
        <v>0</v>
      </c>
    </row>
    <row r="352" spans="1:45" ht="12.75">
      <c r="A352" s="26">
        <v>351</v>
      </c>
      <c r="B352">
        <v>46.25414</v>
      </c>
      <c r="C352">
        <v>-91.91198</v>
      </c>
      <c r="D352" s="259">
        <v>2.5</v>
      </c>
      <c r="E352" s="259" t="s">
        <v>573</v>
      </c>
      <c r="F352" s="42">
        <v>1</v>
      </c>
      <c r="G352" s="26">
        <v>1</v>
      </c>
      <c r="H352" s="42">
        <v>3</v>
      </c>
      <c r="I352" s="259">
        <v>2</v>
      </c>
      <c r="J352" s="17">
        <v>0</v>
      </c>
      <c r="K352" s="17">
        <v>0</v>
      </c>
      <c r="L352" s="261">
        <v>0</v>
      </c>
      <c r="M352" s="261">
        <v>0</v>
      </c>
      <c r="N352" s="261">
        <v>0</v>
      </c>
      <c r="O352" s="261">
        <v>0</v>
      </c>
      <c r="P352" s="259">
        <v>0</v>
      </c>
      <c r="Q352" s="259">
        <v>0</v>
      </c>
      <c r="R352" s="259">
        <v>0</v>
      </c>
      <c r="S352" s="259">
        <v>0</v>
      </c>
      <c r="T352" s="259">
        <v>0</v>
      </c>
      <c r="U352" s="259">
        <v>1</v>
      </c>
      <c r="V352" s="259">
        <v>0</v>
      </c>
      <c r="W352" s="259">
        <v>0</v>
      </c>
      <c r="X352" s="259">
        <v>0</v>
      </c>
      <c r="Y352" s="259">
        <v>0</v>
      </c>
      <c r="Z352" s="259">
        <v>1</v>
      </c>
      <c r="AA352" s="259">
        <v>0</v>
      </c>
      <c r="AB352" s="259">
        <v>0</v>
      </c>
      <c r="AC352" s="259">
        <v>0</v>
      </c>
      <c r="AD352" s="259">
        <v>0</v>
      </c>
      <c r="AE352" s="259">
        <v>0</v>
      </c>
      <c r="AF352" s="259">
        <v>0</v>
      </c>
      <c r="AG352" s="259">
        <v>2</v>
      </c>
      <c r="AH352" s="259">
        <v>0</v>
      </c>
      <c r="AI352" s="259">
        <v>0</v>
      </c>
      <c r="AJ352" s="259">
        <v>0</v>
      </c>
      <c r="AK352" s="259">
        <v>0</v>
      </c>
      <c r="AL352" s="259">
        <v>0</v>
      </c>
      <c r="AM352" s="259">
        <v>0</v>
      </c>
      <c r="AN352" s="259">
        <v>0</v>
      </c>
      <c r="AO352" s="259">
        <v>0</v>
      </c>
      <c r="AP352" s="259">
        <v>0</v>
      </c>
      <c r="AQ352" s="259">
        <v>0</v>
      </c>
      <c r="AR352" s="262">
        <v>0</v>
      </c>
      <c r="AS352" s="259">
        <v>0</v>
      </c>
    </row>
    <row r="353" spans="1:45" ht="12.75">
      <c r="A353" s="26">
        <v>352</v>
      </c>
      <c r="B353">
        <v>46.25369</v>
      </c>
      <c r="C353">
        <v>-91.91196</v>
      </c>
      <c r="D353" s="259">
        <v>3.5</v>
      </c>
      <c r="E353" s="259" t="s">
        <v>572</v>
      </c>
      <c r="F353" s="42">
        <v>1</v>
      </c>
      <c r="G353" s="26">
        <v>1</v>
      </c>
      <c r="H353" s="42">
        <v>3</v>
      </c>
      <c r="I353" s="259">
        <v>3</v>
      </c>
      <c r="J353" s="17">
        <v>0</v>
      </c>
      <c r="K353" s="17">
        <v>0</v>
      </c>
      <c r="L353" s="261">
        <v>0</v>
      </c>
      <c r="M353" s="261">
        <v>0</v>
      </c>
      <c r="N353" s="261">
        <v>1</v>
      </c>
      <c r="O353" s="261">
        <v>0</v>
      </c>
      <c r="P353" s="259">
        <v>0</v>
      </c>
      <c r="Q353" s="259">
        <v>0</v>
      </c>
      <c r="R353" s="259">
        <v>0</v>
      </c>
      <c r="S353" s="259">
        <v>0</v>
      </c>
      <c r="T353" s="259">
        <v>0</v>
      </c>
      <c r="U353" s="259">
        <v>0</v>
      </c>
      <c r="V353" s="259">
        <v>0</v>
      </c>
      <c r="W353" s="259">
        <v>0</v>
      </c>
      <c r="X353" s="259">
        <v>0</v>
      </c>
      <c r="Y353" s="259">
        <v>0</v>
      </c>
      <c r="Z353" s="259">
        <v>0</v>
      </c>
      <c r="AA353" s="259">
        <v>0</v>
      </c>
      <c r="AB353" s="259">
        <v>0</v>
      </c>
      <c r="AC353" s="259">
        <v>0</v>
      </c>
      <c r="AD353" s="259">
        <v>0</v>
      </c>
      <c r="AE353" s="259">
        <v>0</v>
      </c>
      <c r="AF353" s="259">
        <v>0</v>
      </c>
      <c r="AG353" s="259">
        <v>3</v>
      </c>
      <c r="AH353" s="259">
        <v>0</v>
      </c>
      <c r="AI353" s="259">
        <v>0</v>
      </c>
      <c r="AJ353" s="259">
        <v>0</v>
      </c>
      <c r="AK353" s="259">
        <v>0</v>
      </c>
      <c r="AL353" s="259">
        <v>0</v>
      </c>
      <c r="AM353" s="259">
        <v>0</v>
      </c>
      <c r="AN353" s="259">
        <v>0</v>
      </c>
      <c r="AO353" s="259">
        <v>0</v>
      </c>
      <c r="AP353" s="259">
        <v>0</v>
      </c>
      <c r="AQ353" s="259">
        <v>1</v>
      </c>
      <c r="AR353" s="262">
        <v>0</v>
      </c>
      <c r="AS353" s="259">
        <v>0</v>
      </c>
    </row>
    <row r="354" spans="1:45" ht="12.75">
      <c r="A354" s="26">
        <v>353</v>
      </c>
      <c r="B354">
        <v>46.25324</v>
      </c>
      <c r="C354">
        <v>-91.91195</v>
      </c>
      <c r="D354" s="259">
        <v>1.5</v>
      </c>
      <c r="E354" s="259" t="s">
        <v>572</v>
      </c>
      <c r="F354" s="42">
        <v>1</v>
      </c>
      <c r="G354" s="26">
        <v>1</v>
      </c>
      <c r="H354" s="42">
        <v>4</v>
      </c>
      <c r="I354" s="259">
        <v>3</v>
      </c>
      <c r="J354" s="17">
        <v>0</v>
      </c>
      <c r="K354" s="17">
        <v>0</v>
      </c>
      <c r="L354" s="261">
        <v>0</v>
      </c>
      <c r="M354" s="261">
        <v>0</v>
      </c>
      <c r="N354" s="261">
        <v>0</v>
      </c>
      <c r="O354" s="261">
        <v>0</v>
      </c>
      <c r="P354" s="259">
        <v>0</v>
      </c>
      <c r="Q354" s="259">
        <v>0</v>
      </c>
      <c r="R354" s="259">
        <v>0</v>
      </c>
      <c r="S354" s="259">
        <v>0</v>
      </c>
      <c r="T354" s="259">
        <v>0</v>
      </c>
      <c r="U354" s="259">
        <v>0</v>
      </c>
      <c r="V354" s="259">
        <v>0</v>
      </c>
      <c r="W354" s="259">
        <v>0</v>
      </c>
      <c r="X354" s="259">
        <v>0</v>
      </c>
      <c r="Y354" s="259">
        <v>0</v>
      </c>
      <c r="Z354" s="259">
        <v>3</v>
      </c>
      <c r="AA354" s="259">
        <v>0</v>
      </c>
      <c r="AB354" s="259">
        <v>0</v>
      </c>
      <c r="AC354" s="259">
        <v>0</v>
      </c>
      <c r="AD354" s="259">
        <v>0</v>
      </c>
      <c r="AE354" s="259">
        <v>0</v>
      </c>
      <c r="AF354" s="259">
        <v>0</v>
      </c>
      <c r="AG354" s="259">
        <v>1</v>
      </c>
      <c r="AH354" s="259">
        <v>1</v>
      </c>
      <c r="AI354" s="259">
        <v>0</v>
      </c>
      <c r="AJ354" s="259">
        <v>0</v>
      </c>
      <c r="AK354" s="259">
        <v>0</v>
      </c>
      <c r="AL354" s="259">
        <v>0</v>
      </c>
      <c r="AM354" s="259">
        <v>0</v>
      </c>
      <c r="AN354" s="259">
        <v>0</v>
      </c>
      <c r="AO354" s="259">
        <v>0</v>
      </c>
      <c r="AP354" s="259">
        <v>3</v>
      </c>
      <c r="AQ354" s="259">
        <v>0</v>
      </c>
      <c r="AR354" s="262">
        <v>0</v>
      </c>
      <c r="AS354" s="259">
        <v>0</v>
      </c>
    </row>
    <row r="355" spans="1:45" ht="12.75">
      <c r="A355" s="26">
        <v>354</v>
      </c>
      <c r="B355">
        <v>46.25235</v>
      </c>
      <c r="C355">
        <v>-91.91192</v>
      </c>
      <c r="D355" s="259">
        <v>2.5</v>
      </c>
      <c r="E355" s="259" t="s">
        <v>574</v>
      </c>
      <c r="F355" s="42">
        <v>1</v>
      </c>
      <c r="G355" s="26">
        <v>1</v>
      </c>
      <c r="H355" s="42">
        <v>5</v>
      </c>
      <c r="I355" s="259">
        <v>2</v>
      </c>
      <c r="J355" s="17">
        <v>0</v>
      </c>
      <c r="K355" s="17">
        <v>0</v>
      </c>
      <c r="L355" s="261">
        <v>0</v>
      </c>
      <c r="M355" s="261">
        <v>0</v>
      </c>
      <c r="N355" s="261">
        <v>0</v>
      </c>
      <c r="O355" s="261">
        <v>0</v>
      </c>
      <c r="P355" s="259">
        <v>0</v>
      </c>
      <c r="Q355" s="259">
        <v>0</v>
      </c>
      <c r="R355" s="259">
        <v>0</v>
      </c>
      <c r="S355" s="259">
        <v>1</v>
      </c>
      <c r="T355" s="259">
        <v>0</v>
      </c>
      <c r="U355" s="259">
        <v>0</v>
      </c>
      <c r="V355" s="259">
        <v>0</v>
      </c>
      <c r="W355" s="259">
        <v>0</v>
      </c>
      <c r="X355" s="259">
        <v>0</v>
      </c>
      <c r="Y355" s="259">
        <v>0</v>
      </c>
      <c r="Z355" s="259">
        <v>0</v>
      </c>
      <c r="AA355" s="259">
        <v>0</v>
      </c>
      <c r="AB355" s="259">
        <v>0</v>
      </c>
      <c r="AC355" s="259">
        <v>1</v>
      </c>
      <c r="AD355" s="259">
        <v>0</v>
      </c>
      <c r="AE355" s="259">
        <v>0</v>
      </c>
      <c r="AF355" s="259">
        <v>0</v>
      </c>
      <c r="AG355" s="259">
        <v>2</v>
      </c>
      <c r="AH355" s="259">
        <v>0</v>
      </c>
      <c r="AI355" s="259">
        <v>0</v>
      </c>
      <c r="AJ355" s="259">
        <v>0</v>
      </c>
      <c r="AK355" s="259">
        <v>1</v>
      </c>
      <c r="AL355" s="259">
        <v>0</v>
      </c>
      <c r="AM355" s="259">
        <v>0</v>
      </c>
      <c r="AN355" s="259">
        <v>0</v>
      </c>
      <c r="AO355" s="259">
        <v>0</v>
      </c>
      <c r="AP355" s="259">
        <v>0</v>
      </c>
      <c r="AQ355" s="259">
        <v>1</v>
      </c>
      <c r="AR355" s="262">
        <v>0</v>
      </c>
      <c r="AS355" s="259">
        <v>0</v>
      </c>
    </row>
    <row r="356" spans="1:45" ht="12.75">
      <c r="A356" s="26">
        <v>355</v>
      </c>
      <c r="B356">
        <v>46.2519</v>
      </c>
      <c r="C356">
        <v>-91.9119</v>
      </c>
      <c r="D356" s="259">
        <v>4</v>
      </c>
      <c r="E356" s="259" t="s">
        <v>572</v>
      </c>
      <c r="F356" s="42">
        <v>1</v>
      </c>
      <c r="G356" s="26">
        <v>1</v>
      </c>
      <c r="H356" s="42">
        <v>4</v>
      </c>
      <c r="I356" s="259">
        <v>2</v>
      </c>
      <c r="J356" s="17">
        <v>0</v>
      </c>
      <c r="K356" s="17">
        <v>0</v>
      </c>
      <c r="L356" s="261">
        <v>0</v>
      </c>
      <c r="M356" s="261">
        <v>0</v>
      </c>
      <c r="N356" s="261">
        <v>1</v>
      </c>
      <c r="O356" s="261">
        <v>0</v>
      </c>
      <c r="P356" s="259">
        <v>0</v>
      </c>
      <c r="Q356" s="259">
        <v>1</v>
      </c>
      <c r="R356" s="259">
        <v>0</v>
      </c>
      <c r="S356" s="259">
        <v>0</v>
      </c>
      <c r="T356" s="259">
        <v>0</v>
      </c>
      <c r="U356" s="259">
        <v>0</v>
      </c>
      <c r="V356" s="259">
        <v>0</v>
      </c>
      <c r="W356" s="259">
        <v>0</v>
      </c>
      <c r="X356" s="259">
        <v>0</v>
      </c>
      <c r="Y356" s="259">
        <v>0</v>
      </c>
      <c r="Z356" s="259">
        <v>0</v>
      </c>
      <c r="AA356" s="259">
        <v>1</v>
      </c>
      <c r="AB356" s="259">
        <v>0</v>
      </c>
      <c r="AC356" s="259">
        <v>0</v>
      </c>
      <c r="AD356" s="259">
        <v>0</v>
      </c>
      <c r="AE356" s="259">
        <v>0</v>
      </c>
      <c r="AF356" s="259">
        <v>0</v>
      </c>
      <c r="AG356" s="259">
        <v>2</v>
      </c>
      <c r="AH356" s="259">
        <v>0</v>
      </c>
      <c r="AI356" s="259">
        <v>0</v>
      </c>
      <c r="AJ356" s="259">
        <v>0</v>
      </c>
      <c r="AK356" s="259">
        <v>0</v>
      </c>
      <c r="AL356" s="259">
        <v>0</v>
      </c>
      <c r="AM356" s="259">
        <v>0</v>
      </c>
      <c r="AN356" s="259">
        <v>0</v>
      </c>
      <c r="AO356" s="259">
        <v>0</v>
      </c>
      <c r="AP356" s="259">
        <v>0</v>
      </c>
      <c r="AQ356" s="259">
        <v>0</v>
      </c>
      <c r="AR356" s="262">
        <v>0</v>
      </c>
      <c r="AS356" s="259">
        <v>0</v>
      </c>
    </row>
    <row r="357" spans="1:45" ht="12.75">
      <c r="A357" s="26">
        <v>356</v>
      </c>
      <c r="B357">
        <v>46.25145</v>
      </c>
      <c r="C357">
        <v>-91.91189</v>
      </c>
      <c r="D357" s="259">
        <v>4</v>
      </c>
      <c r="E357" s="259" t="s">
        <v>572</v>
      </c>
      <c r="F357" s="42">
        <v>1</v>
      </c>
      <c r="G357" s="26">
        <v>1</v>
      </c>
      <c r="H357" s="42">
        <v>4</v>
      </c>
      <c r="I357" s="259">
        <v>2</v>
      </c>
      <c r="J357" s="17">
        <v>0</v>
      </c>
      <c r="K357" s="17">
        <v>0</v>
      </c>
      <c r="L357" s="261">
        <v>0</v>
      </c>
      <c r="M357" s="261">
        <v>0</v>
      </c>
      <c r="N357" s="261">
        <v>0</v>
      </c>
      <c r="O357" s="261">
        <v>0</v>
      </c>
      <c r="P357" s="259">
        <v>0</v>
      </c>
      <c r="Q357" s="259">
        <v>2</v>
      </c>
      <c r="R357" s="259">
        <v>0</v>
      </c>
      <c r="S357" s="259">
        <v>0</v>
      </c>
      <c r="T357" s="259">
        <v>0</v>
      </c>
      <c r="U357" s="259">
        <v>0</v>
      </c>
      <c r="V357" s="259">
        <v>0</v>
      </c>
      <c r="W357" s="259">
        <v>0</v>
      </c>
      <c r="X357" s="259">
        <v>0</v>
      </c>
      <c r="Y357" s="259">
        <v>0</v>
      </c>
      <c r="Z357" s="259">
        <v>0</v>
      </c>
      <c r="AA357" s="259">
        <v>0</v>
      </c>
      <c r="AB357" s="259">
        <v>0</v>
      </c>
      <c r="AC357" s="259">
        <v>0</v>
      </c>
      <c r="AD357" s="259">
        <v>1</v>
      </c>
      <c r="AE357" s="259">
        <v>0</v>
      </c>
      <c r="AF357" s="259">
        <v>1</v>
      </c>
      <c r="AG357" s="259">
        <v>2</v>
      </c>
      <c r="AH357" s="259">
        <v>0</v>
      </c>
      <c r="AI357" s="259">
        <v>0</v>
      </c>
      <c r="AJ357" s="259">
        <v>0</v>
      </c>
      <c r="AK357" s="259">
        <v>0</v>
      </c>
      <c r="AL357" s="259">
        <v>0</v>
      </c>
      <c r="AM357" s="259">
        <v>0</v>
      </c>
      <c r="AN357" s="259">
        <v>0</v>
      </c>
      <c r="AO357" s="259">
        <v>0</v>
      </c>
      <c r="AP357" s="259">
        <v>0</v>
      </c>
      <c r="AQ357" s="259">
        <v>0</v>
      </c>
      <c r="AR357" s="262">
        <v>0</v>
      </c>
      <c r="AS357" s="259">
        <v>0</v>
      </c>
    </row>
    <row r="358" spans="1:45" ht="12.75">
      <c r="A358" s="26">
        <v>357</v>
      </c>
      <c r="B358">
        <v>46.251</v>
      </c>
      <c r="C358">
        <v>-91.91187</v>
      </c>
      <c r="D358" s="259">
        <v>4.5</v>
      </c>
      <c r="E358" s="259" t="s">
        <v>572</v>
      </c>
      <c r="F358" s="42">
        <v>1</v>
      </c>
      <c r="G358" s="26">
        <v>1</v>
      </c>
      <c r="H358" s="42">
        <v>2</v>
      </c>
      <c r="I358" s="259">
        <v>3</v>
      </c>
      <c r="J358" s="17">
        <v>0</v>
      </c>
      <c r="K358" s="17">
        <v>0</v>
      </c>
      <c r="L358" s="261">
        <v>0</v>
      </c>
      <c r="M358" s="261">
        <v>0</v>
      </c>
      <c r="N358" s="261">
        <v>0</v>
      </c>
      <c r="O358" s="261">
        <v>0</v>
      </c>
      <c r="P358" s="259">
        <v>0</v>
      </c>
      <c r="Q358" s="259">
        <v>0</v>
      </c>
      <c r="R358" s="259">
        <v>0</v>
      </c>
      <c r="S358" s="259">
        <v>0</v>
      </c>
      <c r="T358" s="259">
        <v>0</v>
      </c>
      <c r="U358" s="259">
        <v>0</v>
      </c>
      <c r="V358" s="259">
        <v>0</v>
      </c>
      <c r="W358" s="259">
        <v>0</v>
      </c>
      <c r="X358" s="259">
        <v>0</v>
      </c>
      <c r="Y358" s="259">
        <v>0</v>
      </c>
      <c r="Z358" s="259">
        <v>0</v>
      </c>
      <c r="AA358" s="259">
        <v>0</v>
      </c>
      <c r="AB358" s="259">
        <v>0</v>
      </c>
      <c r="AC358" s="259">
        <v>0</v>
      </c>
      <c r="AD358" s="259">
        <v>1</v>
      </c>
      <c r="AE358" s="259">
        <v>0</v>
      </c>
      <c r="AF358" s="259">
        <v>0</v>
      </c>
      <c r="AG358" s="259">
        <v>3</v>
      </c>
      <c r="AH358" s="259">
        <v>0</v>
      </c>
      <c r="AI358" s="259">
        <v>0</v>
      </c>
      <c r="AJ358" s="259">
        <v>0</v>
      </c>
      <c r="AK358" s="259">
        <v>0</v>
      </c>
      <c r="AL358" s="259">
        <v>0</v>
      </c>
      <c r="AM358" s="259">
        <v>0</v>
      </c>
      <c r="AN358" s="259">
        <v>0</v>
      </c>
      <c r="AO358" s="259">
        <v>0</v>
      </c>
      <c r="AP358" s="259">
        <v>0</v>
      </c>
      <c r="AQ358" s="259">
        <v>0</v>
      </c>
      <c r="AR358" s="262">
        <v>0</v>
      </c>
      <c r="AS358" s="259">
        <v>0</v>
      </c>
    </row>
    <row r="359" spans="1:45" ht="12.75">
      <c r="A359" s="26">
        <v>358</v>
      </c>
      <c r="B359">
        <v>46.25055</v>
      </c>
      <c r="C359">
        <v>-91.91186</v>
      </c>
      <c r="D359" s="259">
        <v>4</v>
      </c>
      <c r="E359" s="259" t="s">
        <v>572</v>
      </c>
      <c r="F359" s="42">
        <v>1</v>
      </c>
      <c r="G359" s="26">
        <v>1</v>
      </c>
      <c r="H359" s="42">
        <v>2</v>
      </c>
      <c r="I359" s="259">
        <v>3</v>
      </c>
      <c r="J359" s="17">
        <v>0</v>
      </c>
      <c r="K359" s="17">
        <v>0</v>
      </c>
      <c r="L359" s="261">
        <v>0</v>
      </c>
      <c r="M359" s="261">
        <v>0</v>
      </c>
      <c r="N359" s="261">
        <v>0</v>
      </c>
      <c r="O359" s="261">
        <v>0</v>
      </c>
      <c r="P359" s="259">
        <v>0</v>
      </c>
      <c r="Q359" s="259">
        <v>0</v>
      </c>
      <c r="R359" s="259">
        <v>0</v>
      </c>
      <c r="S359" s="259">
        <v>0</v>
      </c>
      <c r="T359" s="259">
        <v>0</v>
      </c>
      <c r="U359" s="259">
        <v>0</v>
      </c>
      <c r="V359" s="259">
        <v>0</v>
      </c>
      <c r="W359" s="259">
        <v>0</v>
      </c>
      <c r="X359" s="259">
        <v>0</v>
      </c>
      <c r="Y359" s="259">
        <v>0</v>
      </c>
      <c r="Z359" s="259">
        <v>0</v>
      </c>
      <c r="AA359" s="259">
        <v>1</v>
      </c>
      <c r="AB359" s="259">
        <v>0</v>
      </c>
      <c r="AC359" s="259">
        <v>0</v>
      </c>
      <c r="AD359" s="259">
        <v>0</v>
      </c>
      <c r="AE359" s="259">
        <v>0</v>
      </c>
      <c r="AF359" s="259">
        <v>0</v>
      </c>
      <c r="AG359" s="259">
        <v>3</v>
      </c>
      <c r="AH359" s="259">
        <v>0</v>
      </c>
      <c r="AI359" s="259">
        <v>0</v>
      </c>
      <c r="AJ359" s="259">
        <v>0</v>
      </c>
      <c r="AK359" s="259">
        <v>0</v>
      </c>
      <c r="AL359" s="259">
        <v>0</v>
      </c>
      <c r="AM359" s="259">
        <v>0</v>
      </c>
      <c r="AN359" s="259">
        <v>0</v>
      </c>
      <c r="AO359" s="259">
        <v>0</v>
      </c>
      <c r="AP359" s="259">
        <v>0</v>
      </c>
      <c r="AQ359" s="259">
        <v>0</v>
      </c>
      <c r="AR359" s="262">
        <v>0</v>
      </c>
      <c r="AS359" s="259">
        <v>0</v>
      </c>
    </row>
    <row r="360" spans="1:45" ht="12.75">
      <c r="A360" s="26">
        <v>359</v>
      </c>
      <c r="B360">
        <v>46.2501</v>
      </c>
      <c r="C360">
        <v>-91.91184</v>
      </c>
      <c r="D360" s="259">
        <v>4</v>
      </c>
      <c r="E360" s="259" t="s">
        <v>572</v>
      </c>
      <c r="F360" s="42">
        <v>1</v>
      </c>
      <c r="G360" s="26">
        <v>1</v>
      </c>
      <c r="H360" s="42">
        <v>3</v>
      </c>
      <c r="I360" s="259">
        <v>3</v>
      </c>
      <c r="J360" s="17">
        <v>0</v>
      </c>
      <c r="K360" s="17">
        <v>0</v>
      </c>
      <c r="L360" s="261">
        <v>0</v>
      </c>
      <c r="M360" s="261">
        <v>0</v>
      </c>
      <c r="N360" s="261">
        <v>0</v>
      </c>
      <c r="O360" s="261">
        <v>0</v>
      </c>
      <c r="P360" s="259">
        <v>0</v>
      </c>
      <c r="Q360" s="259">
        <v>1</v>
      </c>
      <c r="R360" s="259">
        <v>0</v>
      </c>
      <c r="S360" s="259">
        <v>0</v>
      </c>
      <c r="T360" s="259">
        <v>0</v>
      </c>
      <c r="U360" s="259">
        <v>0</v>
      </c>
      <c r="V360" s="259">
        <v>0</v>
      </c>
      <c r="W360" s="259">
        <v>0</v>
      </c>
      <c r="X360" s="259">
        <v>0</v>
      </c>
      <c r="Y360" s="259">
        <v>0</v>
      </c>
      <c r="Z360" s="259">
        <v>0</v>
      </c>
      <c r="AA360" s="259">
        <v>1</v>
      </c>
      <c r="AB360" s="259">
        <v>0</v>
      </c>
      <c r="AC360" s="259">
        <v>0</v>
      </c>
      <c r="AD360" s="259">
        <v>0</v>
      </c>
      <c r="AE360" s="259">
        <v>0</v>
      </c>
      <c r="AF360" s="259">
        <v>0</v>
      </c>
      <c r="AG360" s="259">
        <v>3</v>
      </c>
      <c r="AH360" s="259">
        <v>0</v>
      </c>
      <c r="AI360" s="259">
        <v>0</v>
      </c>
      <c r="AJ360" s="259">
        <v>0</v>
      </c>
      <c r="AK360" s="259">
        <v>0</v>
      </c>
      <c r="AL360" s="259">
        <v>0</v>
      </c>
      <c r="AM360" s="259">
        <v>0</v>
      </c>
      <c r="AN360" s="259">
        <v>0</v>
      </c>
      <c r="AO360" s="259">
        <v>0</v>
      </c>
      <c r="AP360" s="259">
        <v>0</v>
      </c>
      <c r="AQ360" s="259">
        <v>0</v>
      </c>
      <c r="AR360" s="262">
        <v>0</v>
      </c>
      <c r="AS360" s="259">
        <v>0</v>
      </c>
    </row>
    <row r="361" spans="1:45" ht="12.75">
      <c r="A361" s="26">
        <v>360</v>
      </c>
      <c r="B361">
        <v>46.24965</v>
      </c>
      <c r="C361">
        <v>-91.91182</v>
      </c>
      <c r="D361" s="259">
        <v>3</v>
      </c>
      <c r="E361" s="259" t="s">
        <v>572</v>
      </c>
      <c r="F361" s="42">
        <v>1</v>
      </c>
      <c r="G361" s="26">
        <v>1</v>
      </c>
      <c r="H361" s="42">
        <v>3</v>
      </c>
      <c r="I361" s="259">
        <v>3</v>
      </c>
      <c r="J361" s="17">
        <v>0</v>
      </c>
      <c r="K361" s="17">
        <v>0</v>
      </c>
      <c r="L361" s="261">
        <v>0</v>
      </c>
      <c r="M361" s="261">
        <v>0</v>
      </c>
      <c r="N361" s="261">
        <v>0</v>
      </c>
      <c r="O361" s="261">
        <v>0</v>
      </c>
      <c r="P361" s="259">
        <v>0</v>
      </c>
      <c r="Q361" s="259">
        <v>1</v>
      </c>
      <c r="R361" s="259">
        <v>0</v>
      </c>
      <c r="S361" s="259">
        <v>0</v>
      </c>
      <c r="T361" s="259">
        <v>0</v>
      </c>
      <c r="U361" s="259">
        <v>0</v>
      </c>
      <c r="V361" s="259">
        <v>0</v>
      </c>
      <c r="W361" s="259">
        <v>0</v>
      </c>
      <c r="X361" s="259">
        <v>0</v>
      </c>
      <c r="Y361" s="259">
        <v>0</v>
      </c>
      <c r="Z361" s="259">
        <v>1</v>
      </c>
      <c r="AA361" s="259">
        <v>0</v>
      </c>
      <c r="AB361" s="259">
        <v>0</v>
      </c>
      <c r="AC361" s="259">
        <v>0</v>
      </c>
      <c r="AD361" s="259">
        <v>0</v>
      </c>
      <c r="AE361" s="259">
        <v>0</v>
      </c>
      <c r="AF361" s="259">
        <v>0</v>
      </c>
      <c r="AG361" s="259">
        <v>3</v>
      </c>
      <c r="AH361" s="259">
        <v>0</v>
      </c>
      <c r="AI361" s="259">
        <v>0</v>
      </c>
      <c r="AJ361" s="259">
        <v>0</v>
      </c>
      <c r="AK361" s="259">
        <v>0</v>
      </c>
      <c r="AL361" s="259">
        <v>0</v>
      </c>
      <c r="AM361" s="259">
        <v>0</v>
      </c>
      <c r="AN361" s="259">
        <v>0</v>
      </c>
      <c r="AO361" s="259">
        <v>0</v>
      </c>
      <c r="AP361" s="259">
        <v>0</v>
      </c>
      <c r="AQ361" s="259">
        <v>0</v>
      </c>
      <c r="AR361" s="262">
        <v>0</v>
      </c>
      <c r="AS361" s="259">
        <v>0</v>
      </c>
    </row>
    <row r="362" spans="1:45" ht="12.75">
      <c r="A362" s="26">
        <v>361</v>
      </c>
      <c r="B362">
        <v>46.24695</v>
      </c>
      <c r="C362">
        <v>-91.91173</v>
      </c>
      <c r="D362" s="259">
        <v>1.5</v>
      </c>
      <c r="E362" s="259" t="s">
        <v>572</v>
      </c>
      <c r="F362" s="42">
        <v>1</v>
      </c>
      <c r="G362" s="26">
        <v>1</v>
      </c>
      <c r="H362" s="42">
        <v>6</v>
      </c>
      <c r="I362" s="259">
        <v>3</v>
      </c>
      <c r="J362" s="17">
        <v>0</v>
      </c>
      <c r="K362" s="17">
        <v>0</v>
      </c>
      <c r="L362" s="261">
        <v>0</v>
      </c>
      <c r="M362" s="261">
        <v>1</v>
      </c>
      <c r="N362" s="261">
        <v>2</v>
      </c>
      <c r="O362" s="261">
        <v>0</v>
      </c>
      <c r="P362" s="259">
        <v>0</v>
      </c>
      <c r="Q362" s="259">
        <v>0</v>
      </c>
      <c r="R362" s="259">
        <v>0</v>
      </c>
      <c r="S362" s="259">
        <v>0</v>
      </c>
      <c r="T362" s="259">
        <v>1</v>
      </c>
      <c r="U362" s="259">
        <v>0</v>
      </c>
      <c r="V362" s="259">
        <v>1</v>
      </c>
      <c r="W362" s="259">
        <v>0</v>
      </c>
      <c r="X362" s="259">
        <v>0</v>
      </c>
      <c r="Y362" s="259">
        <v>0</v>
      </c>
      <c r="Z362" s="259">
        <v>0</v>
      </c>
      <c r="AA362" s="259">
        <v>0</v>
      </c>
      <c r="AB362" s="259">
        <v>0</v>
      </c>
      <c r="AC362" s="259">
        <v>0</v>
      </c>
      <c r="AD362" s="259">
        <v>3</v>
      </c>
      <c r="AE362" s="259">
        <v>0</v>
      </c>
      <c r="AF362" s="259">
        <v>0</v>
      </c>
      <c r="AG362" s="259">
        <v>1</v>
      </c>
      <c r="AH362" s="259">
        <v>0</v>
      </c>
      <c r="AI362" s="259">
        <v>0</v>
      </c>
      <c r="AJ362" s="259">
        <v>0</v>
      </c>
      <c r="AK362" s="259">
        <v>0</v>
      </c>
      <c r="AL362" s="259">
        <v>0</v>
      </c>
      <c r="AM362" s="259">
        <v>0</v>
      </c>
      <c r="AN362" s="259">
        <v>0</v>
      </c>
      <c r="AO362" s="259">
        <v>0</v>
      </c>
      <c r="AP362" s="259">
        <v>0</v>
      </c>
      <c r="AQ362" s="259">
        <v>0</v>
      </c>
      <c r="AR362" s="262">
        <v>0</v>
      </c>
      <c r="AS362" s="259">
        <v>0</v>
      </c>
    </row>
    <row r="363" spans="1:45" ht="12.75">
      <c r="A363" s="26">
        <v>362</v>
      </c>
      <c r="B363">
        <v>46.2465</v>
      </c>
      <c r="C363">
        <v>-91.91171</v>
      </c>
      <c r="D363" s="26">
        <v>-99</v>
      </c>
      <c r="E363" s="26">
        <v>-99</v>
      </c>
      <c r="F363" s="26">
        <v>-99</v>
      </c>
      <c r="G363" s="26">
        <v>-99</v>
      </c>
      <c r="H363" s="26">
        <v>-99</v>
      </c>
      <c r="I363" s="26">
        <v>-99</v>
      </c>
      <c r="J363" s="26">
        <v>-99</v>
      </c>
      <c r="K363" s="26">
        <v>-99</v>
      </c>
      <c r="L363" s="26">
        <v>-99</v>
      </c>
      <c r="M363" s="26">
        <v>-99</v>
      </c>
      <c r="N363" s="26">
        <v>-99</v>
      </c>
      <c r="O363" s="26">
        <v>-99</v>
      </c>
      <c r="P363" s="26">
        <v>-99</v>
      </c>
      <c r="Q363" s="26">
        <v>-99</v>
      </c>
      <c r="R363" s="26">
        <v>-99</v>
      </c>
      <c r="S363" s="26">
        <v>-99</v>
      </c>
      <c r="T363" s="26">
        <v>-99</v>
      </c>
      <c r="U363" s="26">
        <v>-99</v>
      </c>
      <c r="V363" s="26">
        <v>-99</v>
      </c>
      <c r="W363" s="26">
        <v>-99</v>
      </c>
      <c r="X363" s="26">
        <v>-99</v>
      </c>
      <c r="Y363" s="26">
        <v>-99</v>
      </c>
      <c r="Z363" s="26">
        <v>-99</v>
      </c>
      <c r="AA363" s="26">
        <v>-99</v>
      </c>
      <c r="AB363" s="26">
        <v>-99</v>
      </c>
      <c r="AC363" s="26">
        <v>-99</v>
      </c>
      <c r="AD363" s="26">
        <v>-99</v>
      </c>
      <c r="AE363" s="26">
        <v>-99</v>
      </c>
      <c r="AF363" s="26">
        <v>-99</v>
      </c>
      <c r="AG363" s="26">
        <v>-99</v>
      </c>
      <c r="AH363" s="26">
        <v>-99</v>
      </c>
      <c r="AI363" s="26">
        <v>-99</v>
      </c>
      <c r="AJ363" s="26">
        <v>-99</v>
      </c>
      <c r="AK363" s="26">
        <v>-99</v>
      </c>
      <c r="AL363" s="26">
        <v>-99</v>
      </c>
      <c r="AM363" s="26">
        <v>-99</v>
      </c>
      <c r="AN363" s="26">
        <v>-99</v>
      </c>
      <c r="AO363" s="26">
        <v>-99</v>
      </c>
      <c r="AP363" s="26">
        <v>-99</v>
      </c>
      <c r="AQ363" s="26">
        <v>-99</v>
      </c>
      <c r="AR363" s="26">
        <v>-99</v>
      </c>
      <c r="AS363" s="26">
        <v>-99</v>
      </c>
    </row>
    <row r="364" spans="1:45" ht="12.75">
      <c r="A364" s="26">
        <v>363</v>
      </c>
      <c r="B364">
        <v>46.26045</v>
      </c>
      <c r="C364">
        <v>-91.91155</v>
      </c>
      <c r="D364" s="259">
        <v>4</v>
      </c>
      <c r="E364" s="259" t="s">
        <v>572</v>
      </c>
      <c r="F364" s="42">
        <v>1</v>
      </c>
      <c r="G364" s="26">
        <v>1</v>
      </c>
      <c r="H364" s="42">
        <v>6</v>
      </c>
      <c r="I364" s="259">
        <v>2</v>
      </c>
      <c r="J364" s="17">
        <v>0</v>
      </c>
      <c r="K364" s="17">
        <v>0</v>
      </c>
      <c r="L364" s="261">
        <v>0</v>
      </c>
      <c r="M364" s="261">
        <v>1</v>
      </c>
      <c r="N364" s="261">
        <v>0</v>
      </c>
      <c r="O364" s="261">
        <v>0</v>
      </c>
      <c r="P364" s="259">
        <v>0</v>
      </c>
      <c r="Q364" s="259">
        <v>0</v>
      </c>
      <c r="R364" s="259">
        <v>0</v>
      </c>
      <c r="S364" s="259">
        <v>0</v>
      </c>
      <c r="T364" s="259">
        <v>0</v>
      </c>
      <c r="U364" s="259">
        <v>0</v>
      </c>
      <c r="V364" s="259">
        <v>2</v>
      </c>
      <c r="W364" s="259">
        <v>0</v>
      </c>
      <c r="X364" s="259">
        <v>0</v>
      </c>
      <c r="Y364" s="259">
        <v>0</v>
      </c>
      <c r="Z364" s="259">
        <v>1</v>
      </c>
      <c r="AA364" s="259">
        <v>1</v>
      </c>
      <c r="AB364" s="259">
        <v>0</v>
      </c>
      <c r="AC364" s="259">
        <v>0</v>
      </c>
      <c r="AD364" s="259">
        <v>0</v>
      </c>
      <c r="AE364" s="259">
        <v>0</v>
      </c>
      <c r="AF364" s="259">
        <v>0</v>
      </c>
      <c r="AG364" s="259">
        <v>0</v>
      </c>
      <c r="AH364" s="259">
        <v>0</v>
      </c>
      <c r="AI364" s="259">
        <v>0</v>
      </c>
      <c r="AJ364" s="259">
        <v>0</v>
      </c>
      <c r="AK364" s="259">
        <v>0</v>
      </c>
      <c r="AL364" s="259">
        <v>0</v>
      </c>
      <c r="AM364" s="259">
        <v>0</v>
      </c>
      <c r="AN364" s="259">
        <v>1</v>
      </c>
      <c r="AO364" s="259">
        <v>0</v>
      </c>
      <c r="AP364" s="259">
        <v>2</v>
      </c>
      <c r="AQ364" s="259">
        <v>0</v>
      </c>
      <c r="AR364" s="262">
        <v>0</v>
      </c>
      <c r="AS364" s="259">
        <v>0</v>
      </c>
    </row>
    <row r="365" spans="1:45" ht="12.75">
      <c r="A365" s="26">
        <v>364</v>
      </c>
      <c r="B365">
        <v>46.26</v>
      </c>
      <c r="C365">
        <v>-91.91154</v>
      </c>
      <c r="D365" s="259">
        <v>4</v>
      </c>
      <c r="E365" s="259" t="s">
        <v>572</v>
      </c>
      <c r="F365" s="42">
        <v>1</v>
      </c>
      <c r="G365" s="26">
        <v>1</v>
      </c>
      <c r="H365" s="42">
        <v>4</v>
      </c>
      <c r="I365" s="259">
        <v>2</v>
      </c>
      <c r="J365" s="17">
        <v>0</v>
      </c>
      <c r="K365" s="17">
        <v>0</v>
      </c>
      <c r="L365" s="261">
        <v>0</v>
      </c>
      <c r="M365" s="261">
        <v>0</v>
      </c>
      <c r="N365" s="261">
        <v>0</v>
      </c>
      <c r="O365" s="261">
        <v>0</v>
      </c>
      <c r="P365" s="259">
        <v>0</v>
      </c>
      <c r="Q365" s="259">
        <v>1</v>
      </c>
      <c r="R365" s="259">
        <v>0</v>
      </c>
      <c r="S365" s="259">
        <v>0</v>
      </c>
      <c r="T365" s="259">
        <v>0</v>
      </c>
      <c r="U365" s="259">
        <v>0</v>
      </c>
      <c r="V365" s="259">
        <v>0</v>
      </c>
      <c r="W365" s="259">
        <v>0</v>
      </c>
      <c r="X365" s="259">
        <v>0</v>
      </c>
      <c r="Y365" s="259">
        <v>2</v>
      </c>
      <c r="Z365" s="259">
        <v>0</v>
      </c>
      <c r="AA365" s="259">
        <v>0</v>
      </c>
      <c r="AB365" s="259">
        <v>0</v>
      </c>
      <c r="AC365" s="259">
        <v>0</v>
      </c>
      <c r="AD365" s="259">
        <v>0</v>
      </c>
      <c r="AE365" s="259">
        <v>0</v>
      </c>
      <c r="AF365" s="259">
        <v>0</v>
      </c>
      <c r="AG365" s="259">
        <v>2</v>
      </c>
      <c r="AH365" s="259">
        <v>0</v>
      </c>
      <c r="AI365" s="259">
        <v>0</v>
      </c>
      <c r="AJ365" s="259">
        <v>0</v>
      </c>
      <c r="AK365" s="259">
        <v>0</v>
      </c>
      <c r="AL365" s="259">
        <v>0</v>
      </c>
      <c r="AM365" s="259">
        <v>0</v>
      </c>
      <c r="AN365" s="259">
        <v>0</v>
      </c>
      <c r="AO365" s="259">
        <v>1</v>
      </c>
      <c r="AP365" s="259">
        <v>0</v>
      </c>
      <c r="AQ365" s="259">
        <v>0</v>
      </c>
      <c r="AR365" s="262">
        <v>0</v>
      </c>
      <c r="AS365" s="259">
        <v>0</v>
      </c>
    </row>
    <row r="366" spans="1:45" ht="12.75">
      <c r="A366" s="26">
        <v>365</v>
      </c>
      <c r="B366">
        <v>46.25955</v>
      </c>
      <c r="C366">
        <v>-91.91152</v>
      </c>
      <c r="D366" s="259">
        <v>4</v>
      </c>
      <c r="E366" s="259" t="s">
        <v>572</v>
      </c>
      <c r="F366" s="42">
        <v>1</v>
      </c>
      <c r="G366" s="26">
        <v>1</v>
      </c>
      <c r="H366" s="42">
        <v>1</v>
      </c>
      <c r="I366" s="259">
        <v>3</v>
      </c>
      <c r="J366" s="17">
        <v>0</v>
      </c>
      <c r="K366" s="17">
        <v>0</v>
      </c>
      <c r="L366" s="261">
        <v>0</v>
      </c>
      <c r="M366" s="261">
        <v>0</v>
      </c>
      <c r="N366" s="261">
        <v>0</v>
      </c>
      <c r="O366" s="261">
        <v>0</v>
      </c>
      <c r="P366" s="259">
        <v>0</v>
      </c>
      <c r="Q366" s="259">
        <v>0</v>
      </c>
      <c r="R366" s="259">
        <v>0</v>
      </c>
      <c r="S366" s="259">
        <v>0</v>
      </c>
      <c r="T366" s="259">
        <v>0</v>
      </c>
      <c r="U366" s="259">
        <v>0</v>
      </c>
      <c r="V366" s="259">
        <v>0</v>
      </c>
      <c r="W366" s="259">
        <v>0</v>
      </c>
      <c r="X366" s="259">
        <v>0</v>
      </c>
      <c r="Y366" s="259">
        <v>0</v>
      </c>
      <c r="Z366" s="259">
        <v>0</v>
      </c>
      <c r="AA366" s="259">
        <v>0</v>
      </c>
      <c r="AB366" s="259">
        <v>0</v>
      </c>
      <c r="AC366" s="259">
        <v>0</v>
      </c>
      <c r="AD366" s="259">
        <v>0</v>
      </c>
      <c r="AE366" s="259">
        <v>0</v>
      </c>
      <c r="AF366" s="259">
        <v>0</v>
      </c>
      <c r="AG366" s="259">
        <v>3</v>
      </c>
      <c r="AH366" s="259">
        <v>0</v>
      </c>
      <c r="AI366" s="259">
        <v>0</v>
      </c>
      <c r="AJ366" s="259">
        <v>0</v>
      </c>
      <c r="AK366" s="259">
        <v>0</v>
      </c>
      <c r="AL366" s="259">
        <v>0</v>
      </c>
      <c r="AM366" s="259">
        <v>0</v>
      </c>
      <c r="AN366" s="259">
        <v>0</v>
      </c>
      <c r="AO366" s="259">
        <v>0</v>
      </c>
      <c r="AP366" s="259">
        <v>0</v>
      </c>
      <c r="AQ366" s="259">
        <v>0</v>
      </c>
      <c r="AR366" s="262">
        <v>0</v>
      </c>
      <c r="AS366" s="259">
        <v>0</v>
      </c>
    </row>
    <row r="367" spans="1:45" ht="12.75">
      <c r="A367" s="26">
        <v>366</v>
      </c>
      <c r="B367">
        <v>46.2591</v>
      </c>
      <c r="C367">
        <v>-91.9115</v>
      </c>
      <c r="D367" s="259">
        <v>4</v>
      </c>
      <c r="E367" s="259" t="s">
        <v>572</v>
      </c>
      <c r="F367" s="42">
        <v>1</v>
      </c>
      <c r="G367" s="26">
        <v>1</v>
      </c>
      <c r="H367" s="42">
        <v>2</v>
      </c>
      <c r="I367" s="259">
        <v>3</v>
      </c>
      <c r="J367" s="17">
        <v>0</v>
      </c>
      <c r="K367" s="17">
        <v>0</v>
      </c>
      <c r="L367" s="261">
        <v>0</v>
      </c>
      <c r="M367" s="261">
        <v>0</v>
      </c>
      <c r="N367" s="261">
        <v>0</v>
      </c>
      <c r="O367" s="261">
        <v>0</v>
      </c>
      <c r="P367" s="259">
        <v>0</v>
      </c>
      <c r="Q367" s="259">
        <v>0</v>
      </c>
      <c r="R367" s="259">
        <v>0</v>
      </c>
      <c r="S367" s="259">
        <v>0</v>
      </c>
      <c r="T367" s="259">
        <v>0</v>
      </c>
      <c r="U367" s="259">
        <v>0</v>
      </c>
      <c r="V367" s="259">
        <v>0</v>
      </c>
      <c r="W367" s="259">
        <v>0</v>
      </c>
      <c r="X367" s="259">
        <v>0</v>
      </c>
      <c r="Y367" s="259">
        <v>0</v>
      </c>
      <c r="Z367" s="259">
        <v>0</v>
      </c>
      <c r="AA367" s="259">
        <v>1</v>
      </c>
      <c r="AB367" s="259">
        <v>0</v>
      </c>
      <c r="AC367" s="259">
        <v>0</v>
      </c>
      <c r="AD367" s="259">
        <v>0</v>
      </c>
      <c r="AE367" s="259">
        <v>0</v>
      </c>
      <c r="AF367" s="259">
        <v>0</v>
      </c>
      <c r="AG367" s="259">
        <v>3</v>
      </c>
      <c r="AH367" s="259">
        <v>0</v>
      </c>
      <c r="AI367" s="259">
        <v>0</v>
      </c>
      <c r="AJ367" s="259">
        <v>0</v>
      </c>
      <c r="AK367" s="259">
        <v>0</v>
      </c>
      <c r="AL367" s="259">
        <v>0</v>
      </c>
      <c r="AM367" s="259">
        <v>0</v>
      </c>
      <c r="AN367" s="259">
        <v>0</v>
      </c>
      <c r="AO367" s="259">
        <v>0</v>
      </c>
      <c r="AP367" s="259">
        <v>0</v>
      </c>
      <c r="AQ367" s="259">
        <v>0</v>
      </c>
      <c r="AR367" s="262">
        <v>0</v>
      </c>
      <c r="AS367" s="259">
        <v>0</v>
      </c>
    </row>
    <row r="368" spans="1:45" ht="12.75">
      <c r="A368" s="26">
        <v>367</v>
      </c>
      <c r="B368">
        <v>46.25865</v>
      </c>
      <c r="C368">
        <v>-91.91149</v>
      </c>
      <c r="D368" s="259">
        <v>4.5</v>
      </c>
      <c r="E368" s="259" t="s">
        <v>572</v>
      </c>
      <c r="F368" s="42">
        <v>1</v>
      </c>
      <c r="G368" s="26">
        <v>1</v>
      </c>
      <c r="H368" s="42">
        <v>2</v>
      </c>
      <c r="I368" s="259">
        <v>3</v>
      </c>
      <c r="J368" s="17">
        <v>0</v>
      </c>
      <c r="K368" s="17">
        <v>0</v>
      </c>
      <c r="L368" s="261">
        <v>0</v>
      </c>
      <c r="M368" s="261">
        <v>0</v>
      </c>
      <c r="N368" s="261">
        <v>0</v>
      </c>
      <c r="O368" s="261">
        <v>0</v>
      </c>
      <c r="P368" s="259">
        <v>0</v>
      </c>
      <c r="Q368" s="259">
        <v>0</v>
      </c>
      <c r="R368" s="259">
        <v>0</v>
      </c>
      <c r="S368" s="259">
        <v>0</v>
      </c>
      <c r="T368" s="259">
        <v>0</v>
      </c>
      <c r="U368" s="259">
        <v>0</v>
      </c>
      <c r="V368" s="259">
        <v>0</v>
      </c>
      <c r="W368" s="259">
        <v>0</v>
      </c>
      <c r="X368" s="259">
        <v>0</v>
      </c>
      <c r="Y368" s="259">
        <v>0</v>
      </c>
      <c r="Z368" s="259">
        <v>0</v>
      </c>
      <c r="AA368" s="259">
        <v>0</v>
      </c>
      <c r="AB368" s="259">
        <v>0</v>
      </c>
      <c r="AC368" s="259">
        <v>0</v>
      </c>
      <c r="AD368" s="259">
        <v>1</v>
      </c>
      <c r="AE368" s="259">
        <v>0</v>
      </c>
      <c r="AF368" s="259">
        <v>0</v>
      </c>
      <c r="AG368" s="259">
        <v>3</v>
      </c>
      <c r="AH368" s="259">
        <v>0</v>
      </c>
      <c r="AI368" s="259">
        <v>0</v>
      </c>
      <c r="AJ368" s="259">
        <v>0</v>
      </c>
      <c r="AK368" s="259">
        <v>0</v>
      </c>
      <c r="AL368" s="259">
        <v>0</v>
      </c>
      <c r="AM368" s="259">
        <v>0</v>
      </c>
      <c r="AN368" s="259">
        <v>0</v>
      </c>
      <c r="AO368" s="259">
        <v>0</v>
      </c>
      <c r="AP368" s="259">
        <v>0</v>
      </c>
      <c r="AQ368" s="259">
        <v>0</v>
      </c>
      <c r="AR368" s="262">
        <v>0</v>
      </c>
      <c r="AS368" s="259">
        <v>0</v>
      </c>
    </row>
    <row r="369" spans="1:45" ht="12.75">
      <c r="A369" s="26">
        <v>368</v>
      </c>
      <c r="B369">
        <v>46.2582</v>
      </c>
      <c r="C369">
        <v>-91.91147</v>
      </c>
      <c r="D369" s="259">
        <v>5</v>
      </c>
      <c r="E369" s="259" t="s">
        <v>572</v>
      </c>
      <c r="F369" s="42">
        <v>1</v>
      </c>
      <c r="G369" s="26">
        <v>1</v>
      </c>
      <c r="H369" s="42">
        <v>1</v>
      </c>
      <c r="I369" s="259">
        <v>2</v>
      </c>
      <c r="J369" s="17">
        <v>0</v>
      </c>
      <c r="K369" s="17">
        <v>0</v>
      </c>
      <c r="L369" s="261">
        <v>0</v>
      </c>
      <c r="M369" s="261">
        <v>0</v>
      </c>
      <c r="N369" s="261">
        <v>0</v>
      </c>
      <c r="O369" s="261">
        <v>0</v>
      </c>
      <c r="P369" s="259">
        <v>0</v>
      </c>
      <c r="Q369" s="259">
        <v>0</v>
      </c>
      <c r="R369" s="259">
        <v>0</v>
      </c>
      <c r="S369" s="259">
        <v>0</v>
      </c>
      <c r="T369" s="259">
        <v>0</v>
      </c>
      <c r="U369" s="259">
        <v>0</v>
      </c>
      <c r="V369" s="259">
        <v>0</v>
      </c>
      <c r="W369" s="259">
        <v>0</v>
      </c>
      <c r="X369" s="259">
        <v>0</v>
      </c>
      <c r="Y369" s="259">
        <v>0</v>
      </c>
      <c r="Z369" s="259">
        <v>0</v>
      </c>
      <c r="AA369" s="259">
        <v>0</v>
      </c>
      <c r="AB369" s="259">
        <v>0</v>
      </c>
      <c r="AC369" s="259">
        <v>0</v>
      </c>
      <c r="AD369" s="259">
        <v>0</v>
      </c>
      <c r="AE369" s="259">
        <v>0</v>
      </c>
      <c r="AF369" s="259">
        <v>0</v>
      </c>
      <c r="AG369" s="259">
        <v>2</v>
      </c>
      <c r="AH369" s="259">
        <v>0</v>
      </c>
      <c r="AI369" s="259">
        <v>0</v>
      </c>
      <c r="AJ369" s="259">
        <v>0</v>
      </c>
      <c r="AK369" s="259">
        <v>0</v>
      </c>
      <c r="AL369" s="259">
        <v>0</v>
      </c>
      <c r="AM369" s="259">
        <v>0</v>
      </c>
      <c r="AN369" s="259">
        <v>0</v>
      </c>
      <c r="AO369" s="259">
        <v>0</v>
      </c>
      <c r="AP369" s="259">
        <v>0</v>
      </c>
      <c r="AQ369" s="259">
        <v>0</v>
      </c>
      <c r="AR369" s="262">
        <v>0</v>
      </c>
      <c r="AS369" s="259">
        <v>0</v>
      </c>
    </row>
    <row r="370" spans="1:45" ht="12.75">
      <c r="A370" s="26">
        <v>369</v>
      </c>
      <c r="B370">
        <v>46.25775</v>
      </c>
      <c r="C370">
        <v>-91.91146</v>
      </c>
      <c r="D370" s="259">
        <v>4.5</v>
      </c>
      <c r="E370" s="259" t="s">
        <v>572</v>
      </c>
      <c r="F370" s="42">
        <v>1</v>
      </c>
      <c r="G370" s="26">
        <v>1</v>
      </c>
      <c r="H370" s="42">
        <v>4</v>
      </c>
      <c r="I370" s="259">
        <v>2</v>
      </c>
      <c r="J370" s="17">
        <v>0</v>
      </c>
      <c r="K370" s="17">
        <v>0</v>
      </c>
      <c r="L370" s="261">
        <v>0</v>
      </c>
      <c r="M370" s="261">
        <v>0</v>
      </c>
      <c r="N370" s="261">
        <v>1</v>
      </c>
      <c r="O370" s="261">
        <v>0</v>
      </c>
      <c r="P370" s="259">
        <v>0</v>
      </c>
      <c r="Q370" s="259">
        <v>1</v>
      </c>
      <c r="R370" s="259">
        <v>0</v>
      </c>
      <c r="S370" s="259">
        <v>0</v>
      </c>
      <c r="T370" s="259">
        <v>0</v>
      </c>
      <c r="U370" s="259">
        <v>0</v>
      </c>
      <c r="V370" s="259">
        <v>0</v>
      </c>
      <c r="W370" s="259">
        <v>0</v>
      </c>
      <c r="X370" s="259">
        <v>0</v>
      </c>
      <c r="Y370" s="259">
        <v>0</v>
      </c>
      <c r="Z370" s="259">
        <v>0</v>
      </c>
      <c r="AA370" s="259">
        <v>1</v>
      </c>
      <c r="AB370" s="259">
        <v>0</v>
      </c>
      <c r="AC370" s="259">
        <v>0</v>
      </c>
      <c r="AD370" s="259">
        <v>0</v>
      </c>
      <c r="AE370" s="259">
        <v>0</v>
      </c>
      <c r="AF370" s="259">
        <v>0</v>
      </c>
      <c r="AG370" s="259">
        <v>2</v>
      </c>
      <c r="AH370" s="259">
        <v>0</v>
      </c>
      <c r="AI370" s="259">
        <v>0</v>
      </c>
      <c r="AJ370" s="259">
        <v>0</v>
      </c>
      <c r="AK370" s="259">
        <v>0</v>
      </c>
      <c r="AL370" s="259">
        <v>0</v>
      </c>
      <c r="AM370" s="259">
        <v>0</v>
      </c>
      <c r="AN370" s="259">
        <v>0</v>
      </c>
      <c r="AO370" s="259">
        <v>0</v>
      </c>
      <c r="AP370" s="259">
        <v>0</v>
      </c>
      <c r="AQ370" s="259">
        <v>0</v>
      </c>
      <c r="AR370" s="262">
        <v>0</v>
      </c>
      <c r="AS370" s="259">
        <v>0</v>
      </c>
    </row>
    <row r="371" spans="1:45" ht="12.75">
      <c r="A371" s="26">
        <v>370</v>
      </c>
      <c r="B371">
        <v>46.2573</v>
      </c>
      <c r="C371">
        <v>-91.91144</v>
      </c>
      <c r="D371" s="259">
        <v>5</v>
      </c>
      <c r="E371" s="259" t="s">
        <v>572</v>
      </c>
      <c r="F371" s="42">
        <v>1</v>
      </c>
      <c r="G371" s="26">
        <v>1</v>
      </c>
      <c r="H371" s="42">
        <v>2</v>
      </c>
      <c r="I371" s="259">
        <v>2</v>
      </c>
      <c r="J371" s="17">
        <v>0</v>
      </c>
      <c r="K371" s="17">
        <v>0</v>
      </c>
      <c r="L371" s="261">
        <v>0</v>
      </c>
      <c r="M371" s="261">
        <v>0</v>
      </c>
      <c r="N371" s="261">
        <v>0</v>
      </c>
      <c r="O371" s="261">
        <v>0</v>
      </c>
      <c r="P371" s="259">
        <v>0</v>
      </c>
      <c r="Q371" s="259">
        <v>1</v>
      </c>
      <c r="R371" s="259">
        <v>0</v>
      </c>
      <c r="S371" s="259">
        <v>0</v>
      </c>
      <c r="T371" s="259">
        <v>0</v>
      </c>
      <c r="U371" s="259">
        <v>0</v>
      </c>
      <c r="V371" s="259">
        <v>0</v>
      </c>
      <c r="W371" s="259">
        <v>0</v>
      </c>
      <c r="X371" s="259">
        <v>0</v>
      </c>
      <c r="Y371" s="259">
        <v>0</v>
      </c>
      <c r="Z371" s="259">
        <v>0</v>
      </c>
      <c r="AA371" s="259">
        <v>0</v>
      </c>
      <c r="AB371" s="259">
        <v>0</v>
      </c>
      <c r="AC371" s="259">
        <v>0</v>
      </c>
      <c r="AD371" s="259">
        <v>0</v>
      </c>
      <c r="AE371" s="259">
        <v>0</v>
      </c>
      <c r="AF371" s="259">
        <v>0</v>
      </c>
      <c r="AG371" s="259">
        <v>2</v>
      </c>
      <c r="AH371" s="259">
        <v>0</v>
      </c>
      <c r="AI371" s="259">
        <v>0</v>
      </c>
      <c r="AJ371" s="259">
        <v>0</v>
      </c>
      <c r="AK371" s="259">
        <v>0</v>
      </c>
      <c r="AL371" s="259">
        <v>0</v>
      </c>
      <c r="AM371" s="259">
        <v>0</v>
      </c>
      <c r="AN371" s="259">
        <v>0</v>
      </c>
      <c r="AO371" s="259">
        <v>0</v>
      </c>
      <c r="AP371" s="259">
        <v>0</v>
      </c>
      <c r="AQ371" s="259">
        <v>0</v>
      </c>
      <c r="AR371" s="262">
        <v>0</v>
      </c>
      <c r="AS371" s="259">
        <v>0</v>
      </c>
    </row>
    <row r="372" spans="1:45" ht="12.75">
      <c r="A372" s="26">
        <v>371</v>
      </c>
      <c r="B372">
        <v>46.25685</v>
      </c>
      <c r="C372">
        <v>-91.91143</v>
      </c>
      <c r="D372" s="259">
        <v>7.5</v>
      </c>
      <c r="E372" s="259" t="s">
        <v>572</v>
      </c>
      <c r="F372" s="42">
        <v>1</v>
      </c>
      <c r="G372" s="26">
        <v>1</v>
      </c>
      <c r="H372" s="42">
        <v>4</v>
      </c>
      <c r="I372" s="259">
        <v>2</v>
      </c>
      <c r="J372" s="17">
        <v>0</v>
      </c>
      <c r="K372" s="17">
        <v>1</v>
      </c>
      <c r="L372" s="261">
        <v>0</v>
      </c>
      <c r="M372" s="261">
        <v>0</v>
      </c>
      <c r="N372" s="261">
        <v>0</v>
      </c>
      <c r="O372" s="261">
        <v>0</v>
      </c>
      <c r="P372" s="259">
        <v>0</v>
      </c>
      <c r="Q372" s="259">
        <v>1</v>
      </c>
      <c r="R372" s="259">
        <v>0</v>
      </c>
      <c r="S372" s="259">
        <v>0</v>
      </c>
      <c r="T372" s="259">
        <v>0</v>
      </c>
      <c r="U372" s="259">
        <v>0</v>
      </c>
      <c r="V372" s="259">
        <v>0</v>
      </c>
      <c r="W372" s="259">
        <v>0</v>
      </c>
      <c r="X372" s="259">
        <v>0</v>
      </c>
      <c r="Y372" s="259">
        <v>0</v>
      </c>
      <c r="Z372" s="259">
        <v>0</v>
      </c>
      <c r="AA372" s="259">
        <v>0</v>
      </c>
      <c r="AB372" s="259">
        <v>0</v>
      </c>
      <c r="AC372" s="259">
        <v>0</v>
      </c>
      <c r="AD372" s="259">
        <v>2</v>
      </c>
      <c r="AE372" s="259">
        <v>0</v>
      </c>
      <c r="AF372" s="259">
        <v>0</v>
      </c>
      <c r="AG372" s="259">
        <v>1</v>
      </c>
      <c r="AH372" s="259">
        <v>2</v>
      </c>
      <c r="AI372" s="259">
        <v>0</v>
      </c>
      <c r="AJ372" s="259">
        <v>0</v>
      </c>
      <c r="AK372" s="259">
        <v>0</v>
      </c>
      <c r="AL372" s="259">
        <v>0</v>
      </c>
      <c r="AM372" s="259">
        <v>0</v>
      </c>
      <c r="AN372" s="259">
        <v>0</v>
      </c>
      <c r="AO372" s="259">
        <v>0</v>
      </c>
      <c r="AP372" s="259">
        <v>0</v>
      </c>
      <c r="AQ372" s="259">
        <v>0</v>
      </c>
      <c r="AR372" s="262">
        <v>0</v>
      </c>
      <c r="AS372" s="259">
        <v>0</v>
      </c>
    </row>
    <row r="373" spans="1:45" ht="12.75">
      <c r="A373" s="26">
        <v>372</v>
      </c>
      <c r="B373">
        <v>46.2564</v>
      </c>
      <c r="C373">
        <v>-91.91141</v>
      </c>
      <c r="D373" s="259">
        <v>9</v>
      </c>
      <c r="E373" s="259" t="s">
        <v>574</v>
      </c>
      <c r="F373" s="42">
        <v>1</v>
      </c>
      <c r="G373" s="26">
        <v>1</v>
      </c>
      <c r="H373" s="42">
        <v>0</v>
      </c>
      <c r="I373" s="259">
        <v>3</v>
      </c>
      <c r="J373" s="17">
        <v>1</v>
      </c>
      <c r="K373" s="17">
        <v>3</v>
      </c>
      <c r="L373" s="261">
        <v>0</v>
      </c>
      <c r="M373" s="261">
        <v>0</v>
      </c>
      <c r="N373" s="261">
        <v>0</v>
      </c>
      <c r="O373" s="261">
        <v>0</v>
      </c>
      <c r="P373" s="259">
        <v>0</v>
      </c>
      <c r="Q373" s="259">
        <v>0</v>
      </c>
      <c r="R373" s="259">
        <v>0</v>
      </c>
      <c r="S373" s="259">
        <v>0</v>
      </c>
      <c r="T373" s="259">
        <v>0</v>
      </c>
      <c r="U373" s="259">
        <v>0</v>
      </c>
      <c r="V373" s="259">
        <v>0</v>
      </c>
      <c r="W373" s="259">
        <v>0</v>
      </c>
      <c r="X373" s="259">
        <v>0</v>
      </c>
      <c r="Y373" s="259">
        <v>0</v>
      </c>
      <c r="Z373" s="259">
        <v>0</v>
      </c>
      <c r="AA373" s="259">
        <v>0</v>
      </c>
      <c r="AB373" s="259">
        <v>0</v>
      </c>
      <c r="AC373" s="259">
        <v>0</v>
      </c>
      <c r="AD373" s="259">
        <v>0</v>
      </c>
      <c r="AE373" s="259">
        <v>0</v>
      </c>
      <c r="AF373" s="259">
        <v>0</v>
      </c>
      <c r="AG373" s="259">
        <v>0</v>
      </c>
      <c r="AH373" s="259">
        <v>0</v>
      </c>
      <c r="AI373" s="259">
        <v>0</v>
      </c>
      <c r="AJ373" s="259">
        <v>0</v>
      </c>
      <c r="AK373" s="259">
        <v>0</v>
      </c>
      <c r="AL373" s="259">
        <v>0</v>
      </c>
      <c r="AM373" s="259">
        <v>0</v>
      </c>
      <c r="AN373" s="259">
        <v>0</v>
      </c>
      <c r="AO373" s="259">
        <v>0</v>
      </c>
      <c r="AP373" s="259">
        <v>0</v>
      </c>
      <c r="AQ373" s="259">
        <v>0</v>
      </c>
      <c r="AR373" s="262">
        <v>0</v>
      </c>
      <c r="AS373" s="259">
        <v>0</v>
      </c>
    </row>
    <row r="374" spans="1:45" ht="12.75">
      <c r="A374" s="26">
        <v>373</v>
      </c>
      <c r="B374">
        <v>46.25595</v>
      </c>
      <c r="C374">
        <v>-91.91139</v>
      </c>
      <c r="D374" s="259">
        <v>4</v>
      </c>
      <c r="E374" s="259" t="s">
        <v>574</v>
      </c>
      <c r="F374" s="42">
        <v>1</v>
      </c>
      <c r="G374" s="26">
        <v>1</v>
      </c>
      <c r="H374" s="42">
        <v>3</v>
      </c>
      <c r="I374" s="259">
        <v>1</v>
      </c>
      <c r="J374" s="17">
        <v>0</v>
      </c>
      <c r="K374" s="17">
        <v>0</v>
      </c>
      <c r="L374" s="261">
        <v>1</v>
      </c>
      <c r="M374" s="261">
        <v>0</v>
      </c>
      <c r="N374" s="261">
        <v>0</v>
      </c>
      <c r="O374" s="261">
        <v>0</v>
      </c>
      <c r="P374" s="259">
        <v>0</v>
      </c>
      <c r="Q374" s="259">
        <v>0</v>
      </c>
      <c r="R374" s="259">
        <v>0</v>
      </c>
      <c r="S374" s="259">
        <v>0</v>
      </c>
      <c r="T374" s="259">
        <v>0</v>
      </c>
      <c r="U374" s="259">
        <v>0</v>
      </c>
      <c r="V374" s="259">
        <v>0</v>
      </c>
      <c r="W374" s="259">
        <v>0</v>
      </c>
      <c r="X374" s="259">
        <v>0</v>
      </c>
      <c r="Y374" s="259">
        <v>0</v>
      </c>
      <c r="Z374" s="259">
        <v>0</v>
      </c>
      <c r="AA374" s="259">
        <v>1</v>
      </c>
      <c r="AB374" s="259">
        <v>0</v>
      </c>
      <c r="AC374" s="259">
        <v>0</v>
      </c>
      <c r="AD374" s="259">
        <v>0</v>
      </c>
      <c r="AE374" s="259">
        <v>0</v>
      </c>
      <c r="AF374" s="259">
        <v>0</v>
      </c>
      <c r="AG374" s="259">
        <v>1</v>
      </c>
      <c r="AH374" s="259">
        <v>0</v>
      </c>
      <c r="AI374" s="259">
        <v>0</v>
      </c>
      <c r="AJ374" s="259">
        <v>0</v>
      </c>
      <c r="AK374" s="259">
        <v>0</v>
      </c>
      <c r="AL374" s="259">
        <v>0</v>
      </c>
      <c r="AM374" s="259">
        <v>0</v>
      </c>
      <c r="AN374" s="259">
        <v>0</v>
      </c>
      <c r="AO374" s="259">
        <v>0</v>
      </c>
      <c r="AP374" s="259">
        <v>0</v>
      </c>
      <c r="AQ374" s="259">
        <v>0</v>
      </c>
      <c r="AR374" s="262">
        <v>0</v>
      </c>
      <c r="AS374" s="259">
        <v>0</v>
      </c>
    </row>
    <row r="375" spans="1:45" ht="12.75">
      <c r="A375" s="26">
        <v>374</v>
      </c>
      <c r="B375">
        <v>46.2555</v>
      </c>
      <c r="C375">
        <v>-91.91138</v>
      </c>
      <c r="D375" s="259">
        <v>5.5</v>
      </c>
      <c r="E375" s="259" t="s">
        <v>572</v>
      </c>
      <c r="F375" s="42">
        <v>1</v>
      </c>
      <c r="G375" s="26">
        <v>1</v>
      </c>
      <c r="H375" s="42">
        <v>3</v>
      </c>
      <c r="I375" s="259">
        <v>2</v>
      </c>
      <c r="J375" s="17">
        <v>0</v>
      </c>
      <c r="K375" s="17">
        <v>0</v>
      </c>
      <c r="L375" s="261">
        <v>0</v>
      </c>
      <c r="M375" s="261">
        <v>0</v>
      </c>
      <c r="N375" s="261">
        <v>2</v>
      </c>
      <c r="O375" s="261">
        <v>0</v>
      </c>
      <c r="P375" s="259">
        <v>0</v>
      </c>
      <c r="Q375" s="259">
        <v>0</v>
      </c>
      <c r="R375" s="259">
        <v>0</v>
      </c>
      <c r="S375" s="259">
        <v>0</v>
      </c>
      <c r="T375" s="259">
        <v>0</v>
      </c>
      <c r="U375" s="259">
        <v>0</v>
      </c>
      <c r="V375" s="259">
        <v>0</v>
      </c>
      <c r="W375" s="259">
        <v>0</v>
      </c>
      <c r="X375" s="259">
        <v>0</v>
      </c>
      <c r="Y375" s="259">
        <v>0</v>
      </c>
      <c r="Z375" s="259">
        <v>0</v>
      </c>
      <c r="AA375" s="259">
        <v>1</v>
      </c>
      <c r="AB375" s="259">
        <v>0</v>
      </c>
      <c r="AC375" s="259">
        <v>0</v>
      </c>
      <c r="AD375" s="259">
        <v>0</v>
      </c>
      <c r="AE375" s="259">
        <v>0</v>
      </c>
      <c r="AF375" s="259">
        <v>0</v>
      </c>
      <c r="AG375" s="259">
        <v>1</v>
      </c>
      <c r="AH375" s="259">
        <v>0</v>
      </c>
      <c r="AI375" s="259">
        <v>0</v>
      </c>
      <c r="AJ375" s="259">
        <v>0</v>
      </c>
      <c r="AK375" s="259">
        <v>0</v>
      </c>
      <c r="AL375" s="259">
        <v>0</v>
      </c>
      <c r="AM375" s="259">
        <v>0</v>
      </c>
      <c r="AN375" s="259">
        <v>0</v>
      </c>
      <c r="AO375" s="259">
        <v>0</v>
      </c>
      <c r="AP375" s="259">
        <v>0</v>
      </c>
      <c r="AQ375" s="259">
        <v>0</v>
      </c>
      <c r="AR375" s="262">
        <v>0</v>
      </c>
      <c r="AS375" s="259">
        <v>0</v>
      </c>
    </row>
    <row r="376" spans="1:45" ht="12.75">
      <c r="A376" s="26">
        <v>375</v>
      </c>
      <c r="B376">
        <v>46.25505</v>
      </c>
      <c r="C376">
        <v>-91.91136</v>
      </c>
      <c r="D376" s="259">
        <v>4</v>
      </c>
      <c r="E376" s="259" t="s">
        <v>572</v>
      </c>
      <c r="F376" s="42">
        <v>1</v>
      </c>
      <c r="G376" s="26">
        <v>1</v>
      </c>
      <c r="H376" s="42">
        <v>5</v>
      </c>
      <c r="I376" s="259">
        <v>2</v>
      </c>
      <c r="J376" s="17">
        <v>0</v>
      </c>
      <c r="K376" s="17">
        <v>0</v>
      </c>
      <c r="L376" s="261">
        <v>0</v>
      </c>
      <c r="M376" s="261">
        <v>0</v>
      </c>
      <c r="N376" s="261">
        <v>0</v>
      </c>
      <c r="O376" s="261">
        <v>0</v>
      </c>
      <c r="P376" s="259">
        <v>0</v>
      </c>
      <c r="Q376" s="259">
        <v>2</v>
      </c>
      <c r="R376" s="259">
        <v>0</v>
      </c>
      <c r="S376" s="259">
        <v>0</v>
      </c>
      <c r="T376" s="259">
        <v>0</v>
      </c>
      <c r="U376" s="259">
        <v>0</v>
      </c>
      <c r="V376" s="259">
        <v>0</v>
      </c>
      <c r="W376" s="259">
        <v>0</v>
      </c>
      <c r="X376" s="259">
        <v>0</v>
      </c>
      <c r="Y376" s="259">
        <v>0</v>
      </c>
      <c r="Z376" s="259">
        <v>0</v>
      </c>
      <c r="AA376" s="259">
        <v>1</v>
      </c>
      <c r="AB376" s="259">
        <v>0</v>
      </c>
      <c r="AC376" s="259">
        <v>0</v>
      </c>
      <c r="AD376" s="259">
        <v>0</v>
      </c>
      <c r="AE376" s="259">
        <v>1</v>
      </c>
      <c r="AF376" s="259">
        <v>0</v>
      </c>
      <c r="AG376" s="259">
        <v>2</v>
      </c>
      <c r="AH376" s="259">
        <v>2</v>
      </c>
      <c r="AI376" s="259">
        <v>0</v>
      </c>
      <c r="AJ376" s="259">
        <v>0</v>
      </c>
      <c r="AK376" s="259">
        <v>0</v>
      </c>
      <c r="AL376" s="259">
        <v>0</v>
      </c>
      <c r="AM376" s="259">
        <v>0</v>
      </c>
      <c r="AN376" s="259">
        <v>0</v>
      </c>
      <c r="AO376" s="259">
        <v>0</v>
      </c>
      <c r="AP376" s="259">
        <v>0</v>
      </c>
      <c r="AQ376" s="259">
        <v>0</v>
      </c>
      <c r="AR376" s="262">
        <v>0</v>
      </c>
      <c r="AS376" s="259">
        <v>0</v>
      </c>
    </row>
    <row r="377" spans="1:45" ht="12.75">
      <c r="A377" s="26">
        <v>376</v>
      </c>
      <c r="B377">
        <v>46.25461</v>
      </c>
      <c r="C377">
        <v>-91.91135</v>
      </c>
      <c r="D377" s="259">
        <v>1.5</v>
      </c>
      <c r="E377" s="259" t="s">
        <v>574</v>
      </c>
      <c r="F377" s="42">
        <v>1</v>
      </c>
      <c r="G377" s="26">
        <v>1</v>
      </c>
      <c r="H377" s="42">
        <v>3</v>
      </c>
      <c r="I377" s="259">
        <v>3</v>
      </c>
      <c r="J377" s="17">
        <v>0</v>
      </c>
      <c r="K377" s="17">
        <v>0</v>
      </c>
      <c r="L377" s="261">
        <v>0</v>
      </c>
      <c r="M377" s="261">
        <v>0</v>
      </c>
      <c r="N377" s="261">
        <v>0</v>
      </c>
      <c r="O377" s="261">
        <v>0</v>
      </c>
      <c r="P377" s="259">
        <v>0</v>
      </c>
      <c r="Q377" s="259">
        <v>0</v>
      </c>
      <c r="R377" s="259">
        <v>0</v>
      </c>
      <c r="S377" s="259">
        <v>0</v>
      </c>
      <c r="T377" s="259">
        <v>2</v>
      </c>
      <c r="U377" s="259">
        <v>0</v>
      </c>
      <c r="V377" s="259">
        <v>0</v>
      </c>
      <c r="W377" s="259">
        <v>0</v>
      </c>
      <c r="X377" s="259">
        <v>0</v>
      </c>
      <c r="Y377" s="259">
        <v>0</v>
      </c>
      <c r="Z377" s="259">
        <v>2</v>
      </c>
      <c r="AA377" s="259">
        <v>0</v>
      </c>
      <c r="AB377" s="259">
        <v>0</v>
      </c>
      <c r="AC377" s="259">
        <v>0</v>
      </c>
      <c r="AD377" s="259">
        <v>0</v>
      </c>
      <c r="AE377" s="259">
        <v>0</v>
      </c>
      <c r="AF377" s="259">
        <v>0</v>
      </c>
      <c r="AG377" s="259">
        <v>0</v>
      </c>
      <c r="AH377" s="259">
        <v>0</v>
      </c>
      <c r="AI377" s="259">
        <v>0</v>
      </c>
      <c r="AJ377" s="259">
        <v>0</v>
      </c>
      <c r="AK377" s="259">
        <v>0</v>
      </c>
      <c r="AL377" s="259">
        <v>3</v>
      </c>
      <c r="AM377" s="259">
        <v>0</v>
      </c>
      <c r="AN377" s="259">
        <v>0</v>
      </c>
      <c r="AO377" s="259">
        <v>0</v>
      </c>
      <c r="AP377" s="259">
        <v>0</v>
      </c>
      <c r="AQ377" s="259">
        <v>0</v>
      </c>
      <c r="AR377" s="262">
        <v>2</v>
      </c>
      <c r="AS377" s="259">
        <v>0</v>
      </c>
    </row>
    <row r="378" spans="1:45" ht="12.75">
      <c r="A378" s="26">
        <v>377</v>
      </c>
      <c r="B378">
        <v>46.25371</v>
      </c>
      <c r="C378">
        <v>-91.91132</v>
      </c>
      <c r="D378" s="259">
        <v>1</v>
      </c>
      <c r="E378" s="259" t="s">
        <v>572</v>
      </c>
      <c r="F378" s="42">
        <v>1</v>
      </c>
      <c r="G378" s="26">
        <v>1</v>
      </c>
      <c r="H378" s="42">
        <v>5</v>
      </c>
      <c r="I378" s="259">
        <v>3</v>
      </c>
      <c r="J378" s="17">
        <v>0</v>
      </c>
      <c r="K378" s="17">
        <v>0</v>
      </c>
      <c r="L378" s="261">
        <v>0</v>
      </c>
      <c r="M378" s="261">
        <v>2</v>
      </c>
      <c r="N378" s="261">
        <v>1</v>
      </c>
      <c r="O378" s="261">
        <v>0</v>
      </c>
      <c r="P378" s="259">
        <v>0</v>
      </c>
      <c r="Q378" s="259">
        <v>0</v>
      </c>
      <c r="R378" s="259">
        <v>0</v>
      </c>
      <c r="S378" s="259">
        <v>0</v>
      </c>
      <c r="T378" s="259">
        <v>0</v>
      </c>
      <c r="U378" s="259">
        <v>0</v>
      </c>
      <c r="V378" s="259">
        <v>0</v>
      </c>
      <c r="W378" s="259">
        <v>0</v>
      </c>
      <c r="X378" s="259">
        <v>0</v>
      </c>
      <c r="Y378" s="259">
        <v>0</v>
      </c>
      <c r="Z378" s="259">
        <v>3</v>
      </c>
      <c r="AA378" s="259">
        <v>0</v>
      </c>
      <c r="AB378" s="259">
        <v>0</v>
      </c>
      <c r="AC378" s="259">
        <v>1</v>
      </c>
      <c r="AD378" s="259">
        <v>0</v>
      </c>
      <c r="AE378" s="259">
        <v>0</v>
      </c>
      <c r="AF378" s="259">
        <v>0</v>
      </c>
      <c r="AG378" s="259">
        <v>0</v>
      </c>
      <c r="AH378" s="259">
        <v>0</v>
      </c>
      <c r="AI378" s="259">
        <v>0</v>
      </c>
      <c r="AJ378" s="259">
        <v>0</v>
      </c>
      <c r="AK378" s="259">
        <v>0</v>
      </c>
      <c r="AL378" s="259">
        <v>0</v>
      </c>
      <c r="AM378" s="259">
        <v>0</v>
      </c>
      <c r="AN378" s="259">
        <v>0</v>
      </c>
      <c r="AO378" s="259">
        <v>0</v>
      </c>
      <c r="AP378" s="259">
        <v>1</v>
      </c>
      <c r="AQ378" s="259">
        <v>0</v>
      </c>
      <c r="AR378" s="262">
        <v>0</v>
      </c>
      <c r="AS378" s="259">
        <v>0</v>
      </c>
    </row>
    <row r="379" spans="1:45" ht="12.75">
      <c r="A379" s="26">
        <v>378</v>
      </c>
      <c r="B379">
        <v>46.25326</v>
      </c>
      <c r="C379">
        <v>-91.9113</v>
      </c>
      <c r="D379" s="259">
        <v>2</v>
      </c>
      <c r="E379" s="259" t="s">
        <v>572</v>
      </c>
      <c r="F379" s="42">
        <v>1</v>
      </c>
      <c r="G379" s="26">
        <v>1</v>
      </c>
      <c r="H379" s="42">
        <v>6</v>
      </c>
      <c r="I379" s="259">
        <v>3</v>
      </c>
      <c r="J379" s="17">
        <v>0</v>
      </c>
      <c r="K379" s="17">
        <v>0</v>
      </c>
      <c r="L379" s="261">
        <v>0</v>
      </c>
      <c r="M379" s="261">
        <v>2</v>
      </c>
      <c r="N379" s="261">
        <v>0</v>
      </c>
      <c r="O379" s="261">
        <v>0</v>
      </c>
      <c r="P379" s="259">
        <v>0</v>
      </c>
      <c r="Q379" s="259">
        <v>1</v>
      </c>
      <c r="R379" s="259">
        <v>0</v>
      </c>
      <c r="S379" s="259">
        <v>0</v>
      </c>
      <c r="T379" s="259">
        <v>0</v>
      </c>
      <c r="U379" s="259">
        <v>0</v>
      </c>
      <c r="V379" s="259">
        <v>1</v>
      </c>
      <c r="W379" s="259">
        <v>0</v>
      </c>
      <c r="X379" s="259">
        <v>0</v>
      </c>
      <c r="Y379" s="259">
        <v>0</v>
      </c>
      <c r="Z379" s="259">
        <v>2</v>
      </c>
      <c r="AA379" s="259">
        <v>0</v>
      </c>
      <c r="AB379" s="259">
        <v>0</v>
      </c>
      <c r="AC379" s="259">
        <v>0</v>
      </c>
      <c r="AD379" s="259">
        <v>0</v>
      </c>
      <c r="AE379" s="259">
        <v>1</v>
      </c>
      <c r="AF379" s="259">
        <v>0</v>
      </c>
      <c r="AG379" s="259">
        <v>3</v>
      </c>
      <c r="AH379" s="259">
        <v>0</v>
      </c>
      <c r="AI379" s="259">
        <v>0</v>
      </c>
      <c r="AJ379" s="259">
        <v>0</v>
      </c>
      <c r="AK379" s="259">
        <v>0</v>
      </c>
      <c r="AL379" s="259">
        <v>0</v>
      </c>
      <c r="AM379" s="259">
        <v>0</v>
      </c>
      <c r="AN379" s="259">
        <v>0</v>
      </c>
      <c r="AO379" s="259">
        <v>0</v>
      </c>
      <c r="AP379" s="259">
        <v>0</v>
      </c>
      <c r="AQ379" s="259">
        <v>0</v>
      </c>
      <c r="AR379" s="262">
        <v>0</v>
      </c>
      <c r="AS379" s="259">
        <v>0</v>
      </c>
    </row>
    <row r="380" spans="1:45" ht="12.75">
      <c r="A380" s="26">
        <v>379</v>
      </c>
      <c r="B380">
        <v>46.25191</v>
      </c>
      <c r="C380">
        <v>-91.91125</v>
      </c>
      <c r="D380" s="259">
        <v>3</v>
      </c>
      <c r="E380" s="259" t="s">
        <v>572</v>
      </c>
      <c r="F380" s="42">
        <v>1</v>
      </c>
      <c r="G380" s="26">
        <v>1</v>
      </c>
      <c r="H380" s="42">
        <v>5</v>
      </c>
      <c r="I380" s="259">
        <v>3</v>
      </c>
      <c r="J380" s="17">
        <v>0</v>
      </c>
      <c r="K380" s="17">
        <v>0</v>
      </c>
      <c r="L380" s="261">
        <v>0</v>
      </c>
      <c r="M380" s="261">
        <v>0</v>
      </c>
      <c r="N380" s="261">
        <v>0</v>
      </c>
      <c r="O380" s="261">
        <v>0</v>
      </c>
      <c r="P380" s="259">
        <v>0</v>
      </c>
      <c r="Q380" s="259">
        <v>2</v>
      </c>
      <c r="R380" s="259">
        <v>0</v>
      </c>
      <c r="S380" s="259">
        <v>0</v>
      </c>
      <c r="T380" s="259">
        <v>0</v>
      </c>
      <c r="U380" s="259">
        <v>1</v>
      </c>
      <c r="V380" s="259">
        <v>0</v>
      </c>
      <c r="W380" s="259">
        <v>0</v>
      </c>
      <c r="X380" s="259">
        <v>0</v>
      </c>
      <c r="Y380" s="259">
        <v>0</v>
      </c>
      <c r="Z380" s="259">
        <v>2</v>
      </c>
      <c r="AA380" s="259">
        <v>0</v>
      </c>
      <c r="AB380" s="259">
        <v>0</v>
      </c>
      <c r="AC380" s="259">
        <v>0</v>
      </c>
      <c r="AD380" s="259">
        <v>0</v>
      </c>
      <c r="AE380" s="259">
        <v>0</v>
      </c>
      <c r="AF380" s="259">
        <v>0</v>
      </c>
      <c r="AG380" s="259">
        <v>2</v>
      </c>
      <c r="AH380" s="259">
        <v>2</v>
      </c>
      <c r="AI380" s="259">
        <v>0</v>
      </c>
      <c r="AJ380" s="259">
        <v>0</v>
      </c>
      <c r="AK380" s="259">
        <v>0</v>
      </c>
      <c r="AL380" s="259">
        <v>0</v>
      </c>
      <c r="AM380" s="259">
        <v>0</v>
      </c>
      <c r="AN380" s="259">
        <v>0</v>
      </c>
      <c r="AO380" s="259">
        <v>0</v>
      </c>
      <c r="AP380" s="259">
        <v>0</v>
      </c>
      <c r="AQ380" s="259">
        <v>0</v>
      </c>
      <c r="AR380" s="262">
        <v>0</v>
      </c>
      <c r="AS380" s="259">
        <v>0</v>
      </c>
    </row>
    <row r="381" spans="1:45" ht="12.75">
      <c r="A381" s="26">
        <v>380</v>
      </c>
      <c r="B381">
        <v>46.25146</v>
      </c>
      <c r="C381">
        <v>-91.91124</v>
      </c>
      <c r="D381" s="259">
        <v>4</v>
      </c>
      <c r="E381" s="259" t="s">
        <v>572</v>
      </c>
      <c r="F381" s="42">
        <v>1</v>
      </c>
      <c r="G381" s="26">
        <v>1</v>
      </c>
      <c r="H381" s="42">
        <v>4</v>
      </c>
      <c r="I381" s="259">
        <v>3</v>
      </c>
      <c r="J381" s="17">
        <v>0</v>
      </c>
      <c r="K381" s="17">
        <v>0</v>
      </c>
      <c r="L381" s="261">
        <v>0</v>
      </c>
      <c r="M381" s="261">
        <v>0</v>
      </c>
      <c r="N381" s="261">
        <v>3</v>
      </c>
      <c r="O381" s="261">
        <v>0</v>
      </c>
      <c r="P381" s="259">
        <v>0</v>
      </c>
      <c r="Q381" s="259">
        <v>2</v>
      </c>
      <c r="R381" s="259">
        <v>0</v>
      </c>
      <c r="S381" s="259">
        <v>0</v>
      </c>
      <c r="T381" s="259">
        <v>0</v>
      </c>
      <c r="U381" s="259">
        <v>0</v>
      </c>
      <c r="V381" s="259">
        <v>0</v>
      </c>
      <c r="W381" s="259">
        <v>0</v>
      </c>
      <c r="X381" s="259">
        <v>0</v>
      </c>
      <c r="Y381" s="259">
        <v>0</v>
      </c>
      <c r="Z381" s="259">
        <v>0</v>
      </c>
      <c r="AA381" s="259">
        <v>0</v>
      </c>
      <c r="AB381" s="259">
        <v>0</v>
      </c>
      <c r="AC381" s="259">
        <v>0</v>
      </c>
      <c r="AD381" s="259">
        <v>0</v>
      </c>
      <c r="AE381" s="259">
        <v>0</v>
      </c>
      <c r="AF381" s="259">
        <v>0</v>
      </c>
      <c r="AG381" s="259">
        <v>1</v>
      </c>
      <c r="AH381" s="259">
        <v>1</v>
      </c>
      <c r="AI381" s="259">
        <v>0</v>
      </c>
      <c r="AJ381" s="259">
        <v>0</v>
      </c>
      <c r="AK381" s="259">
        <v>0</v>
      </c>
      <c r="AL381" s="259">
        <v>0</v>
      </c>
      <c r="AM381" s="259">
        <v>0</v>
      </c>
      <c r="AN381" s="259">
        <v>0</v>
      </c>
      <c r="AO381" s="259">
        <v>0</v>
      </c>
      <c r="AP381" s="259">
        <v>0</v>
      </c>
      <c r="AQ381" s="259">
        <v>0</v>
      </c>
      <c r="AR381" s="262">
        <v>0</v>
      </c>
      <c r="AS381" s="259">
        <v>0</v>
      </c>
    </row>
    <row r="382" spans="1:45" ht="12.75">
      <c r="A382" s="26">
        <v>381</v>
      </c>
      <c r="B382">
        <v>46.25101</v>
      </c>
      <c r="C382">
        <v>-91.91122</v>
      </c>
      <c r="D382" s="259">
        <v>4</v>
      </c>
      <c r="E382" s="259" t="s">
        <v>572</v>
      </c>
      <c r="F382" s="42">
        <v>1</v>
      </c>
      <c r="G382" s="26">
        <v>1</v>
      </c>
      <c r="H382" s="42">
        <v>4</v>
      </c>
      <c r="I382" s="259">
        <v>3</v>
      </c>
      <c r="J382" s="17">
        <v>0</v>
      </c>
      <c r="K382" s="17">
        <v>0</v>
      </c>
      <c r="L382" s="261">
        <v>0</v>
      </c>
      <c r="M382" s="261">
        <v>0</v>
      </c>
      <c r="N382" s="261">
        <v>0</v>
      </c>
      <c r="O382" s="261">
        <v>0</v>
      </c>
      <c r="P382" s="259">
        <v>0</v>
      </c>
      <c r="Q382" s="259">
        <v>1</v>
      </c>
      <c r="R382" s="259">
        <v>0</v>
      </c>
      <c r="S382" s="259">
        <v>0</v>
      </c>
      <c r="T382" s="259">
        <v>0</v>
      </c>
      <c r="U382" s="259">
        <v>0</v>
      </c>
      <c r="V382" s="259">
        <v>0</v>
      </c>
      <c r="W382" s="259">
        <v>0</v>
      </c>
      <c r="X382" s="259">
        <v>0</v>
      </c>
      <c r="Y382" s="259">
        <v>0</v>
      </c>
      <c r="Z382" s="259">
        <v>1</v>
      </c>
      <c r="AA382" s="259">
        <v>1</v>
      </c>
      <c r="AB382" s="259">
        <v>0</v>
      </c>
      <c r="AC382" s="259">
        <v>0</v>
      </c>
      <c r="AD382" s="259">
        <v>0</v>
      </c>
      <c r="AE382" s="259">
        <v>0</v>
      </c>
      <c r="AF382" s="259">
        <v>0</v>
      </c>
      <c r="AG382" s="259">
        <v>3</v>
      </c>
      <c r="AH382" s="259">
        <v>0</v>
      </c>
      <c r="AI382" s="259">
        <v>0</v>
      </c>
      <c r="AJ382" s="259">
        <v>0</v>
      </c>
      <c r="AK382" s="259">
        <v>0</v>
      </c>
      <c r="AL382" s="259">
        <v>0</v>
      </c>
      <c r="AM382" s="259">
        <v>0</v>
      </c>
      <c r="AN382" s="259">
        <v>0</v>
      </c>
      <c r="AO382" s="259">
        <v>0</v>
      </c>
      <c r="AP382" s="259">
        <v>0</v>
      </c>
      <c r="AQ382" s="259">
        <v>0</v>
      </c>
      <c r="AR382" s="262">
        <v>0</v>
      </c>
      <c r="AS382" s="259">
        <v>0</v>
      </c>
    </row>
    <row r="383" spans="1:45" ht="12.75">
      <c r="A383" s="26">
        <v>382</v>
      </c>
      <c r="B383">
        <v>46.25011</v>
      </c>
      <c r="C383">
        <v>-91.91119</v>
      </c>
      <c r="D383" s="259">
        <v>2</v>
      </c>
      <c r="E383" s="259" t="s">
        <v>572</v>
      </c>
      <c r="F383" s="42">
        <v>1</v>
      </c>
      <c r="G383" s="26">
        <v>1</v>
      </c>
      <c r="H383" s="42">
        <v>4</v>
      </c>
      <c r="I383" s="259">
        <v>3</v>
      </c>
      <c r="J383" s="17">
        <v>0</v>
      </c>
      <c r="K383" s="17">
        <v>0</v>
      </c>
      <c r="L383" s="261">
        <v>1</v>
      </c>
      <c r="M383" s="261">
        <v>0</v>
      </c>
      <c r="N383" s="261">
        <v>0</v>
      </c>
      <c r="O383" s="261">
        <v>0</v>
      </c>
      <c r="P383" s="259">
        <v>0</v>
      </c>
      <c r="Q383" s="259">
        <v>0</v>
      </c>
      <c r="R383" s="259">
        <v>0</v>
      </c>
      <c r="S383" s="259">
        <v>0</v>
      </c>
      <c r="T383" s="259">
        <v>0</v>
      </c>
      <c r="U383" s="259">
        <v>0</v>
      </c>
      <c r="V383" s="259">
        <v>0</v>
      </c>
      <c r="W383" s="259">
        <v>0</v>
      </c>
      <c r="X383" s="259">
        <v>0</v>
      </c>
      <c r="Y383" s="259">
        <v>0</v>
      </c>
      <c r="Z383" s="259">
        <v>3</v>
      </c>
      <c r="AA383" s="259">
        <v>1</v>
      </c>
      <c r="AB383" s="259">
        <v>0</v>
      </c>
      <c r="AC383" s="259">
        <v>0</v>
      </c>
      <c r="AD383" s="259">
        <v>0</v>
      </c>
      <c r="AE383" s="259">
        <v>0</v>
      </c>
      <c r="AF383" s="259">
        <v>0</v>
      </c>
      <c r="AG383" s="259">
        <v>0</v>
      </c>
      <c r="AH383" s="259">
        <v>0</v>
      </c>
      <c r="AI383" s="259">
        <v>0</v>
      </c>
      <c r="AJ383" s="259">
        <v>0</v>
      </c>
      <c r="AK383" s="259">
        <v>1</v>
      </c>
      <c r="AL383" s="259">
        <v>0</v>
      </c>
      <c r="AM383" s="259">
        <v>0</v>
      </c>
      <c r="AN383" s="259">
        <v>0</v>
      </c>
      <c r="AO383" s="259">
        <v>0</v>
      </c>
      <c r="AP383" s="259">
        <v>0</v>
      </c>
      <c r="AQ383" s="259">
        <v>0</v>
      </c>
      <c r="AR383" s="262">
        <v>2</v>
      </c>
      <c r="AS383" s="259">
        <v>0</v>
      </c>
    </row>
    <row r="384" spans="1:45" ht="12.75">
      <c r="A384" s="26">
        <v>383</v>
      </c>
      <c r="B384">
        <v>46.24966</v>
      </c>
      <c r="C384">
        <v>-91.91118</v>
      </c>
      <c r="D384" s="259">
        <v>3.5</v>
      </c>
      <c r="E384" s="259" t="s">
        <v>572</v>
      </c>
      <c r="F384" s="42">
        <v>1</v>
      </c>
      <c r="G384" s="26">
        <v>1</v>
      </c>
      <c r="H384" s="42">
        <v>3</v>
      </c>
      <c r="I384" s="259">
        <v>3</v>
      </c>
      <c r="J384" s="17">
        <v>0</v>
      </c>
      <c r="K384" s="17">
        <v>0</v>
      </c>
      <c r="L384" s="261">
        <v>0</v>
      </c>
      <c r="M384" s="261">
        <v>0</v>
      </c>
      <c r="N384" s="261">
        <v>0</v>
      </c>
      <c r="O384" s="261">
        <v>0</v>
      </c>
      <c r="P384" s="259">
        <v>0</v>
      </c>
      <c r="Q384" s="259">
        <v>0</v>
      </c>
      <c r="R384" s="259">
        <v>0</v>
      </c>
      <c r="S384" s="259">
        <v>0</v>
      </c>
      <c r="T384" s="259">
        <v>0</v>
      </c>
      <c r="U384" s="259">
        <v>0</v>
      </c>
      <c r="V384" s="259">
        <v>0</v>
      </c>
      <c r="W384" s="259">
        <v>0</v>
      </c>
      <c r="X384" s="259">
        <v>0</v>
      </c>
      <c r="Y384" s="259">
        <v>0</v>
      </c>
      <c r="Z384" s="259">
        <v>1</v>
      </c>
      <c r="AA384" s="259">
        <v>0</v>
      </c>
      <c r="AB384" s="259">
        <v>0</v>
      </c>
      <c r="AC384" s="259">
        <v>0</v>
      </c>
      <c r="AD384" s="259">
        <v>0</v>
      </c>
      <c r="AE384" s="259">
        <v>1</v>
      </c>
      <c r="AF384" s="259">
        <v>0</v>
      </c>
      <c r="AG384" s="259">
        <v>3</v>
      </c>
      <c r="AH384" s="259">
        <v>0</v>
      </c>
      <c r="AI384" s="259">
        <v>0</v>
      </c>
      <c r="AJ384" s="259">
        <v>0</v>
      </c>
      <c r="AK384" s="259">
        <v>0</v>
      </c>
      <c r="AL384" s="259">
        <v>0</v>
      </c>
      <c r="AM384" s="259">
        <v>0</v>
      </c>
      <c r="AN384" s="259">
        <v>0</v>
      </c>
      <c r="AO384" s="259">
        <v>0</v>
      </c>
      <c r="AP384" s="259">
        <v>0</v>
      </c>
      <c r="AQ384" s="259">
        <v>0</v>
      </c>
      <c r="AR384" s="262">
        <v>0</v>
      </c>
      <c r="AS384" s="259">
        <v>0</v>
      </c>
    </row>
    <row r="385" spans="1:45" ht="12.75">
      <c r="A385" s="26">
        <v>384</v>
      </c>
      <c r="B385">
        <v>46.24921</v>
      </c>
      <c r="C385">
        <v>-91.91116</v>
      </c>
      <c r="D385" s="259">
        <v>2.5</v>
      </c>
      <c r="E385" s="259" t="s">
        <v>572</v>
      </c>
      <c r="F385" s="42">
        <v>1</v>
      </c>
      <c r="G385" s="26">
        <v>1</v>
      </c>
      <c r="H385" s="42">
        <v>5</v>
      </c>
      <c r="I385" s="259">
        <v>3</v>
      </c>
      <c r="J385" s="17">
        <v>0</v>
      </c>
      <c r="K385" s="17">
        <v>0</v>
      </c>
      <c r="L385" s="261">
        <v>0</v>
      </c>
      <c r="M385" s="261">
        <v>1</v>
      </c>
      <c r="N385" s="261">
        <v>0</v>
      </c>
      <c r="O385" s="261">
        <v>0</v>
      </c>
      <c r="P385" s="259">
        <v>0</v>
      </c>
      <c r="Q385" s="259">
        <v>0</v>
      </c>
      <c r="R385" s="259">
        <v>0</v>
      </c>
      <c r="S385" s="259">
        <v>0</v>
      </c>
      <c r="T385" s="259">
        <v>0</v>
      </c>
      <c r="U385" s="259">
        <v>0</v>
      </c>
      <c r="V385" s="259">
        <v>0</v>
      </c>
      <c r="W385" s="259">
        <v>0</v>
      </c>
      <c r="X385" s="259">
        <v>0</v>
      </c>
      <c r="Y385" s="259">
        <v>1</v>
      </c>
      <c r="Z385" s="259">
        <v>2</v>
      </c>
      <c r="AA385" s="259">
        <v>0</v>
      </c>
      <c r="AB385" s="259">
        <v>0</v>
      </c>
      <c r="AC385" s="259">
        <v>0</v>
      </c>
      <c r="AD385" s="259">
        <v>0</v>
      </c>
      <c r="AE385" s="259">
        <v>1</v>
      </c>
      <c r="AF385" s="259">
        <v>0</v>
      </c>
      <c r="AG385" s="259">
        <v>3</v>
      </c>
      <c r="AH385" s="259">
        <v>0</v>
      </c>
      <c r="AI385" s="259">
        <v>0</v>
      </c>
      <c r="AJ385" s="259">
        <v>0</v>
      </c>
      <c r="AK385" s="259">
        <v>0</v>
      </c>
      <c r="AL385" s="259">
        <v>0</v>
      </c>
      <c r="AM385" s="259">
        <v>0</v>
      </c>
      <c r="AN385" s="259">
        <v>0</v>
      </c>
      <c r="AO385" s="259">
        <v>0</v>
      </c>
      <c r="AP385" s="259">
        <v>0</v>
      </c>
      <c r="AQ385" s="259">
        <v>0</v>
      </c>
      <c r="AR385" s="262">
        <v>0</v>
      </c>
      <c r="AS385" s="259">
        <v>0</v>
      </c>
    </row>
    <row r="386" spans="1:45" ht="12.75">
      <c r="A386" s="26">
        <v>385</v>
      </c>
      <c r="B386">
        <v>46.26046</v>
      </c>
      <c r="C386">
        <v>-91.9109</v>
      </c>
      <c r="D386" s="259">
        <v>4</v>
      </c>
      <c r="E386" s="259" t="s">
        <v>572</v>
      </c>
      <c r="F386" s="42">
        <v>1</v>
      </c>
      <c r="G386" s="26">
        <v>1</v>
      </c>
      <c r="H386" s="42">
        <v>1</v>
      </c>
      <c r="I386" s="259">
        <v>3</v>
      </c>
      <c r="J386" s="17">
        <v>0</v>
      </c>
      <c r="K386" s="17">
        <v>0</v>
      </c>
      <c r="L386" s="261">
        <v>0</v>
      </c>
      <c r="M386" s="261">
        <v>0</v>
      </c>
      <c r="N386" s="261">
        <v>0</v>
      </c>
      <c r="O386" s="261">
        <v>0</v>
      </c>
      <c r="P386" s="259">
        <v>0</v>
      </c>
      <c r="Q386" s="259">
        <v>0</v>
      </c>
      <c r="R386" s="259">
        <v>0</v>
      </c>
      <c r="S386" s="259">
        <v>0</v>
      </c>
      <c r="T386" s="259">
        <v>0</v>
      </c>
      <c r="U386" s="259">
        <v>0</v>
      </c>
      <c r="V386" s="259">
        <v>0</v>
      </c>
      <c r="W386" s="259">
        <v>0</v>
      </c>
      <c r="X386" s="259">
        <v>0</v>
      </c>
      <c r="Y386" s="259">
        <v>0</v>
      </c>
      <c r="Z386" s="259">
        <v>0</v>
      </c>
      <c r="AA386" s="259">
        <v>0</v>
      </c>
      <c r="AB386" s="259">
        <v>0</v>
      </c>
      <c r="AC386" s="259">
        <v>0</v>
      </c>
      <c r="AD386" s="259">
        <v>0</v>
      </c>
      <c r="AE386" s="259">
        <v>0</v>
      </c>
      <c r="AF386" s="259">
        <v>0</v>
      </c>
      <c r="AG386" s="259">
        <v>3</v>
      </c>
      <c r="AH386" s="259">
        <v>0</v>
      </c>
      <c r="AI386" s="259">
        <v>0</v>
      </c>
      <c r="AJ386" s="259">
        <v>0</v>
      </c>
      <c r="AK386" s="259">
        <v>0</v>
      </c>
      <c r="AL386" s="259">
        <v>0</v>
      </c>
      <c r="AM386" s="259">
        <v>0</v>
      </c>
      <c r="AN386" s="259">
        <v>0</v>
      </c>
      <c r="AO386" s="259">
        <v>0</v>
      </c>
      <c r="AP386" s="259">
        <v>0</v>
      </c>
      <c r="AQ386" s="259">
        <v>0</v>
      </c>
      <c r="AR386" s="262">
        <v>0</v>
      </c>
      <c r="AS386" s="259">
        <v>0</v>
      </c>
    </row>
    <row r="387" spans="1:45" ht="12.75">
      <c r="A387" s="26">
        <v>386</v>
      </c>
      <c r="B387">
        <v>46.26001</v>
      </c>
      <c r="C387">
        <v>-91.91089</v>
      </c>
      <c r="D387" s="259">
        <v>4</v>
      </c>
      <c r="E387" s="259" t="s">
        <v>572</v>
      </c>
      <c r="F387" s="42">
        <v>1</v>
      </c>
      <c r="G387" s="26">
        <v>1</v>
      </c>
      <c r="H387" s="42">
        <v>2</v>
      </c>
      <c r="I387" s="259">
        <v>3</v>
      </c>
      <c r="J387" s="17">
        <v>0</v>
      </c>
      <c r="K387" s="17">
        <v>0</v>
      </c>
      <c r="L387" s="261">
        <v>1</v>
      </c>
      <c r="M387" s="261">
        <v>0</v>
      </c>
      <c r="N387" s="261">
        <v>0</v>
      </c>
      <c r="O387" s="261">
        <v>0</v>
      </c>
      <c r="P387" s="259">
        <v>0</v>
      </c>
      <c r="Q387" s="259">
        <v>0</v>
      </c>
      <c r="R387" s="259">
        <v>0</v>
      </c>
      <c r="S387" s="259">
        <v>0</v>
      </c>
      <c r="T387" s="259">
        <v>0</v>
      </c>
      <c r="U387" s="259">
        <v>0</v>
      </c>
      <c r="V387" s="259">
        <v>0</v>
      </c>
      <c r="W387" s="259">
        <v>0</v>
      </c>
      <c r="X387" s="259">
        <v>0</v>
      </c>
      <c r="Y387" s="259">
        <v>0</v>
      </c>
      <c r="Z387" s="259">
        <v>0</v>
      </c>
      <c r="AA387" s="259">
        <v>0</v>
      </c>
      <c r="AB387" s="259">
        <v>0</v>
      </c>
      <c r="AC387" s="259">
        <v>0</v>
      </c>
      <c r="AD387" s="259">
        <v>0</v>
      </c>
      <c r="AE387" s="259">
        <v>0</v>
      </c>
      <c r="AF387" s="259">
        <v>0</v>
      </c>
      <c r="AG387" s="259">
        <v>3</v>
      </c>
      <c r="AH387" s="259">
        <v>0</v>
      </c>
      <c r="AI387" s="259">
        <v>0</v>
      </c>
      <c r="AJ387" s="259">
        <v>0</v>
      </c>
      <c r="AK387" s="259">
        <v>0</v>
      </c>
      <c r="AL387" s="259">
        <v>0</v>
      </c>
      <c r="AM387" s="259">
        <v>0</v>
      </c>
      <c r="AN387" s="259">
        <v>0</v>
      </c>
      <c r="AO387" s="259">
        <v>0</v>
      </c>
      <c r="AP387" s="259">
        <v>0</v>
      </c>
      <c r="AQ387" s="259">
        <v>0</v>
      </c>
      <c r="AR387" s="262">
        <v>0</v>
      </c>
      <c r="AS387" s="259">
        <v>0</v>
      </c>
    </row>
    <row r="388" spans="1:45" ht="12.75">
      <c r="A388" s="26">
        <v>387</v>
      </c>
      <c r="B388">
        <v>46.25956</v>
      </c>
      <c r="C388">
        <v>-91.91087</v>
      </c>
      <c r="D388" s="259">
        <v>4</v>
      </c>
      <c r="E388" s="259" t="s">
        <v>572</v>
      </c>
      <c r="F388" s="42">
        <v>1</v>
      </c>
      <c r="G388" s="26">
        <v>1</v>
      </c>
      <c r="H388" s="42">
        <v>1</v>
      </c>
      <c r="I388" s="259">
        <v>3</v>
      </c>
      <c r="J388" s="17">
        <v>0</v>
      </c>
      <c r="K388" s="17">
        <v>0</v>
      </c>
      <c r="L388" s="261">
        <v>0</v>
      </c>
      <c r="M388" s="261">
        <v>0</v>
      </c>
      <c r="N388" s="261">
        <v>0</v>
      </c>
      <c r="O388" s="261">
        <v>0</v>
      </c>
      <c r="P388" s="259">
        <v>0</v>
      </c>
      <c r="Q388" s="259">
        <v>0</v>
      </c>
      <c r="R388" s="259">
        <v>0</v>
      </c>
      <c r="S388" s="259">
        <v>0</v>
      </c>
      <c r="T388" s="259">
        <v>0</v>
      </c>
      <c r="U388" s="259">
        <v>0</v>
      </c>
      <c r="V388" s="259">
        <v>0</v>
      </c>
      <c r="W388" s="259">
        <v>0</v>
      </c>
      <c r="X388" s="259">
        <v>0</v>
      </c>
      <c r="Y388" s="259">
        <v>0</v>
      </c>
      <c r="Z388" s="259">
        <v>0</v>
      </c>
      <c r="AA388" s="259">
        <v>0</v>
      </c>
      <c r="AB388" s="259">
        <v>0</v>
      </c>
      <c r="AC388" s="259">
        <v>0</v>
      </c>
      <c r="AD388" s="259">
        <v>0</v>
      </c>
      <c r="AE388" s="259">
        <v>0</v>
      </c>
      <c r="AF388" s="259">
        <v>0</v>
      </c>
      <c r="AG388" s="259">
        <v>3</v>
      </c>
      <c r="AH388" s="259">
        <v>0</v>
      </c>
      <c r="AI388" s="259">
        <v>0</v>
      </c>
      <c r="AJ388" s="259">
        <v>0</v>
      </c>
      <c r="AK388" s="259">
        <v>0</v>
      </c>
      <c r="AL388" s="259">
        <v>0</v>
      </c>
      <c r="AM388" s="259">
        <v>0</v>
      </c>
      <c r="AN388" s="259">
        <v>0</v>
      </c>
      <c r="AO388" s="259">
        <v>0</v>
      </c>
      <c r="AP388" s="259">
        <v>0</v>
      </c>
      <c r="AQ388" s="259">
        <v>0</v>
      </c>
      <c r="AR388" s="262">
        <v>0</v>
      </c>
      <c r="AS388" s="259">
        <v>0</v>
      </c>
    </row>
    <row r="389" spans="1:45" ht="12.75">
      <c r="A389" s="26">
        <v>388</v>
      </c>
      <c r="B389">
        <v>46.25911</v>
      </c>
      <c r="C389">
        <v>-91.91086</v>
      </c>
      <c r="D389" s="259">
        <v>4</v>
      </c>
      <c r="E389" s="259" t="s">
        <v>572</v>
      </c>
      <c r="F389" s="42">
        <v>1</v>
      </c>
      <c r="G389" s="26">
        <v>1</v>
      </c>
      <c r="H389" s="42">
        <v>1</v>
      </c>
      <c r="I389" s="259">
        <v>3</v>
      </c>
      <c r="J389" s="17">
        <v>0</v>
      </c>
      <c r="K389" s="17">
        <v>0</v>
      </c>
      <c r="L389" s="261">
        <v>0</v>
      </c>
      <c r="M389" s="261">
        <v>0</v>
      </c>
      <c r="N389" s="261">
        <v>0</v>
      </c>
      <c r="O389" s="261">
        <v>0</v>
      </c>
      <c r="P389" s="259">
        <v>0</v>
      </c>
      <c r="Q389" s="259">
        <v>0</v>
      </c>
      <c r="R389" s="259">
        <v>0</v>
      </c>
      <c r="S389" s="259">
        <v>0</v>
      </c>
      <c r="T389" s="259">
        <v>0</v>
      </c>
      <c r="U389" s="259">
        <v>0</v>
      </c>
      <c r="V389" s="259">
        <v>0</v>
      </c>
      <c r="W389" s="259">
        <v>0</v>
      </c>
      <c r="X389" s="259">
        <v>0</v>
      </c>
      <c r="Y389" s="259">
        <v>0</v>
      </c>
      <c r="Z389" s="259">
        <v>0</v>
      </c>
      <c r="AA389" s="259">
        <v>0</v>
      </c>
      <c r="AB389" s="259">
        <v>0</v>
      </c>
      <c r="AC389" s="259">
        <v>0</v>
      </c>
      <c r="AD389" s="259">
        <v>0</v>
      </c>
      <c r="AE389" s="259">
        <v>0</v>
      </c>
      <c r="AF389" s="259">
        <v>0</v>
      </c>
      <c r="AG389" s="259">
        <v>3</v>
      </c>
      <c r="AH389" s="259">
        <v>0</v>
      </c>
      <c r="AI389" s="259">
        <v>0</v>
      </c>
      <c r="AJ389" s="259">
        <v>0</v>
      </c>
      <c r="AK389" s="259">
        <v>0</v>
      </c>
      <c r="AL389" s="259">
        <v>0</v>
      </c>
      <c r="AM389" s="259">
        <v>0</v>
      </c>
      <c r="AN389" s="259">
        <v>0</v>
      </c>
      <c r="AO389" s="259">
        <v>0</v>
      </c>
      <c r="AP389" s="259">
        <v>0</v>
      </c>
      <c r="AQ389" s="259">
        <v>0</v>
      </c>
      <c r="AR389" s="262">
        <v>0</v>
      </c>
      <c r="AS389" s="259">
        <v>0</v>
      </c>
    </row>
    <row r="390" spans="1:45" ht="12.75">
      <c r="A390" s="26">
        <v>389</v>
      </c>
      <c r="B390">
        <v>46.25866</v>
      </c>
      <c r="C390">
        <v>-91.91084</v>
      </c>
      <c r="D390" s="259">
        <v>4</v>
      </c>
      <c r="E390" s="259" t="s">
        <v>572</v>
      </c>
      <c r="F390" s="42">
        <v>1</v>
      </c>
      <c r="G390" s="26">
        <v>1</v>
      </c>
      <c r="H390" s="42">
        <v>1</v>
      </c>
      <c r="I390" s="259">
        <v>3</v>
      </c>
      <c r="J390" s="17">
        <v>0</v>
      </c>
      <c r="K390" s="17">
        <v>0</v>
      </c>
      <c r="L390" s="261">
        <v>0</v>
      </c>
      <c r="M390" s="261">
        <v>0</v>
      </c>
      <c r="N390" s="261">
        <v>0</v>
      </c>
      <c r="O390" s="261">
        <v>0</v>
      </c>
      <c r="P390" s="259">
        <v>0</v>
      </c>
      <c r="Q390" s="259">
        <v>0</v>
      </c>
      <c r="R390" s="259">
        <v>0</v>
      </c>
      <c r="S390" s="259">
        <v>0</v>
      </c>
      <c r="T390" s="259">
        <v>0</v>
      </c>
      <c r="U390" s="259">
        <v>0</v>
      </c>
      <c r="V390" s="259">
        <v>0</v>
      </c>
      <c r="W390" s="259">
        <v>0</v>
      </c>
      <c r="X390" s="259">
        <v>0</v>
      </c>
      <c r="Y390" s="259">
        <v>0</v>
      </c>
      <c r="Z390" s="259">
        <v>0</v>
      </c>
      <c r="AA390" s="259">
        <v>0</v>
      </c>
      <c r="AB390" s="259">
        <v>0</v>
      </c>
      <c r="AC390" s="259">
        <v>0</v>
      </c>
      <c r="AD390" s="259">
        <v>0</v>
      </c>
      <c r="AE390" s="259">
        <v>0</v>
      </c>
      <c r="AF390" s="259">
        <v>0</v>
      </c>
      <c r="AG390" s="259">
        <v>3</v>
      </c>
      <c r="AH390" s="259">
        <v>0</v>
      </c>
      <c r="AI390" s="259">
        <v>0</v>
      </c>
      <c r="AJ390" s="259">
        <v>0</v>
      </c>
      <c r="AK390" s="259">
        <v>0</v>
      </c>
      <c r="AL390" s="259">
        <v>0</v>
      </c>
      <c r="AM390" s="259">
        <v>0</v>
      </c>
      <c r="AN390" s="259">
        <v>0</v>
      </c>
      <c r="AO390" s="259">
        <v>0</v>
      </c>
      <c r="AP390" s="259">
        <v>0</v>
      </c>
      <c r="AQ390" s="259">
        <v>0</v>
      </c>
      <c r="AR390" s="262">
        <v>0</v>
      </c>
      <c r="AS390" s="259">
        <v>0</v>
      </c>
    </row>
    <row r="391" spans="1:45" ht="12.75">
      <c r="A391" s="26">
        <v>390</v>
      </c>
      <c r="B391">
        <v>46.25821</v>
      </c>
      <c r="C391">
        <v>-91.91082</v>
      </c>
      <c r="D391" s="259">
        <v>4.5</v>
      </c>
      <c r="E391" s="259" t="s">
        <v>572</v>
      </c>
      <c r="F391" s="42">
        <v>1</v>
      </c>
      <c r="G391" s="26">
        <v>1</v>
      </c>
      <c r="H391" s="42">
        <v>1</v>
      </c>
      <c r="I391" s="259">
        <v>2</v>
      </c>
      <c r="J391" s="17">
        <v>0</v>
      </c>
      <c r="K391" s="17">
        <v>0</v>
      </c>
      <c r="L391" s="261">
        <v>0</v>
      </c>
      <c r="M391" s="261">
        <v>0</v>
      </c>
      <c r="N391" s="261">
        <v>0</v>
      </c>
      <c r="O391" s="261">
        <v>0</v>
      </c>
      <c r="P391" s="259">
        <v>0</v>
      </c>
      <c r="Q391" s="259">
        <v>0</v>
      </c>
      <c r="R391" s="259">
        <v>0</v>
      </c>
      <c r="S391" s="259">
        <v>0</v>
      </c>
      <c r="T391" s="259">
        <v>0</v>
      </c>
      <c r="U391" s="259">
        <v>0</v>
      </c>
      <c r="V391" s="259">
        <v>0</v>
      </c>
      <c r="W391" s="259">
        <v>0</v>
      </c>
      <c r="X391" s="259">
        <v>0</v>
      </c>
      <c r="Y391" s="259">
        <v>0</v>
      </c>
      <c r="Z391" s="259">
        <v>0</v>
      </c>
      <c r="AA391" s="259">
        <v>0</v>
      </c>
      <c r="AB391" s="259">
        <v>0</v>
      </c>
      <c r="AC391" s="259">
        <v>0</v>
      </c>
      <c r="AD391" s="259">
        <v>0</v>
      </c>
      <c r="AE391" s="259">
        <v>0</v>
      </c>
      <c r="AF391" s="259">
        <v>0</v>
      </c>
      <c r="AG391" s="259">
        <v>2</v>
      </c>
      <c r="AH391" s="259">
        <v>0</v>
      </c>
      <c r="AI391" s="259">
        <v>0</v>
      </c>
      <c r="AJ391" s="259">
        <v>0</v>
      </c>
      <c r="AK391" s="259">
        <v>0</v>
      </c>
      <c r="AL391" s="259">
        <v>0</v>
      </c>
      <c r="AM391" s="259">
        <v>0</v>
      </c>
      <c r="AN391" s="259">
        <v>0</v>
      </c>
      <c r="AO391" s="259">
        <v>0</v>
      </c>
      <c r="AP391" s="259">
        <v>0</v>
      </c>
      <c r="AQ391" s="259">
        <v>0</v>
      </c>
      <c r="AR391" s="262">
        <v>0</v>
      </c>
      <c r="AS391" s="259">
        <v>0</v>
      </c>
    </row>
    <row r="392" spans="1:45" ht="12.75">
      <c r="A392" s="26">
        <v>391</v>
      </c>
      <c r="B392">
        <v>46.25776</v>
      </c>
      <c r="C392">
        <v>-91.91081</v>
      </c>
      <c r="D392" s="259">
        <v>4</v>
      </c>
      <c r="E392" s="259" t="s">
        <v>572</v>
      </c>
      <c r="F392" s="42">
        <v>1</v>
      </c>
      <c r="G392" s="26">
        <v>1</v>
      </c>
      <c r="H392" s="42">
        <v>2</v>
      </c>
      <c r="I392" s="259">
        <v>3</v>
      </c>
      <c r="J392" s="17">
        <v>0</v>
      </c>
      <c r="K392" s="17">
        <v>0</v>
      </c>
      <c r="L392" s="261">
        <v>0</v>
      </c>
      <c r="M392" s="261">
        <v>0</v>
      </c>
      <c r="N392" s="261">
        <v>0</v>
      </c>
      <c r="O392" s="261">
        <v>0</v>
      </c>
      <c r="P392" s="259">
        <v>0</v>
      </c>
      <c r="Q392" s="259">
        <v>0</v>
      </c>
      <c r="R392" s="259">
        <v>0</v>
      </c>
      <c r="S392" s="259">
        <v>0</v>
      </c>
      <c r="T392" s="259">
        <v>0</v>
      </c>
      <c r="U392" s="259">
        <v>0</v>
      </c>
      <c r="V392" s="259">
        <v>0</v>
      </c>
      <c r="W392" s="259">
        <v>0</v>
      </c>
      <c r="X392" s="259">
        <v>0</v>
      </c>
      <c r="Y392" s="259">
        <v>0</v>
      </c>
      <c r="Z392" s="259">
        <v>0</v>
      </c>
      <c r="AA392" s="259">
        <v>2</v>
      </c>
      <c r="AB392" s="259">
        <v>0</v>
      </c>
      <c r="AC392" s="259">
        <v>0</v>
      </c>
      <c r="AD392" s="259">
        <v>0</v>
      </c>
      <c r="AE392" s="259">
        <v>0</v>
      </c>
      <c r="AF392" s="259">
        <v>0</v>
      </c>
      <c r="AG392" s="259">
        <v>3</v>
      </c>
      <c r="AH392" s="259">
        <v>0</v>
      </c>
      <c r="AI392" s="259">
        <v>0</v>
      </c>
      <c r="AJ392" s="259">
        <v>0</v>
      </c>
      <c r="AK392" s="259">
        <v>0</v>
      </c>
      <c r="AL392" s="259">
        <v>0</v>
      </c>
      <c r="AM392" s="259">
        <v>0</v>
      </c>
      <c r="AN392" s="259">
        <v>0</v>
      </c>
      <c r="AO392" s="259">
        <v>0</v>
      </c>
      <c r="AP392" s="259">
        <v>0</v>
      </c>
      <c r="AQ392" s="259">
        <v>0</v>
      </c>
      <c r="AR392" s="262">
        <v>0</v>
      </c>
      <c r="AS392" s="259">
        <v>0</v>
      </c>
    </row>
    <row r="393" spans="1:45" ht="12.75">
      <c r="A393" s="26">
        <v>392</v>
      </c>
      <c r="B393">
        <v>46.25731</v>
      </c>
      <c r="C393">
        <v>-91.91079</v>
      </c>
      <c r="D393" s="259">
        <v>3.5</v>
      </c>
      <c r="E393" s="259" t="s">
        <v>573</v>
      </c>
      <c r="F393" s="42">
        <v>1</v>
      </c>
      <c r="G393" s="26">
        <v>1</v>
      </c>
      <c r="H393" s="42">
        <v>4</v>
      </c>
      <c r="I393" s="259">
        <v>1</v>
      </c>
      <c r="J393" s="17">
        <v>0</v>
      </c>
      <c r="K393" s="17">
        <v>1</v>
      </c>
      <c r="L393" s="261">
        <v>0</v>
      </c>
      <c r="M393" s="261">
        <v>0</v>
      </c>
      <c r="N393" s="261">
        <v>0</v>
      </c>
      <c r="O393" s="261">
        <v>0</v>
      </c>
      <c r="P393" s="259">
        <v>0</v>
      </c>
      <c r="Q393" s="259">
        <v>1</v>
      </c>
      <c r="R393" s="259">
        <v>0</v>
      </c>
      <c r="S393" s="259">
        <v>0</v>
      </c>
      <c r="T393" s="259">
        <v>0</v>
      </c>
      <c r="U393" s="259">
        <v>1</v>
      </c>
      <c r="V393" s="259">
        <v>0</v>
      </c>
      <c r="W393" s="259">
        <v>0</v>
      </c>
      <c r="X393" s="259">
        <v>0</v>
      </c>
      <c r="Y393" s="259">
        <v>0</v>
      </c>
      <c r="Z393" s="259">
        <v>0</v>
      </c>
      <c r="AA393" s="259">
        <v>1</v>
      </c>
      <c r="AB393" s="259">
        <v>0</v>
      </c>
      <c r="AC393" s="259">
        <v>0</v>
      </c>
      <c r="AD393" s="259">
        <v>0</v>
      </c>
      <c r="AE393" s="259">
        <v>1</v>
      </c>
      <c r="AF393" s="259">
        <v>0</v>
      </c>
      <c r="AG393" s="259">
        <v>0</v>
      </c>
      <c r="AH393" s="259">
        <v>0</v>
      </c>
      <c r="AI393" s="259">
        <v>0</v>
      </c>
      <c r="AJ393" s="259">
        <v>0</v>
      </c>
      <c r="AK393" s="259">
        <v>0</v>
      </c>
      <c r="AL393" s="259">
        <v>0</v>
      </c>
      <c r="AM393" s="259">
        <v>0</v>
      </c>
      <c r="AN393" s="259">
        <v>0</v>
      </c>
      <c r="AO393" s="259">
        <v>0</v>
      </c>
      <c r="AP393" s="259">
        <v>0</v>
      </c>
      <c r="AQ393" s="259">
        <v>0</v>
      </c>
      <c r="AR393" s="262">
        <v>0</v>
      </c>
      <c r="AS393" s="259">
        <v>0</v>
      </c>
    </row>
    <row r="394" spans="1:45" ht="12.75">
      <c r="A394" s="26">
        <v>393</v>
      </c>
      <c r="B394">
        <v>46.25686</v>
      </c>
      <c r="C394">
        <v>-91.91078</v>
      </c>
      <c r="D394" s="259">
        <v>8.5</v>
      </c>
      <c r="E394" s="259" t="s">
        <v>572</v>
      </c>
      <c r="F394" s="42">
        <v>1</v>
      </c>
      <c r="G394" s="26">
        <v>1</v>
      </c>
      <c r="H394" s="42">
        <v>2</v>
      </c>
      <c r="I394" s="259">
        <v>1</v>
      </c>
      <c r="J394" s="17">
        <v>1</v>
      </c>
      <c r="K394" s="17">
        <v>0</v>
      </c>
      <c r="L394" s="261">
        <v>0</v>
      </c>
      <c r="M394" s="261">
        <v>0</v>
      </c>
      <c r="N394" s="261">
        <v>0</v>
      </c>
      <c r="O394" s="261">
        <v>0</v>
      </c>
      <c r="P394" s="259">
        <v>0</v>
      </c>
      <c r="Q394" s="259">
        <v>0</v>
      </c>
      <c r="R394" s="259">
        <v>0</v>
      </c>
      <c r="S394" s="259">
        <v>0</v>
      </c>
      <c r="T394" s="259">
        <v>0</v>
      </c>
      <c r="U394" s="259">
        <v>1</v>
      </c>
      <c r="V394" s="259">
        <v>0</v>
      </c>
      <c r="W394" s="259">
        <v>0</v>
      </c>
      <c r="X394" s="259">
        <v>0</v>
      </c>
      <c r="Y394" s="259">
        <v>0</v>
      </c>
      <c r="Z394" s="259">
        <v>0</v>
      </c>
      <c r="AA394" s="259">
        <v>0</v>
      </c>
      <c r="AB394" s="259">
        <v>0</v>
      </c>
      <c r="AC394" s="259">
        <v>0</v>
      </c>
      <c r="AD394" s="259">
        <v>0</v>
      </c>
      <c r="AE394" s="259">
        <v>0</v>
      </c>
      <c r="AF394" s="259">
        <v>0</v>
      </c>
      <c r="AG394" s="259">
        <v>0</v>
      </c>
      <c r="AH394" s="259">
        <v>1</v>
      </c>
      <c r="AI394" s="259">
        <v>0</v>
      </c>
      <c r="AJ394" s="259">
        <v>0</v>
      </c>
      <c r="AK394" s="259">
        <v>0</v>
      </c>
      <c r="AL394" s="259">
        <v>0</v>
      </c>
      <c r="AM394" s="259">
        <v>0</v>
      </c>
      <c r="AN394" s="259">
        <v>0</v>
      </c>
      <c r="AO394" s="259">
        <v>0</v>
      </c>
      <c r="AP394" s="259">
        <v>0</v>
      </c>
      <c r="AQ394" s="259">
        <v>0</v>
      </c>
      <c r="AR394" s="262">
        <v>0</v>
      </c>
      <c r="AS394" s="259">
        <v>0</v>
      </c>
    </row>
    <row r="395" spans="1:45" ht="12.75">
      <c r="A395" s="26">
        <v>394</v>
      </c>
      <c r="B395">
        <v>46.25641</v>
      </c>
      <c r="C395">
        <v>-91.91076</v>
      </c>
      <c r="D395" s="259">
        <v>10</v>
      </c>
      <c r="E395" s="259" t="s">
        <v>574</v>
      </c>
      <c r="F395" s="42">
        <v>1</v>
      </c>
      <c r="G395" s="26">
        <v>0</v>
      </c>
      <c r="H395" s="42">
        <v>0</v>
      </c>
      <c r="I395" s="259">
        <v>0</v>
      </c>
      <c r="J395" s="17">
        <v>0</v>
      </c>
      <c r="K395" s="17">
        <v>0</v>
      </c>
      <c r="L395" s="261">
        <v>0</v>
      </c>
      <c r="M395" s="261">
        <v>0</v>
      </c>
      <c r="N395" s="261">
        <v>0</v>
      </c>
      <c r="O395" s="261">
        <v>0</v>
      </c>
      <c r="P395" s="259">
        <v>0</v>
      </c>
      <c r="Q395" s="259">
        <v>0</v>
      </c>
      <c r="R395" s="259">
        <v>0</v>
      </c>
      <c r="S395" s="259">
        <v>0</v>
      </c>
      <c r="T395" s="259">
        <v>0</v>
      </c>
      <c r="U395" s="259">
        <v>0</v>
      </c>
      <c r="V395" s="259">
        <v>0</v>
      </c>
      <c r="W395" s="259">
        <v>0</v>
      </c>
      <c r="X395" s="259">
        <v>0</v>
      </c>
      <c r="Y395" s="259">
        <v>0</v>
      </c>
      <c r="Z395" s="259">
        <v>0</v>
      </c>
      <c r="AA395" s="259">
        <v>0</v>
      </c>
      <c r="AB395" s="259">
        <v>0</v>
      </c>
      <c r="AC395" s="259">
        <v>0</v>
      </c>
      <c r="AD395" s="259">
        <v>0</v>
      </c>
      <c r="AE395" s="259">
        <v>0</v>
      </c>
      <c r="AF395" s="259">
        <v>0</v>
      </c>
      <c r="AG395" s="259">
        <v>0</v>
      </c>
      <c r="AH395" s="259">
        <v>0</v>
      </c>
      <c r="AI395" s="259">
        <v>0</v>
      </c>
      <c r="AJ395" s="259">
        <v>0</v>
      </c>
      <c r="AK395" s="259">
        <v>0</v>
      </c>
      <c r="AL395" s="259">
        <v>0</v>
      </c>
      <c r="AM395" s="259">
        <v>0</v>
      </c>
      <c r="AN395" s="259">
        <v>0</v>
      </c>
      <c r="AO395" s="259">
        <v>0</v>
      </c>
      <c r="AP395" s="259">
        <v>0</v>
      </c>
      <c r="AQ395" s="259">
        <v>0</v>
      </c>
      <c r="AR395" s="262">
        <v>0</v>
      </c>
      <c r="AS395" s="259">
        <v>0</v>
      </c>
    </row>
    <row r="396" spans="1:45" ht="12.75">
      <c r="A396" s="26">
        <v>395</v>
      </c>
      <c r="B396">
        <v>46.25597</v>
      </c>
      <c r="C396">
        <v>-91.91075</v>
      </c>
      <c r="D396" s="259">
        <v>2</v>
      </c>
      <c r="E396" s="259" t="s">
        <v>573</v>
      </c>
      <c r="F396" s="42">
        <v>1</v>
      </c>
      <c r="G396" s="26">
        <v>1</v>
      </c>
      <c r="H396" s="42">
        <v>3</v>
      </c>
      <c r="I396" s="259">
        <v>1</v>
      </c>
      <c r="J396" s="17">
        <v>0</v>
      </c>
      <c r="K396" s="17">
        <v>0</v>
      </c>
      <c r="L396" s="261">
        <v>0</v>
      </c>
      <c r="M396" s="261">
        <v>0</v>
      </c>
      <c r="N396" s="261">
        <v>0</v>
      </c>
      <c r="O396" s="261">
        <v>1</v>
      </c>
      <c r="P396" s="259">
        <v>1</v>
      </c>
      <c r="Q396" s="259">
        <v>0</v>
      </c>
      <c r="R396" s="259">
        <v>0</v>
      </c>
      <c r="S396" s="259">
        <v>0</v>
      </c>
      <c r="T396" s="259">
        <v>0</v>
      </c>
      <c r="U396" s="259">
        <v>0</v>
      </c>
      <c r="V396" s="259">
        <v>0</v>
      </c>
      <c r="W396" s="259">
        <v>0</v>
      </c>
      <c r="X396" s="259">
        <v>0</v>
      </c>
      <c r="Y396" s="259">
        <v>0</v>
      </c>
      <c r="Z396" s="259">
        <v>0</v>
      </c>
      <c r="AA396" s="259">
        <v>0</v>
      </c>
      <c r="AB396" s="259">
        <v>0</v>
      </c>
      <c r="AC396" s="259">
        <v>1</v>
      </c>
      <c r="AD396" s="259">
        <v>0</v>
      </c>
      <c r="AE396" s="259">
        <v>0</v>
      </c>
      <c r="AF396" s="259">
        <v>0</v>
      </c>
      <c r="AG396" s="259">
        <v>0</v>
      </c>
      <c r="AH396" s="259">
        <v>0</v>
      </c>
      <c r="AI396" s="259">
        <v>0</v>
      </c>
      <c r="AJ396" s="259">
        <v>0</v>
      </c>
      <c r="AK396" s="259">
        <v>0</v>
      </c>
      <c r="AL396" s="259">
        <v>0</v>
      </c>
      <c r="AM396" s="259">
        <v>0</v>
      </c>
      <c r="AN396" s="259">
        <v>0</v>
      </c>
      <c r="AO396" s="259">
        <v>0</v>
      </c>
      <c r="AP396" s="259">
        <v>0</v>
      </c>
      <c r="AQ396" s="259">
        <v>0</v>
      </c>
      <c r="AR396" s="262">
        <v>0</v>
      </c>
      <c r="AS396" s="259">
        <v>0</v>
      </c>
    </row>
    <row r="397" spans="1:45" ht="12.75">
      <c r="A397" s="26">
        <v>396</v>
      </c>
      <c r="B397">
        <v>46.25552</v>
      </c>
      <c r="C397">
        <v>-91.91073</v>
      </c>
      <c r="D397" s="259">
        <v>4.5</v>
      </c>
      <c r="E397" s="259" t="s">
        <v>572</v>
      </c>
      <c r="F397" s="42">
        <v>1</v>
      </c>
      <c r="G397" s="26">
        <v>1</v>
      </c>
      <c r="H397" s="42">
        <v>3</v>
      </c>
      <c r="I397" s="259">
        <v>3</v>
      </c>
      <c r="J397" s="17">
        <v>0</v>
      </c>
      <c r="K397" s="17">
        <v>0</v>
      </c>
      <c r="L397" s="261">
        <v>0</v>
      </c>
      <c r="M397" s="261">
        <v>0</v>
      </c>
      <c r="N397" s="261">
        <v>3</v>
      </c>
      <c r="O397" s="261">
        <v>0</v>
      </c>
      <c r="P397" s="259">
        <v>0</v>
      </c>
      <c r="Q397" s="259">
        <v>0</v>
      </c>
      <c r="R397" s="259">
        <v>0</v>
      </c>
      <c r="S397" s="259">
        <v>0</v>
      </c>
      <c r="T397" s="259">
        <v>0</v>
      </c>
      <c r="U397" s="259">
        <v>0</v>
      </c>
      <c r="V397" s="259">
        <v>0</v>
      </c>
      <c r="W397" s="259">
        <v>0</v>
      </c>
      <c r="X397" s="259">
        <v>0</v>
      </c>
      <c r="Y397" s="259">
        <v>0</v>
      </c>
      <c r="Z397" s="259">
        <v>0</v>
      </c>
      <c r="AA397" s="259">
        <v>0</v>
      </c>
      <c r="AB397" s="259">
        <v>0</v>
      </c>
      <c r="AC397" s="259">
        <v>0</v>
      </c>
      <c r="AD397" s="259">
        <v>0</v>
      </c>
      <c r="AE397" s="259">
        <v>0</v>
      </c>
      <c r="AF397" s="259">
        <v>0</v>
      </c>
      <c r="AG397" s="259">
        <v>1</v>
      </c>
      <c r="AH397" s="259">
        <v>1</v>
      </c>
      <c r="AI397" s="259">
        <v>0</v>
      </c>
      <c r="AJ397" s="259">
        <v>0</v>
      </c>
      <c r="AK397" s="259">
        <v>0</v>
      </c>
      <c r="AL397" s="259">
        <v>0</v>
      </c>
      <c r="AM397" s="259">
        <v>0</v>
      </c>
      <c r="AN397" s="259">
        <v>0</v>
      </c>
      <c r="AO397" s="259">
        <v>0</v>
      </c>
      <c r="AP397" s="259">
        <v>0</v>
      </c>
      <c r="AQ397" s="259">
        <v>0</v>
      </c>
      <c r="AR397" s="262">
        <v>0</v>
      </c>
      <c r="AS397" s="259">
        <v>0</v>
      </c>
    </row>
    <row r="398" spans="1:45" ht="12.75">
      <c r="A398" s="26">
        <v>397</v>
      </c>
      <c r="B398">
        <v>46.25327</v>
      </c>
      <c r="C398">
        <v>-91.91065</v>
      </c>
      <c r="D398" s="259">
        <v>1</v>
      </c>
      <c r="E398" s="259" t="s">
        <v>572</v>
      </c>
      <c r="F398" s="42">
        <v>1</v>
      </c>
      <c r="G398" s="26">
        <v>1</v>
      </c>
      <c r="H398" s="42">
        <v>4</v>
      </c>
      <c r="I398" s="259">
        <v>2</v>
      </c>
      <c r="J398" s="17">
        <v>0</v>
      </c>
      <c r="K398" s="17">
        <v>0</v>
      </c>
      <c r="L398" s="261">
        <v>0</v>
      </c>
      <c r="M398" s="261">
        <v>2</v>
      </c>
      <c r="N398" s="261">
        <v>1</v>
      </c>
      <c r="O398" s="261">
        <v>0</v>
      </c>
      <c r="P398" s="259">
        <v>0</v>
      </c>
      <c r="Q398" s="259">
        <v>2</v>
      </c>
      <c r="R398" s="259">
        <v>0</v>
      </c>
      <c r="S398" s="259">
        <v>0</v>
      </c>
      <c r="T398" s="259">
        <v>0</v>
      </c>
      <c r="U398" s="259">
        <v>0</v>
      </c>
      <c r="V398" s="259">
        <v>0</v>
      </c>
      <c r="W398" s="259">
        <v>0</v>
      </c>
      <c r="X398" s="259">
        <v>0</v>
      </c>
      <c r="Y398" s="259">
        <v>0</v>
      </c>
      <c r="Z398" s="259">
        <v>2</v>
      </c>
      <c r="AA398" s="259">
        <v>0</v>
      </c>
      <c r="AB398" s="259">
        <v>0</v>
      </c>
      <c r="AC398" s="259">
        <v>0</v>
      </c>
      <c r="AD398" s="259">
        <v>0</v>
      </c>
      <c r="AE398" s="259">
        <v>0</v>
      </c>
      <c r="AF398" s="259">
        <v>0</v>
      </c>
      <c r="AG398" s="259">
        <v>0</v>
      </c>
      <c r="AH398" s="259">
        <v>0</v>
      </c>
      <c r="AI398" s="259">
        <v>0</v>
      </c>
      <c r="AJ398" s="259">
        <v>0</v>
      </c>
      <c r="AK398" s="259">
        <v>0</v>
      </c>
      <c r="AL398" s="259">
        <v>0</v>
      </c>
      <c r="AM398" s="259">
        <v>0</v>
      </c>
      <c r="AN398" s="259">
        <v>0</v>
      </c>
      <c r="AO398" s="259">
        <v>0</v>
      </c>
      <c r="AP398" s="259">
        <v>0</v>
      </c>
      <c r="AQ398" s="259">
        <v>0</v>
      </c>
      <c r="AR398" s="262">
        <v>0</v>
      </c>
      <c r="AS398" s="259">
        <v>0</v>
      </c>
    </row>
    <row r="399" spans="1:45" ht="12.75">
      <c r="A399" s="26">
        <v>398</v>
      </c>
      <c r="B399">
        <v>46.25147</v>
      </c>
      <c r="C399">
        <v>-91.91059</v>
      </c>
      <c r="D399" s="259">
        <v>2</v>
      </c>
      <c r="E399" s="259" t="s">
        <v>572</v>
      </c>
      <c r="F399" s="42">
        <v>1</v>
      </c>
      <c r="G399" s="26">
        <v>1</v>
      </c>
      <c r="H399" s="42">
        <v>3</v>
      </c>
      <c r="I399" s="259">
        <v>3</v>
      </c>
      <c r="J399" s="17">
        <v>0</v>
      </c>
      <c r="K399" s="17">
        <v>0</v>
      </c>
      <c r="L399" s="261">
        <v>0</v>
      </c>
      <c r="M399" s="261">
        <v>1</v>
      </c>
      <c r="N399" s="261">
        <v>0</v>
      </c>
      <c r="O399" s="261">
        <v>0</v>
      </c>
      <c r="P399" s="259">
        <v>0</v>
      </c>
      <c r="Q399" s="259">
        <v>0</v>
      </c>
      <c r="R399" s="259">
        <v>0</v>
      </c>
      <c r="S399" s="259">
        <v>0</v>
      </c>
      <c r="T399" s="259">
        <v>0</v>
      </c>
      <c r="U399" s="259">
        <v>0</v>
      </c>
      <c r="V399" s="259">
        <v>0</v>
      </c>
      <c r="W399" s="259">
        <v>0</v>
      </c>
      <c r="X399" s="259">
        <v>0</v>
      </c>
      <c r="Y399" s="259">
        <v>0</v>
      </c>
      <c r="Z399" s="259">
        <v>3</v>
      </c>
      <c r="AA399" s="259">
        <v>0</v>
      </c>
      <c r="AB399" s="259">
        <v>0</v>
      </c>
      <c r="AC399" s="259">
        <v>0</v>
      </c>
      <c r="AD399" s="259">
        <v>0</v>
      </c>
      <c r="AE399" s="259">
        <v>0</v>
      </c>
      <c r="AF399" s="259">
        <v>0</v>
      </c>
      <c r="AG399" s="259">
        <v>2</v>
      </c>
      <c r="AH399" s="259">
        <v>0</v>
      </c>
      <c r="AI399" s="259">
        <v>0</v>
      </c>
      <c r="AJ399" s="259">
        <v>0</v>
      </c>
      <c r="AK399" s="259">
        <v>0</v>
      </c>
      <c r="AL399" s="259">
        <v>0</v>
      </c>
      <c r="AM399" s="259">
        <v>0</v>
      </c>
      <c r="AN399" s="259">
        <v>0</v>
      </c>
      <c r="AO399" s="259">
        <v>0</v>
      </c>
      <c r="AP399" s="259">
        <v>0</v>
      </c>
      <c r="AQ399" s="259">
        <v>0</v>
      </c>
      <c r="AR399" s="262">
        <v>0</v>
      </c>
      <c r="AS399" s="259">
        <v>0</v>
      </c>
    </row>
    <row r="400" spans="1:45" ht="12.75">
      <c r="A400" s="26">
        <v>399</v>
      </c>
      <c r="B400">
        <v>46.25102</v>
      </c>
      <c r="C400">
        <v>-91.91057</v>
      </c>
      <c r="D400" s="259">
        <v>1</v>
      </c>
      <c r="E400" s="259" t="s">
        <v>572</v>
      </c>
      <c r="F400" s="42">
        <v>1</v>
      </c>
      <c r="G400" s="26">
        <v>1</v>
      </c>
      <c r="H400" s="42">
        <v>4</v>
      </c>
      <c r="I400" s="259">
        <v>3</v>
      </c>
      <c r="J400" s="17">
        <v>0</v>
      </c>
      <c r="K400" s="17">
        <v>0</v>
      </c>
      <c r="L400" s="261">
        <v>0</v>
      </c>
      <c r="M400" s="261">
        <v>1</v>
      </c>
      <c r="N400" s="261">
        <v>0</v>
      </c>
      <c r="O400" s="261">
        <v>0</v>
      </c>
      <c r="P400" s="259">
        <v>0</v>
      </c>
      <c r="Q400" s="259">
        <v>0</v>
      </c>
      <c r="R400" s="259">
        <v>0</v>
      </c>
      <c r="S400" s="259">
        <v>0</v>
      </c>
      <c r="T400" s="259">
        <v>0</v>
      </c>
      <c r="U400" s="259">
        <v>0</v>
      </c>
      <c r="V400" s="259">
        <v>1</v>
      </c>
      <c r="W400" s="259">
        <v>0</v>
      </c>
      <c r="X400" s="259">
        <v>0</v>
      </c>
      <c r="Y400" s="259">
        <v>1</v>
      </c>
      <c r="Z400" s="259">
        <v>3</v>
      </c>
      <c r="AA400" s="259">
        <v>0</v>
      </c>
      <c r="AB400" s="259">
        <v>0</v>
      </c>
      <c r="AC400" s="259">
        <v>0</v>
      </c>
      <c r="AD400" s="259">
        <v>0</v>
      </c>
      <c r="AE400" s="259">
        <v>0</v>
      </c>
      <c r="AF400" s="259">
        <v>0</v>
      </c>
      <c r="AG400" s="259">
        <v>0</v>
      </c>
      <c r="AH400" s="259">
        <v>0</v>
      </c>
      <c r="AI400" s="259">
        <v>0</v>
      </c>
      <c r="AJ400" s="259">
        <v>0</v>
      </c>
      <c r="AK400" s="259">
        <v>0</v>
      </c>
      <c r="AL400" s="259">
        <v>0</v>
      </c>
      <c r="AM400" s="259">
        <v>0</v>
      </c>
      <c r="AN400" s="259">
        <v>0</v>
      </c>
      <c r="AO400" s="259">
        <v>0</v>
      </c>
      <c r="AP400" s="259">
        <v>0</v>
      </c>
      <c r="AQ400" s="259">
        <v>0</v>
      </c>
      <c r="AR400" s="262">
        <v>0</v>
      </c>
      <c r="AS400" s="259">
        <v>0</v>
      </c>
    </row>
    <row r="401" spans="1:45" ht="12.75">
      <c r="A401" s="26">
        <v>400</v>
      </c>
      <c r="B401">
        <v>46.24967</v>
      </c>
      <c r="C401">
        <v>-91.91053</v>
      </c>
      <c r="D401" s="259">
        <v>2</v>
      </c>
      <c r="E401" s="259" t="s">
        <v>572</v>
      </c>
      <c r="F401" s="42">
        <v>1</v>
      </c>
      <c r="G401" s="26">
        <v>1</v>
      </c>
      <c r="H401" s="42">
        <v>7</v>
      </c>
      <c r="I401" s="259">
        <v>3</v>
      </c>
      <c r="J401" s="17">
        <v>0</v>
      </c>
      <c r="K401" s="17">
        <v>0</v>
      </c>
      <c r="L401" s="261">
        <v>0</v>
      </c>
      <c r="M401" s="261">
        <v>2</v>
      </c>
      <c r="N401" s="261">
        <v>3</v>
      </c>
      <c r="O401" s="261">
        <v>0</v>
      </c>
      <c r="P401" s="259">
        <v>0</v>
      </c>
      <c r="Q401" s="259">
        <v>0</v>
      </c>
      <c r="R401" s="259">
        <v>0</v>
      </c>
      <c r="S401" s="259">
        <v>0</v>
      </c>
      <c r="T401" s="259">
        <v>0</v>
      </c>
      <c r="U401" s="259">
        <v>0</v>
      </c>
      <c r="V401" s="259">
        <v>1</v>
      </c>
      <c r="W401" s="259">
        <v>0</v>
      </c>
      <c r="X401" s="259">
        <v>0</v>
      </c>
      <c r="Y401" s="259">
        <v>0</v>
      </c>
      <c r="Z401" s="259">
        <v>2</v>
      </c>
      <c r="AA401" s="259">
        <v>0</v>
      </c>
      <c r="AB401" s="259">
        <v>0</v>
      </c>
      <c r="AC401" s="259">
        <v>0</v>
      </c>
      <c r="AD401" s="259">
        <v>0</v>
      </c>
      <c r="AE401" s="259">
        <v>1</v>
      </c>
      <c r="AF401" s="259">
        <v>0</v>
      </c>
      <c r="AG401" s="259">
        <v>0</v>
      </c>
      <c r="AH401" s="259">
        <v>0</v>
      </c>
      <c r="AI401" s="259">
        <v>0</v>
      </c>
      <c r="AJ401" s="259">
        <v>0</v>
      </c>
      <c r="AK401" s="259">
        <v>0</v>
      </c>
      <c r="AL401" s="259">
        <v>0</v>
      </c>
      <c r="AM401" s="259">
        <v>0</v>
      </c>
      <c r="AN401" s="259">
        <v>0</v>
      </c>
      <c r="AO401" s="259">
        <v>1</v>
      </c>
      <c r="AP401" s="259">
        <v>1</v>
      </c>
      <c r="AQ401" s="259">
        <v>0</v>
      </c>
      <c r="AR401" s="262">
        <v>0</v>
      </c>
      <c r="AS401" s="259">
        <v>0</v>
      </c>
    </row>
    <row r="402" spans="1:45" ht="12.75">
      <c r="A402" s="26">
        <v>401</v>
      </c>
      <c r="B402">
        <v>46.24922</v>
      </c>
      <c r="C402">
        <v>-91.91051</v>
      </c>
      <c r="D402" s="259">
        <v>2.5</v>
      </c>
      <c r="E402" s="259" t="s">
        <v>572</v>
      </c>
      <c r="F402" s="42">
        <v>1</v>
      </c>
      <c r="G402" s="26">
        <v>1</v>
      </c>
      <c r="H402" s="42">
        <v>3</v>
      </c>
      <c r="I402" s="259">
        <v>3</v>
      </c>
      <c r="J402" s="17">
        <v>0</v>
      </c>
      <c r="K402" s="17">
        <v>0</v>
      </c>
      <c r="L402" s="261">
        <v>0</v>
      </c>
      <c r="M402" s="261">
        <v>0</v>
      </c>
      <c r="N402" s="261">
        <v>2</v>
      </c>
      <c r="O402" s="261">
        <v>0</v>
      </c>
      <c r="P402" s="259">
        <v>0</v>
      </c>
      <c r="Q402" s="259">
        <v>0</v>
      </c>
      <c r="R402" s="259">
        <v>0</v>
      </c>
      <c r="S402" s="259">
        <v>0</v>
      </c>
      <c r="T402" s="259">
        <v>0</v>
      </c>
      <c r="U402" s="259">
        <v>0</v>
      </c>
      <c r="V402" s="259">
        <v>3</v>
      </c>
      <c r="W402" s="259">
        <v>0</v>
      </c>
      <c r="X402" s="259">
        <v>0</v>
      </c>
      <c r="Y402" s="259">
        <v>0</v>
      </c>
      <c r="Z402" s="259">
        <v>0</v>
      </c>
      <c r="AA402" s="259">
        <v>0</v>
      </c>
      <c r="AB402" s="259">
        <v>0</v>
      </c>
      <c r="AC402" s="259">
        <v>0</v>
      </c>
      <c r="AD402" s="259">
        <v>0</v>
      </c>
      <c r="AE402" s="259">
        <v>2</v>
      </c>
      <c r="AF402" s="259">
        <v>0</v>
      </c>
      <c r="AG402" s="259">
        <v>0</v>
      </c>
      <c r="AH402" s="259">
        <v>0</v>
      </c>
      <c r="AI402" s="259">
        <v>0</v>
      </c>
      <c r="AJ402" s="259">
        <v>0</v>
      </c>
      <c r="AK402" s="259">
        <v>0</v>
      </c>
      <c r="AL402" s="259">
        <v>0</v>
      </c>
      <c r="AM402" s="259">
        <v>0</v>
      </c>
      <c r="AN402" s="259">
        <v>0</v>
      </c>
      <c r="AO402" s="259">
        <v>0</v>
      </c>
      <c r="AP402" s="259">
        <v>0</v>
      </c>
      <c r="AQ402" s="259">
        <v>0</v>
      </c>
      <c r="AR402" s="262">
        <v>0</v>
      </c>
      <c r="AS402" s="259">
        <v>0</v>
      </c>
    </row>
    <row r="403" spans="1:45" ht="12.75">
      <c r="A403" s="26">
        <v>402</v>
      </c>
      <c r="B403">
        <v>46.24877</v>
      </c>
      <c r="C403">
        <v>-91.9105</v>
      </c>
      <c r="D403" s="26">
        <v>-99</v>
      </c>
      <c r="E403" s="26">
        <v>-99</v>
      </c>
      <c r="F403" s="26">
        <v>-99</v>
      </c>
      <c r="G403" s="26">
        <v>-99</v>
      </c>
      <c r="H403" s="26">
        <v>-99</v>
      </c>
      <c r="I403" s="26">
        <v>-99</v>
      </c>
      <c r="J403" s="26">
        <v>-99</v>
      </c>
      <c r="K403" s="26">
        <v>-99</v>
      </c>
      <c r="L403" s="26">
        <v>-99</v>
      </c>
      <c r="M403" s="26">
        <v>-99</v>
      </c>
      <c r="N403" s="26">
        <v>-99</v>
      </c>
      <c r="O403" s="26">
        <v>-99</v>
      </c>
      <c r="P403" s="26">
        <v>-99</v>
      </c>
      <c r="Q403" s="26">
        <v>-99</v>
      </c>
      <c r="R403" s="26">
        <v>-99</v>
      </c>
      <c r="S403" s="26">
        <v>-99</v>
      </c>
      <c r="T403" s="26">
        <v>-99</v>
      </c>
      <c r="U403" s="26">
        <v>-99</v>
      </c>
      <c r="V403" s="26">
        <v>-99</v>
      </c>
      <c r="W403" s="26">
        <v>-99</v>
      </c>
      <c r="X403" s="26">
        <v>-99</v>
      </c>
      <c r="Y403" s="26">
        <v>-99</v>
      </c>
      <c r="Z403" s="26">
        <v>-99</v>
      </c>
      <c r="AA403" s="26">
        <v>-99</v>
      </c>
      <c r="AB403" s="26">
        <v>-99</v>
      </c>
      <c r="AC403" s="26">
        <v>-99</v>
      </c>
      <c r="AD403" s="26">
        <v>-99</v>
      </c>
      <c r="AE403" s="26">
        <v>-99</v>
      </c>
      <c r="AF403" s="26">
        <v>-99</v>
      </c>
      <c r="AG403" s="26">
        <v>-99</v>
      </c>
      <c r="AH403" s="26">
        <v>-99</v>
      </c>
      <c r="AI403" s="26">
        <v>-99</v>
      </c>
      <c r="AJ403" s="26">
        <v>-99</v>
      </c>
      <c r="AK403" s="26">
        <v>-99</v>
      </c>
      <c r="AL403" s="26">
        <v>-99</v>
      </c>
      <c r="AM403" s="26">
        <v>-99</v>
      </c>
      <c r="AN403" s="26">
        <v>-99</v>
      </c>
      <c r="AO403" s="26">
        <v>-99</v>
      </c>
      <c r="AP403" s="26">
        <v>-99</v>
      </c>
      <c r="AQ403" s="26">
        <v>-99</v>
      </c>
      <c r="AR403" s="26">
        <v>-99</v>
      </c>
      <c r="AS403" s="26">
        <v>-99</v>
      </c>
    </row>
    <row r="404" spans="1:45" ht="12.75">
      <c r="A404" s="26">
        <v>403</v>
      </c>
      <c r="B404">
        <v>46.26182</v>
      </c>
      <c r="C404">
        <v>-91.9103</v>
      </c>
      <c r="D404" s="26">
        <v>-99</v>
      </c>
      <c r="E404" s="26">
        <v>-99</v>
      </c>
      <c r="F404" s="26">
        <v>-99</v>
      </c>
      <c r="G404" s="26">
        <v>-99</v>
      </c>
      <c r="H404" s="26">
        <v>-99</v>
      </c>
      <c r="I404" s="26">
        <v>-99</v>
      </c>
      <c r="J404" s="26">
        <v>-99</v>
      </c>
      <c r="K404" s="26">
        <v>-99</v>
      </c>
      <c r="L404" s="26">
        <v>-99</v>
      </c>
      <c r="M404" s="26">
        <v>-99</v>
      </c>
      <c r="N404" s="26">
        <v>-99</v>
      </c>
      <c r="O404" s="26">
        <v>-99</v>
      </c>
      <c r="P404" s="26">
        <v>-99</v>
      </c>
      <c r="Q404" s="26">
        <v>-99</v>
      </c>
      <c r="R404" s="26">
        <v>-99</v>
      </c>
      <c r="S404" s="26">
        <v>-99</v>
      </c>
      <c r="T404" s="26">
        <v>-99</v>
      </c>
      <c r="U404" s="26">
        <v>-99</v>
      </c>
      <c r="V404" s="26">
        <v>-99</v>
      </c>
      <c r="W404" s="26">
        <v>-99</v>
      </c>
      <c r="X404" s="26">
        <v>-99</v>
      </c>
      <c r="Y404" s="26">
        <v>-99</v>
      </c>
      <c r="Z404" s="26">
        <v>-99</v>
      </c>
      <c r="AA404" s="26">
        <v>-99</v>
      </c>
      <c r="AB404" s="26">
        <v>-99</v>
      </c>
      <c r="AC404" s="26">
        <v>-99</v>
      </c>
      <c r="AD404" s="26">
        <v>-99</v>
      </c>
      <c r="AE404" s="26">
        <v>-99</v>
      </c>
      <c r="AF404" s="26">
        <v>-99</v>
      </c>
      <c r="AG404" s="26">
        <v>-99</v>
      </c>
      <c r="AH404" s="26">
        <v>-99</v>
      </c>
      <c r="AI404" s="26">
        <v>-99</v>
      </c>
      <c r="AJ404" s="26">
        <v>-99</v>
      </c>
      <c r="AK404" s="26">
        <v>-99</v>
      </c>
      <c r="AL404" s="26">
        <v>-99</v>
      </c>
      <c r="AM404" s="26">
        <v>-99</v>
      </c>
      <c r="AN404" s="26">
        <v>-99</v>
      </c>
      <c r="AO404" s="26">
        <v>-99</v>
      </c>
      <c r="AP404" s="26">
        <v>-99</v>
      </c>
      <c r="AQ404" s="26">
        <v>-99</v>
      </c>
      <c r="AR404" s="26">
        <v>-99</v>
      </c>
      <c r="AS404" s="26">
        <v>-99</v>
      </c>
    </row>
    <row r="405" spans="1:45" ht="12.75">
      <c r="A405" s="26">
        <v>404</v>
      </c>
      <c r="B405">
        <v>46.26137</v>
      </c>
      <c r="C405">
        <v>-91.91029</v>
      </c>
      <c r="D405" s="259">
        <v>2</v>
      </c>
      <c r="E405" s="259" t="s">
        <v>572</v>
      </c>
      <c r="F405" s="42">
        <v>1</v>
      </c>
      <c r="G405" s="26">
        <v>1</v>
      </c>
      <c r="H405" s="42">
        <v>6</v>
      </c>
      <c r="I405" s="259">
        <v>2</v>
      </c>
      <c r="J405" s="17">
        <v>0</v>
      </c>
      <c r="K405" s="17">
        <v>0</v>
      </c>
      <c r="L405" s="261">
        <v>0</v>
      </c>
      <c r="M405" s="261">
        <v>2</v>
      </c>
      <c r="N405" s="261">
        <v>0</v>
      </c>
      <c r="O405" s="261">
        <v>0</v>
      </c>
      <c r="P405" s="259">
        <v>0</v>
      </c>
      <c r="Q405" s="259">
        <v>0</v>
      </c>
      <c r="R405" s="259">
        <v>0</v>
      </c>
      <c r="S405" s="259">
        <v>0</v>
      </c>
      <c r="T405" s="259">
        <v>0</v>
      </c>
      <c r="U405" s="259">
        <v>0</v>
      </c>
      <c r="V405" s="259">
        <v>0</v>
      </c>
      <c r="W405" s="259">
        <v>0</v>
      </c>
      <c r="X405" s="259">
        <v>0</v>
      </c>
      <c r="Y405" s="259">
        <v>0</v>
      </c>
      <c r="Z405" s="259">
        <v>2</v>
      </c>
      <c r="AA405" s="259">
        <v>0</v>
      </c>
      <c r="AB405" s="259">
        <v>0</v>
      </c>
      <c r="AC405" s="259">
        <v>0</v>
      </c>
      <c r="AD405" s="259">
        <v>0</v>
      </c>
      <c r="AE405" s="259">
        <v>0</v>
      </c>
      <c r="AF405" s="259">
        <v>0</v>
      </c>
      <c r="AG405" s="259">
        <v>1</v>
      </c>
      <c r="AH405" s="259">
        <v>0</v>
      </c>
      <c r="AI405" s="259">
        <v>0</v>
      </c>
      <c r="AJ405" s="259">
        <v>2</v>
      </c>
      <c r="AK405" s="259">
        <v>0</v>
      </c>
      <c r="AL405" s="259">
        <v>0</v>
      </c>
      <c r="AM405" s="259">
        <v>0</v>
      </c>
      <c r="AN405" s="259">
        <v>2</v>
      </c>
      <c r="AO405" s="259">
        <v>0</v>
      </c>
      <c r="AP405" s="259">
        <v>1</v>
      </c>
      <c r="AQ405" s="259">
        <v>0</v>
      </c>
      <c r="AR405" s="262">
        <v>0</v>
      </c>
      <c r="AS405" s="259">
        <v>0</v>
      </c>
    </row>
    <row r="406" spans="1:45" ht="12.75">
      <c r="A406" s="26">
        <v>405</v>
      </c>
      <c r="B406">
        <v>46.26092</v>
      </c>
      <c r="C406">
        <v>-91.91027</v>
      </c>
      <c r="D406" s="259">
        <v>3</v>
      </c>
      <c r="E406" s="259" t="s">
        <v>572</v>
      </c>
      <c r="F406" s="42">
        <v>1</v>
      </c>
      <c r="G406" s="26">
        <v>1</v>
      </c>
      <c r="H406" s="42">
        <v>2</v>
      </c>
      <c r="I406" s="259">
        <v>3</v>
      </c>
      <c r="J406" s="17">
        <v>0</v>
      </c>
      <c r="K406" s="17">
        <v>0</v>
      </c>
      <c r="L406" s="261">
        <v>0</v>
      </c>
      <c r="M406" s="261">
        <v>1</v>
      </c>
      <c r="N406" s="261">
        <v>0</v>
      </c>
      <c r="O406" s="261">
        <v>0</v>
      </c>
      <c r="P406" s="259">
        <v>0</v>
      </c>
      <c r="Q406" s="259">
        <v>0</v>
      </c>
      <c r="R406" s="259">
        <v>0</v>
      </c>
      <c r="S406" s="259">
        <v>0</v>
      </c>
      <c r="T406" s="259">
        <v>0</v>
      </c>
      <c r="U406" s="259">
        <v>0</v>
      </c>
      <c r="V406" s="259">
        <v>0</v>
      </c>
      <c r="W406" s="259">
        <v>0</v>
      </c>
      <c r="X406" s="259">
        <v>0</v>
      </c>
      <c r="Y406" s="259">
        <v>0</v>
      </c>
      <c r="Z406" s="259">
        <v>0</v>
      </c>
      <c r="AA406" s="259">
        <v>0</v>
      </c>
      <c r="AB406" s="259">
        <v>0</v>
      </c>
      <c r="AC406" s="259">
        <v>0</v>
      </c>
      <c r="AD406" s="259">
        <v>0</v>
      </c>
      <c r="AE406" s="259">
        <v>0</v>
      </c>
      <c r="AF406" s="259">
        <v>0</v>
      </c>
      <c r="AG406" s="259">
        <v>3</v>
      </c>
      <c r="AH406" s="259">
        <v>0</v>
      </c>
      <c r="AI406" s="259">
        <v>0</v>
      </c>
      <c r="AJ406" s="259">
        <v>0</v>
      </c>
      <c r="AK406" s="259">
        <v>0</v>
      </c>
      <c r="AL406" s="259">
        <v>0</v>
      </c>
      <c r="AM406" s="259">
        <v>0</v>
      </c>
      <c r="AN406" s="259">
        <v>0</v>
      </c>
      <c r="AO406" s="259">
        <v>0</v>
      </c>
      <c r="AP406" s="259">
        <v>0</v>
      </c>
      <c r="AQ406" s="259">
        <v>0</v>
      </c>
      <c r="AR406" s="262">
        <v>0</v>
      </c>
      <c r="AS406" s="259">
        <v>0</v>
      </c>
    </row>
    <row r="407" spans="1:45" ht="12.75">
      <c r="A407" s="26">
        <v>406</v>
      </c>
      <c r="B407">
        <v>46.26047</v>
      </c>
      <c r="C407">
        <v>-91.91025</v>
      </c>
      <c r="D407" s="259">
        <v>4</v>
      </c>
      <c r="E407" s="259" t="s">
        <v>572</v>
      </c>
      <c r="F407" s="42">
        <v>1</v>
      </c>
      <c r="G407" s="26">
        <v>1</v>
      </c>
      <c r="H407" s="42">
        <v>1</v>
      </c>
      <c r="I407" s="259">
        <v>3</v>
      </c>
      <c r="J407" s="17">
        <v>0</v>
      </c>
      <c r="K407" s="17">
        <v>3</v>
      </c>
      <c r="L407" s="261">
        <v>0</v>
      </c>
      <c r="M407" s="261">
        <v>0</v>
      </c>
      <c r="N407" s="261">
        <v>0</v>
      </c>
      <c r="O407" s="261">
        <v>0</v>
      </c>
      <c r="P407" s="259">
        <v>0</v>
      </c>
      <c r="Q407" s="259">
        <v>0</v>
      </c>
      <c r="R407" s="259">
        <v>0</v>
      </c>
      <c r="S407" s="259">
        <v>0</v>
      </c>
      <c r="T407" s="259">
        <v>0</v>
      </c>
      <c r="U407" s="259">
        <v>0</v>
      </c>
      <c r="V407" s="259">
        <v>0</v>
      </c>
      <c r="W407" s="259">
        <v>0</v>
      </c>
      <c r="X407" s="259">
        <v>0</v>
      </c>
      <c r="Y407" s="259">
        <v>0</v>
      </c>
      <c r="Z407" s="259">
        <v>0</v>
      </c>
      <c r="AA407" s="259">
        <v>2</v>
      </c>
      <c r="AB407" s="259">
        <v>0</v>
      </c>
      <c r="AC407" s="259">
        <v>0</v>
      </c>
      <c r="AD407" s="259">
        <v>0</v>
      </c>
      <c r="AE407" s="259">
        <v>0</v>
      </c>
      <c r="AF407" s="259">
        <v>0</v>
      </c>
      <c r="AG407" s="259">
        <v>0</v>
      </c>
      <c r="AH407" s="259">
        <v>0</v>
      </c>
      <c r="AI407" s="259">
        <v>0</v>
      </c>
      <c r="AJ407" s="259">
        <v>0</v>
      </c>
      <c r="AK407" s="259">
        <v>0</v>
      </c>
      <c r="AL407" s="259">
        <v>0</v>
      </c>
      <c r="AM407" s="259">
        <v>0</v>
      </c>
      <c r="AN407" s="259">
        <v>0</v>
      </c>
      <c r="AO407" s="259">
        <v>0</v>
      </c>
      <c r="AP407" s="259">
        <v>0</v>
      </c>
      <c r="AQ407" s="259">
        <v>0</v>
      </c>
      <c r="AR407" s="262">
        <v>0</v>
      </c>
      <c r="AS407" s="259">
        <v>0</v>
      </c>
    </row>
    <row r="408" spans="1:45" ht="12.75">
      <c r="A408" s="26">
        <v>407</v>
      </c>
      <c r="B408">
        <v>46.26002</v>
      </c>
      <c r="C408">
        <v>-91.91024</v>
      </c>
      <c r="D408" s="259">
        <v>4</v>
      </c>
      <c r="E408" s="259" t="s">
        <v>572</v>
      </c>
      <c r="F408" s="42">
        <v>1</v>
      </c>
      <c r="G408" s="26">
        <v>1</v>
      </c>
      <c r="H408" s="42">
        <v>1</v>
      </c>
      <c r="I408" s="259">
        <v>3</v>
      </c>
      <c r="J408" s="17">
        <v>0</v>
      </c>
      <c r="K408" s="17">
        <v>1</v>
      </c>
      <c r="L408" s="261">
        <v>0</v>
      </c>
      <c r="M408" s="261">
        <v>0</v>
      </c>
      <c r="N408" s="261">
        <v>0</v>
      </c>
      <c r="O408" s="261">
        <v>0</v>
      </c>
      <c r="P408" s="259">
        <v>0</v>
      </c>
      <c r="Q408" s="259">
        <v>0</v>
      </c>
      <c r="R408" s="259">
        <v>0</v>
      </c>
      <c r="S408" s="259">
        <v>0</v>
      </c>
      <c r="T408" s="259">
        <v>0</v>
      </c>
      <c r="U408" s="259">
        <v>0</v>
      </c>
      <c r="V408" s="259">
        <v>0</v>
      </c>
      <c r="W408" s="259">
        <v>0</v>
      </c>
      <c r="X408" s="259">
        <v>0</v>
      </c>
      <c r="Y408" s="259">
        <v>0</v>
      </c>
      <c r="Z408" s="259">
        <v>0</v>
      </c>
      <c r="AA408" s="259">
        <v>0</v>
      </c>
      <c r="AB408" s="259">
        <v>0</v>
      </c>
      <c r="AC408" s="259">
        <v>0</v>
      </c>
      <c r="AD408" s="259">
        <v>0</v>
      </c>
      <c r="AE408" s="259">
        <v>0</v>
      </c>
      <c r="AF408" s="259">
        <v>0</v>
      </c>
      <c r="AG408" s="259">
        <v>3</v>
      </c>
      <c r="AH408" s="259">
        <v>0</v>
      </c>
      <c r="AI408" s="259">
        <v>0</v>
      </c>
      <c r="AJ408" s="259">
        <v>0</v>
      </c>
      <c r="AK408" s="259">
        <v>0</v>
      </c>
      <c r="AL408" s="259">
        <v>0</v>
      </c>
      <c r="AM408" s="259">
        <v>0</v>
      </c>
      <c r="AN408" s="259">
        <v>0</v>
      </c>
      <c r="AO408" s="259">
        <v>0</v>
      </c>
      <c r="AP408" s="259">
        <v>0</v>
      </c>
      <c r="AQ408" s="259">
        <v>0</v>
      </c>
      <c r="AR408" s="262">
        <v>0</v>
      </c>
      <c r="AS408" s="259">
        <v>0</v>
      </c>
    </row>
    <row r="409" spans="1:45" ht="12.75">
      <c r="A409" s="26">
        <v>408</v>
      </c>
      <c r="B409">
        <v>46.25957</v>
      </c>
      <c r="C409">
        <v>-91.91022</v>
      </c>
      <c r="D409" s="259">
        <v>4</v>
      </c>
      <c r="E409" s="259" t="s">
        <v>572</v>
      </c>
      <c r="F409" s="42">
        <v>1</v>
      </c>
      <c r="G409" s="26">
        <v>1</v>
      </c>
      <c r="H409" s="42">
        <v>1</v>
      </c>
      <c r="I409" s="259">
        <v>3</v>
      </c>
      <c r="J409" s="17">
        <v>0</v>
      </c>
      <c r="K409" s="17">
        <v>0</v>
      </c>
      <c r="L409" s="261">
        <v>0</v>
      </c>
      <c r="M409" s="261">
        <v>0</v>
      </c>
      <c r="N409" s="261">
        <v>0</v>
      </c>
      <c r="O409" s="261">
        <v>0</v>
      </c>
      <c r="P409" s="259">
        <v>0</v>
      </c>
      <c r="Q409" s="259">
        <v>0</v>
      </c>
      <c r="R409" s="259">
        <v>0</v>
      </c>
      <c r="S409" s="259">
        <v>0</v>
      </c>
      <c r="T409" s="259">
        <v>0</v>
      </c>
      <c r="U409" s="259">
        <v>0</v>
      </c>
      <c r="V409" s="259">
        <v>0</v>
      </c>
      <c r="W409" s="259">
        <v>0</v>
      </c>
      <c r="X409" s="259">
        <v>0</v>
      </c>
      <c r="Y409" s="259">
        <v>0</v>
      </c>
      <c r="Z409" s="259">
        <v>0</v>
      </c>
      <c r="AA409" s="259">
        <v>0</v>
      </c>
      <c r="AB409" s="259">
        <v>0</v>
      </c>
      <c r="AC409" s="259">
        <v>0</v>
      </c>
      <c r="AD409" s="259">
        <v>0</v>
      </c>
      <c r="AE409" s="259">
        <v>0</v>
      </c>
      <c r="AF409" s="259">
        <v>0</v>
      </c>
      <c r="AG409" s="259">
        <v>3</v>
      </c>
      <c r="AH409" s="259">
        <v>0</v>
      </c>
      <c r="AI409" s="259">
        <v>0</v>
      </c>
      <c r="AJ409" s="259">
        <v>0</v>
      </c>
      <c r="AK409" s="259">
        <v>0</v>
      </c>
      <c r="AL409" s="259">
        <v>0</v>
      </c>
      <c r="AM409" s="259">
        <v>0</v>
      </c>
      <c r="AN409" s="259">
        <v>0</v>
      </c>
      <c r="AO409" s="259">
        <v>0</v>
      </c>
      <c r="AP409" s="259">
        <v>0</v>
      </c>
      <c r="AQ409" s="259">
        <v>0</v>
      </c>
      <c r="AR409" s="262">
        <v>0</v>
      </c>
      <c r="AS409" s="259">
        <v>0</v>
      </c>
    </row>
    <row r="410" spans="1:45" ht="12.75">
      <c r="A410" s="26">
        <v>409</v>
      </c>
      <c r="B410">
        <v>46.25912</v>
      </c>
      <c r="C410">
        <v>-91.91021</v>
      </c>
      <c r="D410" s="259">
        <v>4</v>
      </c>
      <c r="E410" s="259" t="s">
        <v>572</v>
      </c>
      <c r="F410" s="42">
        <v>1</v>
      </c>
      <c r="G410" s="26">
        <v>1</v>
      </c>
      <c r="H410" s="42">
        <v>3</v>
      </c>
      <c r="I410" s="259">
        <v>3</v>
      </c>
      <c r="J410" s="17">
        <v>0</v>
      </c>
      <c r="K410" s="17">
        <v>0</v>
      </c>
      <c r="L410" s="261">
        <v>1</v>
      </c>
      <c r="M410" s="261">
        <v>0</v>
      </c>
      <c r="N410" s="261">
        <v>0</v>
      </c>
      <c r="O410" s="261">
        <v>0</v>
      </c>
      <c r="P410" s="259">
        <v>0</v>
      </c>
      <c r="Q410" s="259">
        <v>2</v>
      </c>
      <c r="R410" s="259">
        <v>0</v>
      </c>
      <c r="S410" s="259">
        <v>0</v>
      </c>
      <c r="T410" s="259">
        <v>0</v>
      </c>
      <c r="U410" s="259">
        <v>0</v>
      </c>
      <c r="V410" s="259">
        <v>0</v>
      </c>
      <c r="W410" s="259">
        <v>0</v>
      </c>
      <c r="X410" s="259">
        <v>0</v>
      </c>
      <c r="Y410" s="259">
        <v>0</v>
      </c>
      <c r="Z410" s="259">
        <v>0</v>
      </c>
      <c r="AA410" s="259">
        <v>0</v>
      </c>
      <c r="AB410" s="259">
        <v>0</v>
      </c>
      <c r="AC410" s="259">
        <v>0</v>
      </c>
      <c r="AD410" s="259">
        <v>0</v>
      </c>
      <c r="AE410" s="259">
        <v>0</v>
      </c>
      <c r="AF410" s="259">
        <v>0</v>
      </c>
      <c r="AG410" s="259">
        <v>3</v>
      </c>
      <c r="AH410" s="259">
        <v>0</v>
      </c>
      <c r="AI410" s="259">
        <v>0</v>
      </c>
      <c r="AJ410" s="259">
        <v>0</v>
      </c>
      <c r="AK410" s="259">
        <v>0</v>
      </c>
      <c r="AL410" s="259">
        <v>0</v>
      </c>
      <c r="AM410" s="259">
        <v>0</v>
      </c>
      <c r="AN410" s="259">
        <v>0</v>
      </c>
      <c r="AO410" s="259">
        <v>0</v>
      </c>
      <c r="AP410" s="259">
        <v>0</v>
      </c>
      <c r="AQ410" s="259">
        <v>0</v>
      </c>
      <c r="AR410" s="262">
        <v>0</v>
      </c>
      <c r="AS410" s="259">
        <v>0</v>
      </c>
    </row>
    <row r="411" spans="1:45" ht="12.75">
      <c r="A411" s="26">
        <v>410</v>
      </c>
      <c r="B411">
        <v>46.25867</v>
      </c>
      <c r="C411">
        <v>-91.91019</v>
      </c>
      <c r="D411" s="259">
        <v>3</v>
      </c>
      <c r="E411" s="259" t="s">
        <v>572</v>
      </c>
      <c r="F411" s="42">
        <v>1</v>
      </c>
      <c r="G411" s="26">
        <v>1</v>
      </c>
      <c r="H411" s="42">
        <v>4</v>
      </c>
      <c r="I411" s="259">
        <v>2</v>
      </c>
      <c r="J411" s="17">
        <v>0</v>
      </c>
      <c r="K411" s="17">
        <v>0</v>
      </c>
      <c r="L411" s="261">
        <v>1</v>
      </c>
      <c r="M411" s="261">
        <v>0</v>
      </c>
      <c r="N411" s="261">
        <v>0</v>
      </c>
      <c r="O411" s="261">
        <v>0</v>
      </c>
      <c r="P411" s="259">
        <v>0</v>
      </c>
      <c r="Q411" s="259">
        <v>0</v>
      </c>
      <c r="R411" s="259">
        <v>0</v>
      </c>
      <c r="S411" s="259">
        <v>0</v>
      </c>
      <c r="T411" s="259">
        <v>0</v>
      </c>
      <c r="U411" s="259">
        <v>0</v>
      </c>
      <c r="V411" s="259">
        <v>0</v>
      </c>
      <c r="W411" s="259">
        <v>0</v>
      </c>
      <c r="X411" s="259">
        <v>0</v>
      </c>
      <c r="Y411" s="259">
        <v>0</v>
      </c>
      <c r="Z411" s="259">
        <v>2</v>
      </c>
      <c r="AA411" s="259">
        <v>0</v>
      </c>
      <c r="AB411" s="259">
        <v>0</v>
      </c>
      <c r="AC411" s="259">
        <v>0</v>
      </c>
      <c r="AD411" s="259">
        <v>0</v>
      </c>
      <c r="AE411" s="259">
        <v>0</v>
      </c>
      <c r="AF411" s="259">
        <v>0</v>
      </c>
      <c r="AG411" s="259">
        <v>2</v>
      </c>
      <c r="AH411" s="259">
        <v>0</v>
      </c>
      <c r="AI411" s="259">
        <v>0</v>
      </c>
      <c r="AJ411" s="259">
        <v>0</v>
      </c>
      <c r="AK411" s="259">
        <v>0</v>
      </c>
      <c r="AL411" s="259">
        <v>0</v>
      </c>
      <c r="AM411" s="259">
        <v>0</v>
      </c>
      <c r="AN411" s="259">
        <v>0</v>
      </c>
      <c r="AO411" s="259">
        <v>0</v>
      </c>
      <c r="AP411" s="259">
        <v>0</v>
      </c>
      <c r="AQ411" s="259">
        <v>1</v>
      </c>
      <c r="AR411" s="262">
        <v>0</v>
      </c>
      <c r="AS411" s="259">
        <v>0</v>
      </c>
    </row>
    <row r="412" spans="1:45" ht="12.75">
      <c r="A412" s="26">
        <v>411</v>
      </c>
      <c r="B412">
        <v>46.25688</v>
      </c>
      <c r="C412">
        <v>-91.91013</v>
      </c>
      <c r="D412" s="259">
        <v>9</v>
      </c>
      <c r="E412" s="259" t="s">
        <v>572</v>
      </c>
      <c r="F412" s="42">
        <v>1</v>
      </c>
      <c r="G412" s="26">
        <v>1</v>
      </c>
      <c r="H412" s="42">
        <v>3</v>
      </c>
      <c r="I412" s="259">
        <v>2</v>
      </c>
      <c r="J412" s="17">
        <v>0</v>
      </c>
      <c r="K412" s="17">
        <v>0</v>
      </c>
      <c r="L412" s="261">
        <v>0</v>
      </c>
      <c r="M412" s="261">
        <v>0</v>
      </c>
      <c r="N412" s="261">
        <v>0</v>
      </c>
      <c r="O412" s="261">
        <v>0</v>
      </c>
      <c r="P412" s="259">
        <v>0</v>
      </c>
      <c r="Q412" s="259">
        <v>2</v>
      </c>
      <c r="R412" s="259">
        <v>0</v>
      </c>
      <c r="S412" s="259">
        <v>0</v>
      </c>
      <c r="T412" s="259">
        <v>0</v>
      </c>
      <c r="U412" s="259">
        <v>1</v>
      </c>
      <c r="V412" s="259">
        <v>0</v>
      </c>
      <c r="W412" s="259">
        <v>0</v>
      </c>
      <c r="X412" s="259">
        <v>0</v>
      </c>
      <c r="Y412" s="259">
        <v>0</v>
      </c>
      <c r="Z412" s="259">
        <v>0</v>
      </c>
      <c r="AA412" s="259">
        <v>0</v>
      </c>
      <c r="AB412" s="259">
        <v>0</v>
      </c>
      <c r="AC412" s="259">
        <v>0</v>
      </c>
      <c r="AD412" s="259">
        <v>0</v>
      </c>
      <c r="AE412" s="259">
        <v>2</v>
      </c>
      <c r="AF412" s="259">
        <v>0</v>
      </c>
      <c r="AG412" s="259">
        <v>0</v>
      </c>
      <c r="AH412" s="259">
        <v>0</v>
      </c>
      <c r="AI412" s="259">
        <v>0</v>
      </c>
      <c r="AJ412" s="259">
        <v>0</v>
      </c>
      <c r="AK412" s="259">
        <v>0</v>
      </c>
      <c r="AL412" s="259">
        <v>0</v>
      </c>
      <c r="AM412" s="259">
        <v>0</v>
      </c>
      <c r="AN412" s="259">
        <v>0</v>
      </c>
      <c r="AO412" s="259">
        <v>0</v>
      </c>
      <c r="AP412" s="259">
        <v>0</v>
      </c>
      <c r="AQ412" s="259">
        <v>0</v>
      </c>
      <c r="AR412" s="262">
        <v>0</v>
      </c>
      <c r="AS412" s="259">
        <v>0</v>
      </c>
    </row>
    <row r="413" spans="1:45" ht="12.75">
      <c r="A413" s="26">
        <v>412</v>
      </c>
      <c r="B413">
        <v>46.25643</v>
      </c>
      <c r="C413">
        <v>-91.91011</v>
      </c>
      <c r="D413" s="259">
        <v>8.5</v>
      </c>
      <c r="E413" s="259" t="s">
        <v>572</v>
      </c>
      <c r="F413" s="42">
        <v>1</v>
      </c>
      <c r="G413" s="26">
        <v>1</v>
      </c>
      <c r="H413" s="42">
        <v>2</v>
      </c>
      <c r="I413" s="259">
        <v>3</v>
      </c>
      <c r="J413" s="17">
        <v>0</v>
      </c>
      <c r="K413" s="17">
        <v>3</v>
      </c>
      <c r="L413" s="261">
        <v>0</v>
      </c>
      <c r="M413" s="261">
        <v>0</v>
      </c>
      <c r="N413" s="261">
        <v>0</v>
      </c>
      <c r="O413" s="261">
        <v>0</v>
      </c>
      <c r="P413" s="259">
        <v>0</v>
      </c>
      <c r="Q413" s="259">
        <v>0</v>
      </c>
      <c r="R413" s="259">
        <v>0</v>
      </c>
      <c r="S413" s="259">
        <v>0</v>
      </c>
      <c r="T413" s="259">
        <v>0</v>
      </c>
      <c r="U413" s="259">
        <v>1</v>
      </c>
      <c r="V413" s="259">
        <v>0</v>
      </c>
      <c r="W413" s="259">
        <v>0</v>
      </c>
      <c r="X413" s="259">
        <v>0</v>
      </c>
      <c r="Y413" s="259">
        <v>0</v>
      </c>
      <c r="Z413" s="259">
        <v>0</v>
      </c>
      <c r="AA413" s="259">
        <v>0</v>
      </c>
      <c r="AB413" s="259">
        <v>0</v>
      </c>
      <c r="AC413" s="259">
        <v>0</v>
      </c>
      <c r="AD413" s="259">
        <v>0</v>
      </c>
      <c r="AE413" s="259">
        <v>0</v>
      </c>
      <c r="AF413" s="259">
        <v>0</v>
      </c>
      <c r="AG413" s="259">
        <v>0</v>
      </c>
      <c r="AH413" s="259">
        <v>0</v>
      </c>
      <c r="AI413" s="259">
        <v>0</v>
      </c>
      <c r="AJ413" s="259">
        <v>0</v>
      </c>
      <c r="AK413" s="259">
        <v>0</v>
      </c>
      <c r="AL413" s="259">
        <v>0</v>
      </c>
      <c r="AM413" s="259">
        <v>0</v>
      </c>
      <c r="AN413" s="259">
        <v>0</v>
      </c>
      <c r="AO413" s="259">
        <v>0</v>
      </c>
      <c r="AP413" s="259">
        <v>0</v>
      </c>
      <c r="AQ413" s="259">
        <v>1</v>
      </c>
      <c r="AR413" s="262">
        <v>0</v>
      </c>
      <c r="AS413" s="259">
        <v>0</v>
      </c>
    </row>
    <row r="414" spans="1:45" ht="12.75">
      <c r="A414" s="26">
        <v>413</v>
      </c>
      <c r="B414">
        <v>46.25103</v>
      </c>
      <c r="C414">
        <v>-91.90993</v>
      </c>
      <c r="D414" s="26">
        <v>-99</v>
      </c>
      <c r="E414" s="26">
        <v>-99</v>
      </c>
      <c r="F414" s="26">
        <v>-99</v>
      </c>
      <c r="G414" s="26">
        <v>-99</v>
      </c>
      <c r="H414" s="26">
        <v>-99</v>
      </c>
      <c r="I414" s="26">
        <v>-99</v>
      </c>
      <c r="J414" s="26">
        <v>-99</v>
      </c>
      <c r="K414" s="26">
        <v>-99</v>
      </c>
      <c r="L414" s="26">
        <v>-99</v>
      </c>
      <c r="M414" s="26">
        <v>-99</v>
      </c>
      <c r="N414" s="26">
        <v>-99</v>
      </c>
      <c r="O414" s="26">
        <v>-99</v>
      </c>
      <c r="P414" s="26">
        <v>-99</v>
      </c>
      <c r="Q414" s="26">
        <v>-99</v>
      </c>
      <c r="R414" s="26">
        <v>-99</v>
      </c>
      <c r="S414" s="26">
        <v>-99</v>
      </c>
      <c r="T414" s="26">
        <v>-99</v>
      </c>
      <c r="U414" s="26">
        <v>-99</v>
      </c>
      <c r="V414" s="26">
        <v>-99</v>
      </c>
      <c r="W414" s="26">
        <v>-99</v>
      </c>
      <c r="X414" s="26">
        <v>-99</v>
      </c>
      <c r="Y414" s="26">
        <v>-99</v>
      </c>
      <c r="Z414" s="26">
        <v>-99</v>
      </c>
      <c r="AA414" s="26">
        <v>-99</v>
      </c>
      <c r="AB414" s="26">
        <v>-99</v>
      </c>
      <c r="AC414" s="26">
        <v>-99</v>
      </c>
      <c r="AD414" s="26">
        <v>-99</v>
      </c>
      <c r="AE414" s="26">
        <v>-99</v>
      </c>
      <c r="AF414" s="26">
        <v>-99</v>
      </c>
      <c r="AG414" s="26">
        <v>-99</v>
      </c>
      <c r="AH414" s="26">
        <v>-99</v>
      </c>
      <c r="AI414" s="26">
        <v>-99</v>
      </c>
      <c r="AJ414" s="26">
        <v>-99</v>
      </c>
      <c r="AK414" s="26">
        <v>-99</v>
      </c>
      <c r="AL414" s="26">
        <v>-99</v>
      </c>
      <c r="AM414" s="26">
        <v>-99</v>
      </c>
      <c r="AN414" s="26">
        <v>-99</v>
      </c>
      <c r="AO414" s="26">
        <v>-99</v>
      </c>
      <c r="AP414" s="26">
        <v>-99</v>
      </c>
      <c r="AQ414" s="26">
        <v>-99</v>
      </c>
      <c r="AR414" s="26">
        <v>-99</v>
      </c>
      <c r="AS414" s="26">
        <v>-99</v>
      </c>
    </row>
    <row r="415" spans="1:45" ht="12.75">
      <c r="A415" s="26">
        <v>414</v>
      </c>
      <c r="B415">
        <v>46.24923</v>
      </c>
      <c r="C415">
        <v>-91.90986</v>
      </c>
      <c r="D415" s="26">
        <v>-99</v>
      </c>
      <c r="E415" s="26">
        <v>-99</v>
      </c>
      <c r="F415" s="26">
        <v>-99</v>
      </c>
      <c r="G415" s="26">
        <v>-99</v>
      </c>
      <c r="H415" s="26">
        <v>-99</v>
      </c>
      <c r="I415" s="26">
        <v>-99</v>
      </c>
      <c r="J415" s="26">
        <v>-99</v>
      </c>
      <c r="K415" s="26">
        <v>-99</v>
      </c>
      <c r="L415" s="26">
        <v>-99</v>
      </c>
      <c r="M415" s="26">
        <v>-99</v>
      </c>
      <c r="N415" s="26">
        <v>-99</v>
      </c>
      <c r="O415" s="26">
        <v>-99</v>
      </c>
      <c r="P415" s="26">
        <v>-99</v>
      </c>
      <c r="Q415" s="26">
        <v>-99</v>
      </c>
      <c r="R415" s="26">
        <v>-99</v>
      </c>
      <c r="S415" s="26">
        <v>-99</v>
      </c>
      <c r="T415" s="26">
        <v>-99</v>
      </c>
      <c r="U415" s="26">
        <v>-99</v>
      </c>
      <c r="V415" s="26">
        <v>-99</v>
      </c>
      <c r="W415" s="26">
        <v>-99</v>
      </c>
      <c r="X415" s="26">
        <v>-99</v>
      </c>
      <c r="Y415" s="26">
        <v>-99</v>
      </c>
      <c r="Z415" s="26">
        <v>-99</v>
      </c>
      <c r="AA415" s="26">
        <v>-99</v>
      </c>
      <c r="AB415" s="26">
        <v>-99</v>
      </c>
      <c r="AC415" s="26">
        <v>-99</v>
      </c>
      <c r="AD415" s="26">
        <v>-99</v>
      </c>
      <c r="AE415" s="26">
        <v>-99</v>
      </c>
      <c r="AF415" s="26">
        <v>-99</v>
      </c>
      <c r="AG415" s="26">
        <v>-99</v>
      </c>
      <c r="AH415" s="26">
        <v>-99</v>
      </c>
      <c r="AI415" s="26">
        <v>-99</v>
      </c>
      <c r="AJ415" s="26">
        <v>-99</v>
      </c>
      <c r="AK415" s="26">
        <v>-99</v>
      </c>
      <c r="AL415" s="26">
        <v>-99</v>
      </c>
      <c r="AM415" s="26">
        <v>-99</v>
      </c>
      <c r="AN415" s="26">
        <v>-99</v>
      </c>
      <c r="AO415" s="26">
        <v>-99</v>
      </c>
      <c r="AP415" s="26">
        <v>-99</v>
      </c>
      <c r="AQ415" s="26">
        <v>-99</v>
      </c>
      <c r="AR415" s="26">
        <v>-99</v>
      </c>
      <c r="AS415" s="26">
        <v>-99</v>
      </c>
    </row>
    <row r="416" spans="1:45" ht="12.75">
      <c r="A416" s="26">
        <v>415</v>
      </c>
      <c r="B416">
        <v>46.24878</v>
      </c>
      <c r="C416">
        <v>-91.90985</v>
      </c>
      <c r="D416" s="26">
        <v>-99</v>
      </c>
      <c r="E416" s="26">
        <v>-99</v>
      </c>
      <c r="F416" s="26">
        <v>-99</v>
      </c>
      <c r="G416" s="26">
        <v>-99</v>
      </c>
      <c r="H416" s="26">
        <v>-99</v>
      </c>
      <c r="I416" s="26">
        <v>-99</v>
      </c>
      <c r="J416" s="26">
        <v>-99</v>
      </c>
      <c r="K416" s="26">
        <v>-99</v>
      </c>
      <c r="L416" s="26">
        <v>-99</v>
      </c>
      <c r="M416" s="26">
        <v>-99</v>
      </c>
      <c r="N416" s="26">
        <v>-99</v>
      </c>
      <c r="O416" s="26">
        <v>-99</v>
      </c>
      <c r="P416" s="26">
        <v>-99</v>
      </c>
      <c r="Q416" s="26">
        <v>-99</v>
      </c>
      <c r="R416" s="26">
        <v>-99</v>
      </c>
      <c r="S416" s="26">
        <v>-99</v>
      </c>
      <c r="T416" s="26">
        <v>-99</v>
      </c>
      <c r="U416" s="26">
        <v>-99</v>
      </c>
      <c r="V416" s="26">
        <v>-99</v>
      </c>
      <c r="W416" s="26">
        <v>-99</v>
      </c>
      <c r="X416" s="26">
        <v>-99</v>
      </c>
      <c r="Y416" s="26">
        <v>-99</v>
      </c>
      <c r="Z416" s="26">
        <v>-99</v>
      </c>
      <c r="AA416" s="26">
        <v>-99</v>
      </c>
      <c r="AB416" s="26">
        <v>-99</v>
      </c>
      <c r="AC416" s="26">
        <v>-99</v>
      </c>
      <c r="AD416" s="26">
        <v>-99</v>
      </c>
      <c r="AE416" s="26">
        <v>-99</v>
      </c>
      <c r="AF416" s="26">
        <v>-99</v>
      </c>
      <c r="AG416" s="26">
        <v>-99</v>
      </c>
      <c r="AH416" s="26">
        <v>-99</v>
      </c>
      <c r="AI416" s="26">
        <v>-99</v>
      </c>
      <c r="AJ416" s="26">
        <v>-99</v>
      </c>
      <c r="AK416" s="26">
        <v>-99</v>
      </c>
      <c r="AL416" s="26">
        <v>-99</v>
      </c>
      <c r="AM416" s="26">
        <v>-99</v>
      </c>
      <c r="AN416" s="26">
        <v>-99</v>
      </c>
      <c r="AO416" s="26">
        <v>-99</v>
      </c>
      <c r="AP416" s="26">
        <v>-99</v>
      </c>
      <c r="AQ416" s="26">
        <v>-99</v>
      </c>
      <c r="AR416" s="26">
        <v>-99</v>
      </c>
      <c r="AS416" s="26">
        <v>-99</v>
      </c>
    </row>
    <row r="417" spans="1:45" ht="12.75">
      <c r="A417" s="26">
        <v>416</v>
      </c>
      <c r="B417">
        <v>46.26228</v>
      </c>
      <c r="C417">
        <v>-91.90967</v>
      </c>
      <c r="D417" s="26">
        <v>-99</v>
      </c>
      <c r="E417" s="26">
        <v>-99</v>
      </c>
      <c r="F417" s="26">
        <v>-99</v>
      </c>
      <c r="G417" s="26">
        <v>-99</v>
      </c>
      <c r="H417" s="26">
        <v>-99</v>
      </c>
      <c r="I417" s="26">
        <v>-99</v>
      </c>
      <c r="J417" s="26">
        <v>-99</v>
      </c>
      <c r="K417" s="26">
        <v>-99</v>
      </c>
      <c r="L417" s="26">
        <v>-99</v>
      </c>
      <c r="M417" s="26">
        <v>-99</v>
      </c>
      <c r="N417" s="26">
        <v>-99</v>
      </c>
      <c r="O417" s="26">
        <v>-99</v>
      </c>
      <c r="P417" s="26">
        <v>-99</v>
      </c>
      <c r="Q417" s="26">
        <v>-99</v>
      </c>
      <c r="R417" s="26">
        <v>-99</v>
      </c>
      <c r="S417" s="26">
        <v>-99</v>
      </c>
      <c r="T417" s="26">
        <v>-99</v>
      </c>
      <c r="U417" s="26">
        <v>-99</v>
      </c>
      <c r="V417" s="26">
        <v>-99</v>
      </c>
      <c r="W417" s="26">
        <v>-99</v>
      </c>
      <c r="X417" s="26">
        <v>-99</v>
      </c>
      <c r="Y417" s="26">
        <v>-99</v>
      </c>
      <c r="Z417" s="26">
        <v>-99</v>
      </c>
      <c r="AA417" s="26">
        <v>-99</v>
      </c>
      <c r="AB417" s="26">
        <v>-99</v>
      </c>
      <c r="AC417" s="26">
        <v>-99</v>
      </c>
      <c r="AD417" s="26">
        <v>-99</v>
      </c>
      <c r="AE417" s="26">
        <v>-99</v>
      </c>
      <c r="AF417" s="26">
        <v>-99</v>
      </c>
      <c r="AG417" s="26">
        <v>-99</v>
      </c>
      <c r="AH417" s="26">
        <v>-99</v>
      </c>
      <c r="AI417" s="26">
        <v>-99</v>
      </c>
      <c r="AJ417" s="26">
        <v>-99</v>
      </c>
      <c r="AK417" s="26">
        <v>-99</v>
      </c>
      <c r="AL417" s="26">
        <v>-99</v>
      </c>
      <c r="AM417" s="26">
        <v>-99</v>
      </c>
      <c r="AN417" s="26">
        <v>-99</v>
      </c>
      <c r="AO417" s="26">
        <v>-99</v>
      </c>
      <c r="AP417" s="26">
        <v>-99</v>
      </c>
      <c r="AQ417" s="26">
        <v>-99</v>
      </c>
      <c r="AR417" s="26">
        <v>-99</v>
      </c>
      <c r="AS417" s="26">
        <v>-99</v>
      </c>
    </row>
    <row r="418" spans="1:45" ht="12.75">
      <c r="A418" s="26">
        <v>417</v>
      </c>
      <c r="B418">
        <v>46.26183</v>
      </c>
      <c r="C418">
        <v>-91.90965</v>
      </c>
      <c r="D418" s="26">
        <v>-99</v>
      </c>
      <c r="E418" s="26">
        <v>-99</v>
      </c>
      <c r="F418" s="26">
        <v>-99</v>
      </c>
      <c r="G418" s="26">
        <v>-99</v>
      </c>
      <c r="H418" s="26">
        <v>-99</v>
      </c>
      <c r="I418" s="26">
        <v>-99</v>
      </c>
      <c r="J418" s="26">
        <v>-99</v>
      </c>
      <c r="K418" s="26">
        <v>-99</v>
      </c>
      <c r="L418" s="26">
        <v>-99</v>
      </c>
      <c r="M418" s="26">
        <v>-99</v>
      </c>
      <c r="N418" s="26">
        <v>-99</v>
      </c>
      <c r="O418" s="26">
        <v>-99</v>
      </c>
      <c r="P418" s="26">
        <v>-99</v>
      </c>
      <c r="Q418" s="26">
        <v>-99</v>
      </c>
      <c r="R418" s="26">
        <v>-99</v>
      </c>
      <c r="S418" s="26">
        <v>-99</v>
      </c>
      <c r="T418" s="26">
        <v>-99</v>
      </c>
      <c r="U418" s="26">
        <v>-99</v>
      </c>
      <c r="V418" s="26">
        <v>-99</v>
      </c>
      <c r="W418" s="26">
        <v>-99</v>
      </c>
      <c r="X418" s="26">
        <v>-99</v>
      </c>
      <c r="Y418" s="26">
        <v>-99</v>
      </c>
      <c r="Z418" s="26">
        <v>-99</v>
      </c>
      <c r="AA418" s="26">
        <v>-99</v>
      </c>
      <c r="AB418" s="26">
        <v>-99</v>
      </c>
      <c r="AC418" s="26">
        <v>-99</v>
      </c>
      <c r="AD418" s="26">
        <v>-99</v>
      </c>
      <c r="AE418" s="26">
        <v>-99</v>
      </c>
      <c r="AF418" s="26">
        <v>-99</v>
      </c>
      <c r="AG418" s="26">
        <v>-99</v>
      </c>
      <c r="AH418" s="26">
        <v>-99</v>
      </c>
      <c r="AI418" s="26">
        <v>-99</v>
      </c>
      <c r="AJ418" s="26">
        <v>-99</v>
      </c>
      <c r="AK418" s="26">
        <v>-99</v>
      </c>
      <c r="AL418" s="26">
        <v>-99</v>
      </c>
      <c r="AM418" s="26">
        <v>-99</v>
      </c>
      <c r="AN418" s="26">
        <v>-99</v>
      </c>
      <c r="AO418" s="26">
        <v>-99</v>
      </c>
      <c r="AP418" s="26">
        <v>-99</v>
      </c>
      <c r="AQ418" s="26">
        <v>-99</v>
      </c>
      <c r="AR418" s="26">
        <v>-99</v>
      </c>
      <c r="AS418" s="26">
        <v>-99</v>
      </c>
    </row>
    <row r="419" spans="1:45" ht="12.75">
      <c r="A419" s="26">
        <v>418</v>
      </c>
      <c r="B419">
        <v>46.26138</v>
      </c>
      <c r="C419">
        <v>-91.90964</v>
      </c>
      <c r="D419" s="259">
        <v>4.5</v>
      </c>
      <c r="E419" s="259" t="s">
        <v>572</v>
      </c>
      <c r="F419" s="42">
        <v>1</v>
      </c>
      <c r="G419" s="26">
        <v>1</v>
      </c>
      <c r="H419" s="42">
        <v>6</v>
      </c>
      <c r="I419" s="259">
        <v>3</v>
      </c>
      <c r="J419" s="17">
        <v>0</v>
      </c>
      <c r="K419" s="17">
        <v>0</v>
      </c>
      <c r="L419" s="261">
        <v>0</v>
      </c>
      <c r="M419" s="261">
        <v>0</v>
      </c>
      <c r="N419" s="261">
        <v>0</v>
      </c>
      <c r="O419" s="261">
        <v>0</v>
      </c>
      <c r="P419" s="259">
        <v>0</v>
      </c>
      <c r="Q419" s="259">
        <v>0</v>
      </c>
      <c r="R419" s="259">
        <v>0</v>
      </c>
      <c r="S419" s="259">
        <v>0</v>
      </c>
      <c r="T419" s="259">
        <v>0</v>
      </c>
      <c r="U419" s="259">
        <v>0</v>
      </c>
      <c r="V419" s="259">
        <v>0</v>
      </c>
      <c r="W419" s="259">
        <v>0</v>
      </c>
      <c r="X419" s="259">
        <v>0</v>
      </c>
      <c r="Y419" s="259">
        <v>0</v>
      </c>
      <c r="Z419" s="259">
        <v>3</v>
      </c>
      <c r="AA419" s="259">
        <v>0</v>
      </c>
      <c r="AB419" s="259">
        <v>0</v>
      </c>
      <c r="AC419" s="259">
        <v>0</v>
      </c>
      <c r="AD419" s="259">
        <v>0</v>
      </c>
      <c r="AE419" s="259">
        <v>0</v>
      </c>
      <c r="AF419" s="259">
        <v>0</v>
      </c>
      <c r="AG419" s="259">
        <v>0</v>
      </c>
      <c r="AH419" s="259">
        <v>1</v>
      </c>
      <c r="AI419" s="259">
        <v>0</v>
      </c>
      <c r="AJ419" s="259">
        <v>1</v>
      </c>
      <c r="AK419" s="259">
        <v>0</v>
      </c>
      <c r="AL419" s="259">
        <v>0</v>
      </c>
      <c r="AM419" s="259">
        <v>0</v>
      </c>
      <c r="AN419" s="259">
        <v>2</v>
      </c>
      <c r="AO419" s="259">
        <v>1</v>
      </c>
      <c r="AP419" s="259">
        <v>1</v>
      </c>
      <c r="AQ419" s="259">
        <v>0</v>
      </c>
      <c r="AR419" s="262">
        <v>0</v>
      </c>
      <c r="AS419" s="259">
        <v>0</v>
      </c>
    </row>
    <row r="420" spans="1:45" ht="12.75">
      <c r="A420" s="26">
        <v>419</v>
      </c>
      <c r="B420">
        <v>46.26093</v>
      </c>
      <c r="C420">
        <v>-91.90962</v>
      </c>
      <c r="D420" s="259">
        <v>3</v>
      </c>
      <c r="E420" s="259" t="s">
        <v>572</v>
      </c>
      <c r="F420" s="42">
        <v>1</v>
      </c>
      <c r="G420" s="26">
        <v>1</v>
      </c>
      <c r="H420" s="42">
        <v>3</v>
      </c>
      <c r="I420" s="259">
        <v>3</v>
      </c>
      <c r="J420" s="17">
        <v>0</v>
      </c>
      <c r="K420" s="17">
        <v>0</v>
      </c>
      <c r="L420" s="261">
        <v>0</v>
      </c>
      <c r="M420" s="261">
        <v>1</v>
      </c>
      <c r="N420" s="261">
        <v>0</v>
      </c>
      <c r="O420" s="261">
        <v>0</v>
      </c>
      <c r="P420" s="259">
        <v>0</v>
      </c>
      <c r="Q420" s="259">
        <v>0</v>
      </c>
      <c r="R420" s="259">
        <v>0</v>
      </c>
      <c r="S420" s="259">
        <v>0</v>
      </c>
      <c r="T420" s="259">
        <v>0</v>
      </c>
      <c r="U420" s="259">
        <v>0</v>
      </c>
      <c r="V420" s="259">
        <v>0</v>
      </c>
      <c r="W420" s="259">
        <v>0</v>
      </c>
      <c r="X420" s="259">
        <v>0</v>
      </c>
      <c r="Y420" s="259">
        <v>0</v>
      </c>
      <c r="Z420" s="259">
        <v>2</v>
      </c>
      <c r="AA420" s="259">
        <v>0</v>
      </c>
      <c r="AB420" s="259">
        <v>0</v>
      </c>
      <c r="AC420" s="259">
        <v>0</v>
      </c>
      <c r="AD420" s="259">
        <v>0</v>
      </c>
      <c r="AE420" s="259">
        <v>0</v>
      </c>
      <c r="AF420" s="259">
        <v>0</v>
      </c>
      <c r="AG420" s="259">
        <v>3</v>
      </c>
      <c r="AH420" s="259">
        <v>0</v>
      </c>
      <c r="AI420" s="259">
        <v>0</v>
      </c>
      <c r="AJ420" s="259">
        <v>0</v>
      </c>
      <c r="AK420" s="259">
        <v>0</v>
      </c>
      <c r="AL420" s="259">
        <v>0</v>
      </c>
      <c r="AM420" s="259">
        <v>0</v>
      </c>
      <c r="AN420" s="259">
        <v>0</v>
      </c>
      <c r="AO420" s="259">
        <v>0</v>
      </c>
      <c r="AP420" s="259">
        <v>0</v>
      </c>
      <c r="AQ420" s="259">
        <v>0</v>
      </c>
      <c r="AR420" s="262">
        <v>0</v>
      </c>
      <c r="AS420" s="259">
        <v>0</v>
      </c>
    </row>
    <row r="421" spans="1:45" ht="12.75">
      <c r="A421" s="26">
        <v>420</v>
      </c>
      <c r="B421">
        <v>46.26048</v>
      </c>
      <c r="C421">
        <v>-91.90961</v>
      </c>
      <c r="D421" s="259">
        <v>3.5</v>
      </c>
      <c r="E421" s="259" t="s">
        <v>572</v>
      </c>
      <c r="F421" s="42">
        <v>1</v>
      </c>
      <c r="G421" s="26">
        <v>1</v>
      </c>
      <c r="H421" s="42">
        <v>2</v>
      </c>
      <c r="I421" s="259">
        <v>3</v>
      </c>
      <c r="J421" s="17">
        <v>0</v>
      </c>
      <c r="K421" s="17">
        <v>0</v>
      </c>
      <c r="L421" s="261">
        <v>0</v>
      </c>
      <c r="M421" s="261">
        <v>0</v>
      </c>
      <c r="N421" s="261">
        <v>0</v>
      </c>
      <c r="O421" s="261">
        <v>0</v>
      </c>
      <c r="P421" s="259">
        <v>0</v>
      </c>
      <c r="Q421" s="259">
        <v>0</v>
      </c>
      <c r="R421" s="259">
        <v>0</v>
      </c>
      <c r="S421" s="259">
        <v>0</v>
      </c>
      <c r="T421" s="259">
        <v>0</v>
      </c>
      <c r="U421" s="259">
        <v>0</v>
      </c>
      <c r="V421" s="259">
        <v>0</v>
      </c>
      <c r="W421" s="259">
        <v>0</v>
      </c>
      <c r="X421" s="259">
        <v>0</v>
      </c>
      <c r="Y421" s="259">
        <v>0</v>
      </c>
      <c r="Z421" s="259">
        <v>0</v>
      </c>
      <c r="AA421" s="259">
        <v>0</v>
      </c>
      <c r="AB421" s="259">
        <v>0</v>
      </c>
      <c r="AC421" s="259">
        <v>0</v>
      </c>
      <c r="AD421" s="259">
        <v>1</v>
      </c>
      <c r="AE421" s="259">
        <v>0</v>
      </c>
      <c r="AF421" s="259">
        <v>0</v>
      </c>
      <c r="AG421" s="259">
        <v>3</v>
      </c>
      <c r="AH421" s="259">
        <v>0</v>
      </c>
      <c r="AI421" s="259">
        <v>0</v>
      </c>
      <c r="AJ421" s="259">
        <v>0</v>
      </c>
      <c r="AK421" s="259">
        <v>0</v>
      </c>
      <c r="AL421" s="259">
        <v>0</v>
      </c>
      <c r="AM421" s="259">
        <v>0</v>
      </c>
      <c r="AN421" s="259">
        <v>0</v>
      </c>
      <c r="AO421" s="259">
        <v>0</v>
      </c>
      <c r="AP421" s="259">
        <v>0</v>
      </c>
      <c r="AQ421" s="259">
        <v>0</v>
      </c>
      <c r="AR421" s="262">
        <v>0</v>
      </c>
      <c r="AS421" s="259">
        <v>0</v>
      </c>
    </row>
    <row r="422" spans="1:45" ht="12.75">
      <c r="A422" s="26">
        <v>421</v>
      </c>
      <c r="B422">
        <v>46.26003</v>
      </c>
      <c r="C422">
        <v>-91.90959</v>
      </c>
      <c r="D422" s="259">
        <v>4</v>
      </c>
      <c r="E422" s="259" t="s">
        <v>572</v>
      </c>
      <c r="F422" s="42">
        <v>1</v>
      </c>
      <c r="G422" s="26">
        <v>1</v>
      </c>
      <c r="H422" s="42">
        <v>1</v>
      </c>
      <c r="I422" s="259">
        <v>3</v>
      </c>
      <c r="J422" s="17">
        <v>0</v>
      </c>
      <c r="K422" s="17">
        <v>0</v>
      </c>
      <c r="L422" s="261">
        <v>0</v>
      </c>
      <c r="M422" s="261">
        <v>0</v>
      </c>
      <c r="N422" s="261">
        <v>0</v>
      </c>
      <c r="O422" s="261">
        <v>0</v>
      </c>
      <c r="P422" s="259">
        <v>0</v>
      </c>
      <c r="Q422" s="259">
        <v>0</v>
      </c>
      <c r="R422" s="259">
        <v>0</v>
      </c>
      <c r="S422" s="259">
        <v>0</v>
      </c>
      <c r="T422" s="259">
        <v>0</v>
      </c>
      <c r="U422" s="259">
        <v>0</v>
      </c>
      <c r="V422" s="259">
        <v>0</v>
      </c>
      <c r="W422" s="259">
        <v>0</v>
      </c>
      <c r="X422" s="259">
        <v>0</v>
      </c>
      <c r="Y422" s="259">
        <v>0</v>
      </c>
      <c r="Z422" s="259">
        <v>0</v>
      </c>
      <c r="AA422" s="259">
        <v>0</v>
      </c>
      <c r="AB422" s="259">
        <v>0</v>
      </c>
      <c r="AC422" s="259">
        <v>0</v>
      </c>
      <c r="AD422" s="259">
        <v>0</v>
      </c>
      <c r="AE422" s="259">
        <v>0</v>
      </c>
      <c r="AF422" s="259">
        <v>0</v>
      </c>
      <c r="AG422" s="259">
        <v>3</v>
      </c>
      <c r="AH422" s="259">
        <v>0</v>
      </c>
      <c r="AI422" s="259">
        <v>0</v>
      </c>
      <c r="AJ422" s="259">
        <v>0</v>
      </c>
      <c r="AK422" s="259">
        <v>0</v>
      </c>
      <c r="AL422" s="259">
        <v>0</v>
      </c>
      <c r="AM422" s="259">
        <v>0</v>
      </c>
      <c r="AN422" s="259">
        <v>0</v>
      </c>
      <c r="AO422" s="259">
        <v>0</v>
      </c>
      <c r="AP422" s="259">
        <v>0</v>
      </c>
      <c r="AQ422" s="259">
        <v>0</v>
      </c>
      <c r="AR422" s="262">
        <v>0</v>
      </c>
      <c r="AS422" s="259">
        <v>0</v>
      </c>
    </row>
    <row r="423" spans="1:45" ht="12.75">
      <c r="A423" s="26">
        <v>422</v>
      </c>
      <c r="B423">
        <v>46.25958</v>
      </c>
      <c r="C423">
        <v>-91.90957</v>
      </c>
      <c r="D423" s="259">
        <v>4</v>
      </c>
      <c r="E423" s="259" t="s">
        <v>572</v>
      </c>
      <c r="F423" s="42">
        <v>1</v>
      </c>
      <c r="G423" s="26">
        <v>1</v>
      </c>
      <c r="H423" s="42">
        <v>2</v>
      </c>
      <c r="I423" s="259">
        <v>3</v>
      </c>
      <c r="J423" s="17">
        <v>0</v>
      </c>
      <c r="K423" s="17">
        <v>0</v>
      </c>
      <c r="L423" s="261">
        <v>0</v>
      </c>
      <c r="M423" s="261">
        <v>0</v>
      </c>
      <c r="N423" s="261">
        <v>0</v>
      </c>
      <c r="O423" s="261">
        <v>0</v>
      </c>
      <c r="P423" s="259">
        <v>0</v>
      </c>
      <c r="Q423" s="259">
        <v>0</v>
      </c>
      <c r="R423" s="259">
        <v>0</v>
      </c>
      <c r="S423" s="259">
        <v>0</v>
      </c>
      <c r="T423" s="259">
        <v>0</v>
      </c>
      <c r="U423" s="259">
        <v>0</v>
      </c>
      <c r="V423" s="259">
        <v>0</v>
      </c>
      <c r="W423" s="259">
        <v>0</v>
      </c>
      <c r="X423" s="259">
        <v>0</v>
      </c>
      <c r="Y423" s="259">
        <v>0</v>
      </c>
      <c r="Z423" s="259">
        <v>0</v>
      </c>
      <c r="AA423" s="259">
        <v>0</v>
      </c>
      <c r="AB423" s="259">
        <v>0</v>
      </c>
      <c r="AC423" s="259">
        <v>0</v>
      </c>
      <c r="AD423" s="259">
        <v>1</v>
      </c>
      <c r="AE423" s="259">
        <v>0</v>
      </c>
      <c r="AF423" s="259">
        <v>0</v>
      </c>
      <c r="AG423" s="259">
        <v>3</v>
      </c>
      <c r="AH423" s="259">
        <v>0</v>
      </c>
      <c r="AI423" s="259">
        <v>0</v>
      </c>
      <c r="AJ423" s="259">
        <v>0</v>
      </c>
      <c r="AK423" s="259">
        <v>0</v>
      </c>
      <c r="AL423" s="259">
        <v>0</v>
      </c>
      <c r="AM423" s="259">
        <v>0</v>
      </c>
      <c r="AN423" s="259">
        <v>0</v>
      </c>
      <c r="AO423" s="259">
        <v>0</v>
      </c>
      <c r="AP423" s="259">
        <v>0</v>
      </c>
      <c r="AQ423" s="259">
        <v>0</v>
      </c>
      <c r="AR423" s="262">
        <v>0</v>
      </c>
      <c r="AS423" s="259">
        <v>0</v>
      </c>
    </row>
    <row r="424" spans="1:45" ht="12.75">
      <c r="A424" s="26">
        <v>423</v>
      </c>
      <c r="B424">
        <v>46.25914</v>
      </c>
      <c r="C424">
        <v>-91.90956</v>
      </c>
      <c r="D424" s="259">
        <v>1.5</v>
      </c>
      <c r="E424" s="259" t="s">
        <v>572</v>
      </c>
      <c r="F424" s="42">
        <v>1</v>
      </c>
      <c r="G424" s="26">
        <v>1</v>
      </c>
      <c r="H424" s="42">
        <v>2</v>
      </c>
      <c r="I424" s="259">
        <v>3</v>
      </c>
      <c r="J424" s="17">
        <v>0</v>
      </c>
      <c r="K424" s="17">
        <v>0</v>
      </c>
      <c r="L424" s="261">
        <v>0</v>
      </c>
      <c r="M424" s="261">
        <v>0</v>
      </c>
      <c r="N424" s="261">
        <v>0</v>
      </c>
      <c r="O424" s="261">
        <v>0</v>
      </c>
      <c r="P424" s="259">
        <v>0</v>
      </c>
      <c r="Q424" s="259">
        <v>0</v>
      </c>
      <c r="R424" s="259">
        <v>0</v>
      </c>
      <c r="S424" s="259">
        <v>0</v>
      </c>
      <c r="T424" s="259">
        <v>0</v>
      </c>
      <c r="U424" s="259">
        <v>0</v>
      </c>
      <c r="V424" s="259">
        <v>0</v>
      </c>
      <c r="W424" s="259">
        <v>0</v>
      </c>
      <c r="X424" s="259">
        <v>0</v>
      </c>
      <c r="Y424" s="259">
        <v>0</v>
      </c>
      <c r="Z424" s="259">
        <v>3</v>
      </c>
      <c r="AA424" s="259">
        <v>0</v>
      </c>
      <c r="AB424" s="259">
        <v>0</v>
      </c>
      <c r="AC424" s="259">
        <v>0</v>
      </c>
      <c r="AD424" s="259">
        <v>0</v>
      </c>
      <c r="AE424" s="259">
        <v>0</v>
      </c>
      <c r="AF424" s="259">
        <v>0</v>
      </c>
      <c r="AG424" s="259">
        <v>0</v>
      </c>
      <c r="AH424" s="259">
        <v>0</v>
      </c>
      <c r="AI424" s="259">
        <v>0</v>
      </c>
      <c r="AJ424" s="259">
        <v>0</v>
      </c>
      <c r="AK424" s="259">
        <v>0</v>
      </c>
      <c r="AL424" s="259">
        <v>2</v>
      </c>
      <c r="AM424" s="259">
        <v>0</v>
      </c>
      <c r="AN424" s="259">
        <v>0</v>
      </c>
      <c r="AO424" s="259">
        <v>0</v>
      </c>
      <c r="AP424" s="259">
        <v>0</v>
      </c>
      <c r="AQ424" s="259">
        <v>0</v>
      </c>
      <c r="AR424" s="262">
        <v>2</v>
      </c>
      <c r="AS424" s="259">
        <v>0</v>
      </c>
    </row>
    <row r="425" spans="1:45" ht="12.75">
      <c r="A425" s="26">
        <v>424</v>
      </c>
      <c r="B425">
        <v>46.25689</v>
      </c>
      <c r="C425">
        <v>-91.90948</v>
      </c>
      <c r="D425" s="259">
        <v>6</v>
      </c>
      <c r="E425" s="259" t="s">
        <v>572</v>
      </c>
      <c r="F425" s="42">
        <v>1</v>
      </c>
      <c r="G425" s="26">
        <v>1</v>
      </c>
      <c r="H425" s="42">
        <v>4</v>
      </c>
      <c r="I425" s="259">
        <v>3</v>
      </c>
      <c r="J425" s="17">
        <v>0</v>
      </c>
      <c r="K425" s="17">
        <v>0</v>
      </c>
      <c r="L425" s="261">
        <v>0</v>
      </c>
      <c r="M425" s="261">
        <v>0</v>
      </c>
      <c r="N425" s="261">
        <v>1</v>
      </c>
      <c r="O425" s="261">
        <v>0</v>
      </c>
      <c r="P425" s="259">
        <v>0</v>
      </c>
      <c r="Q425" s="259">
        <v>3</v>
      </c>
      <c r="R425" s="259">
        <v>0</v>
      </c>
      <c r="S425" s="259">
        <v>0</v>
      </c>
      <c r="T425" s="259">
        <v>0</v>
      </c>
      <c r="U425" s="259">
        <v>1</v>
      </c>
      <c r="V425" s="259">
        <v>0</v>
      </c>
      <c r="W425" s="259">
        <v>0</v>
      </c>
      <c r="X425" s="259">
        <v>0</v>
      </c>
      <c r="Y425" s="259">
        <v>0</v>
      </c>
      <c r="Z425" s="259">
        <v>0</v>
      </c>
      <c r="AA425" s="259">
        <v>0</v>
      </c>
      <c r="AB425" s="259">
        <v>0</v>
      </c>
      <c r="AC425" s="259">
        <v>0</v>
      </c>
      <c r="AD425" s="259">
        <v>0</v>
      </c>
      <c r="AE425" s="259">
        <v>0</v>
      </c>
      <c r="AF425" s="259">
        <v>0</v>
      </c>
      <c r="AG425" s="259">
        <v>1</v>
      </c>
      <c r="AH425" s="259">
        <v>0</v>
      </c>
      <c r="AI425" s="259">
        <v>0</v>
      </c>
      <c r="AJ425" s="259">
        <v>0</v>
      </c>
      <c r="AK425" s="259">
        <v>0</v>
      </c>
      <c r="AL425" s="259">
        <v>0</v>
      </c>
      <c r="AM425" s="259">
        <v>0</v>
      </c>
      <c r="AN425" s="259">
        <v>0</v>
      </c>
      <c r="AO425" s="259">
        <v>0</v>
      </c>
      <c r="AP425" s="259">
        <v>0</v>
      </c>
      <c r="AQ425" s="259">
        <v>0</v>
      </c>
      <c r="AR425" s="262">
        <v>0</v>
      </c>
      <c r="AS425" s="259">
        <v>0</v>
      </c>
    </row>
    <row r="426" spans="1:45" ht="12.75">
      <c r="A426" s="26">
        <v>425</v>
      </c>
      <c r="B426">
        <v>46.25644</v>
      </c>
      <c r="C426">
        <v>-91.90947</v>
      </c>
      <c r="D426" s="259">
        <v>12</v>
      </c>
      <c r="E426" s="259" t="s">
        <v>573</v>
      </c>
      <c r="F426" s="42">
        <v>1</v>
      </c>
      <c r="G426" s="26">
        <v>0</v>
      </c>
      <c r="H426" s="42">
        <v>0</v>
      </c>
      <c r="I426" s="259">
        <v>0</v>
      </c>
      <c r="J426" s="17">
        <v>0</v>
      </c>
      <c r="K426" s="17">
        <v>0</v>
      </c>
      <c r="L426" s="261">
        <v>0</v>
      </c>
      <c r="M426" s="261">
        <v>0</v>
      </c>
      <c r="N426" s="261">
        <v>0</v>
      </c>
      <c r="O426" s="261">
        <v>0</v>
      </c>
      <c r="P426" s="259">
        <v>0</v>
      </c>
      <c r="Q426" s="259">
        <v>0</v>
      </c>
      <c r="R426" s="259">
        <v>0</v>
      </c>
      <c r="S426" s="259">
        <v>0</v>
      </c>
      <c r="T426" s="259">
        <v>0</v>
      </c>
      <c r="U426" s="259">
        <v>0</v>
      </c>
      <c r="V426" s="259">
        <v>0</v>
      </c>
      <c r="W426" s="259">
        <v>0</v>
      </c>
      <c r="X426" s="259">
        <v>0</v>
      </c>
      <c r="Y426" s="259">
        <v>0</v>
      </c>
      <c r="Z426" s="259">
        <v>0</v>
      </c>
      <c r="AA426" s="259">
        <v>0</v>
      </c>
      <c r="AB426" s="259">
        <v>0</v>
      </c>
      <c r="AC426" s="259">
        <v>0</v>
      </c>
      <c r="AD426" s="259">
        <v>0</v>
      </c>
      <c r="AE426" s="259">
        <v>0</v>
      </c>
      <c r="AF426" s="259">
        <v>0</v>
      </c>
      <c r="AG426" s="259">
        <v>0</v>
      </c>
      <c r="AH426" s="259">
        <v>0</v>
      </c>
      <c r="AI426" s="259">
        <v>0</v>
      </c>
      <c r="AJ426" s="259">
        <v>0</v>
      </c>
      <c r="AK426" s="259">
        <v>0</v>
      </c>
      <c r="AL426" s="259">
        <v>0</v>
      </c>
      <c r="AM426" s="259">
        <v>0</v>
      </c>
      <c r="AN426" s="259">
        <v>0</v>
      </c>
      <c r="AO426" s="259">
        <v>0</v>
      </c>
      <c r="AP426" s="259">
        <v>0</v>
      </c>
      <c r="AQ426" s="259">
        <v>0</v>
      </c>
      <c r="AR426" s="262">
        <v>0</v>
      </c>
      <c r="AS426" s="259">
        <v>0</v>
      </c>
    </row>
    <row r="427" spans="1:45" ht="12.75">
      <c r="A427" s="26">
        <v>426</v>
      </c>
      <c r="B427">
        <v>46.24879</v>
      </c>
      <c r="C427">
        <v>-91.9092</v>
      </c>
      <c r="D427" s="26">
        <v>-99</v>
      </c>
      <c r="E427" s="26">
        <v>-99</v>
      </c>
      <c r="F427" s="26">
        <v>-99</v>
      </c>
      <c r="G427" s="26">
        <v>-99</v>
      </c>
      <c r="H427" s="26">
        <v>-99</v>
      </c>
      <c r="I427" s="26">
        <v>-99</v>
      </c>
      <c r="J427" s="26">
        <v>-99</v>
      </c>
      <c r="K427" s="26">
        <v>-99</v>
      </c>
      <c r="L427" s="26">
        <v>-99</v>
      </c>
      <c r="M427" s="26">
        <v>-99</v>
      </c>
      <c r="N427" s="26">
        <v>-99</v>
      </c>
      <c r="O427" s="26">
        <v>-99</v>
      </c>
      <c r="P427" s="26">
        <v>-99</v>
      </c>
      <c r="Q427" s="26">
        <v>-99</v>
      </c>
      <c r="R427" s="26">
        <v>-99</v>
      </c>
      <c r="S427" s="26">
        <v>-99</v>
      </c>
      <c r="T427" s="26">
        <v>-99</v>
      </c>
      <c r="U427" s="26">
        <v>-99</v>
      </c>
      <c r="V427" s="26">
        <v>-99</v>
      </c>
      <c r="W427" s="26">
        <v>-99</v>
      </c>
      <c r="X427" s="26">
        <v>-99</v>
      </c>
      <c r="Y427" s="26">
        <v>-99</v>
      </c>
      <c r="Z427" s="26">
        <v>-99</v>
      </c>
      <c r="AA427" s="26">
        <v>-99</v>
      </c>
      <c r="AB427" s="26">
        <v>-99</v>
      </c>
      <c r="AC427" s="26">
        <v>-99</v>
      </c>
      <c r="AD427" s="26">
        <v>-99</v>
      </c>
      <c r="AE427" s="26">
        <v>-99</v>
      </c>
      <c r="AF427" s="26">
        <v>-99</v>
      </c>
      <c r="AG427" s="26">
        <v>-99</v>
      </c>
      <c r="AH427" s="26">
        <v>-99</v>
      </c>
      <c r="AI427" s="26">
        <v>-99</v>
      </c>
      <c r="AJ427" s="26">
        <v>-99</v>
      </c>
      <c r="AK427" s="26">
        <v>-99</v>
      </c>
      <c r="AL427" s="26">
        <v>-99</v>
      </c>
      <c r="AM427" s="26">
        <v>-99</v>
      </c>
      <c r="AN427" s="26">
        <v>-99</v>
      </c>
      <c r="AO427" s="26">
        <v>-99</v>
      </c>
      <c r="AP427" s="26">
        <v>-99</v>
      </c>
      <c r="AQ427" s="26">
        <v>-99</v>
      </c>
      <c r="AR427" s="26">
        <v>-99</v>
      </c>
      <c r="AS427" s="26">
        <v>-99</v>
      </c>
    </row>
    <row r="428" spans="1:45" ht="12.75">
      <c r="A428" s="26">
        <v>427</v>
      </c>
      <c r="B428">
        <v>46.24834</v>
      </c>
      <c r="C428">
        <v>-91.90918</v>
      </c>
      <c r="D428" s="26">
        <v>-99</v>
      </c>
      <c r="E428" s="26">
        <v>-99</v>
      </c>
      <c r="F428" s="26">
        <v>-99</v>
      </c>
      <c r="G428" s="26">
        <v>-99</v>
      </c>
      <c r="H428" s="26">
        <v>-99</v>
      </c>
      <c r="I428" s="26">
        <v>-99</v>
      </c>
      <c r="J428" s="26">
        <v>-99</v>
      </c>
      <c r="K428" s="26">
        <v>-99</v>
      </c>
      <c r="L428" s="26">
        <v>-99</v>
      </c>
      <c r="M428" s="26">
        <v>-99</v>
      </c>
      <c r="N428" s="26">
        <v>-99</v>
      </c>
      <c r="O428" s="26">
        <v>-99</v>
      </c>
      <c r="P428" s="26">
        <v>-99</v>
      </c>
      <c r="Q428" s="26">
        <v>-99</v>
      </c>
      <c r="R428" s="26">
        <v>-99</v>
      </c>
      <c r="S428" s="26">
        <v>-99</v>
      </c>
      <c r="T428" s="26">
        <v>-99</v>
      </c>
      <c r="U428" s="26">
        <v>-99</v>
      </c>
      <c r="V428" s="26">
        <v>-99</v>
      </c>
      <c r="W428" s="26">
        <v>-99</v>
      </c>
      <c r="X428" s="26">
        <v>-99</v>
      </c>
      <c r="Y428" s="26">
        <v>-99</v>
      </c>
      <c r="Z428" s="26">
        <v>-99</v>
      </c>
      <c r="AA428" s="26">
        <v>-99</v>
      </c>
      <c r="AB428" s="26">
        <v>-99</v>
      </c>
      <c r="AC428" s="26">
        <v>-99</v>
      </c>
      <c r="AD428" s="26">
        <v>-99</v>
      </c>
      <c r="AE428" s="26">
        <v>-99</v>
      </c>
      <c r="AF428" s="26">
        <v>-99</v>
      </c>
      <c r="AG428" s="26">
        <v>-99</v>
      </c>
      <c r="AH428" s="26">
        <v>-99</v>
      </c>
      <c r="AI428" s="26">
        <v>-99</v>
      </c>
      <c r="AJ428" s="26">
        <v>-99</v>
      </c>
      <c r="AK428" s="26">
        <v>-99</v>
      </c>
      <c r="AL428" s="26">
        <v>-99</v>
      </c>
      <c r="AM428" s="26">
        <v>-99</v>
      </c>
      <c r="AN428" s="26">
        <v>-99</v>
      </c>
      <c r="AO428" s="26">
        <v>-99</v>
      </c>
      <c r="AP428" s="26">
        <v>-99</v>
      </c>
      <c r="AQ428" s="26">
        <v>-99</v>
      </c>
      <c r="AR428" s="26">
        <v>-99</v>
      </c>
      <c r="AS428" s="26">
        <v>-99</v>
      </c>
    </row>
    <row r="429" spans="1:45" ht="12.75">
      <c r="A429" s="26">
        <v>428</v>
      </c>
      <c r="B429">
        <v>46.26319</v>
      </c>
      <c r="C429">
        <v>-91.90905</v>
      </c>
      <c r="D429" s="26">
        <v>-99</v>
      </c>
      <c r="E429" s="26">
        <v>-99</v>
      </c>
      <c r="F429" s="26">
        <v>-99</v>
      </c>
      <c r="G429" s="26">
        <v>-99</v>
      </c>
      <c r="H429" s="26">
        <v>-99</v>
      </c>
      <c r="I429" s="26">
        <v>-99</v>
      </c>
      <c r="J429" s="26">
        <v>-99</v>
      </c>
      <c r="K429" s="26">
        <v>-99</v>
      </c>
      <c r="L429" s="26">
        <v>-99</v>
      </c>
      <c r="M429" s="26">
        <v>-99</v>
      </c>
      <c r="N429" s="26">
        <v>-99</v>
      </c>
      <c r="O429" s="26">
        <v>-99</v>
      </c>
      <c r="P429" s="26">
        <v>-99</v>
      </c>
      <c r="Q429" s="26">
        <v>-99</v>
      </c>
      <c r="R429" s="26">
        <v>-99</v>
      </c>
      <c r="S429" s="26">
        <v>-99</v>
      </c>
      <c r="T429" s="26">
        <v>-99</v>
      </c>
      <c r="U429" s="26">
        <v>-99</v>
      </c>
      <c r="V429" s="26">
        <v>-99</v>
      </c>
      <c r="W429" s="26">
        <v>-99</v>
      </c>
      <c r="X429" s="26">
        <v>-99</v>
      </c>
      <c r="Y429" s="26">
        <v>-99</v>
      </c>
      <c r="Z429" s="26">
        <v>-99</v>
      </c>
      <c r="AA429" s="26">
        <v>-99</v>
      </c>
      <c r="AB429" s="26">
        <v>-99</v>
      </c>
      <c r="AC429" s="26">
        <v>-99</v>
      </c>
      <c r="AD429" s="26">
        <v>-99</v>
      </c>
      <c r="AE429" s="26">
        <v>-99</v>
      </c>
      <c r="AF429" s="26">
        <v>-99</v>
      </c>
      <c r="AG429" s="26">
        <v>-99</v>
      </c>
      <c r="AH429" s="26">
        <v>-99</v>
      </c>
      <c r="AI429" s="26">
        <v>-99</v>
      </c>
      <c r="AJ429" s="26">
        <v>-99</v>
      </c>
      <c r="AK429" s="26">
        <v>-99</v>
      </c>
      <c r="AL429" s="26">
        <v>-99</v>
      </c>
      <c r="AM429" s="26">
        <v>-99</v>
      </c>
      <c r="AN429" s="26">
        <v>-99</v>
      </c>
      <c r="AO429" s="26">
        <v>-99</v>
      </c>
      <c r="AP429" s="26">
        <v>-99</v>
      </c>
      <c r="AQ429" s="26">
        <v>-99</v>
      </c>
      <c r="AR429" s="26">
        <v>-99</v>
      </c>
      <c r="AS429" s="26">
        <v>-99</v>
      </c>
    </row>
    <row r="430" spans="1:45" ht="12.75">
      <c r="A430" s="26">
        <v>429</v>
      </c>
      <c r="B430">
        <v>46.26274</v>
      </c>
      <c r="C430">
        <v>-91.90904</v>
      </c>
      <c r="D430" s="26">
        <v>-99</v>
      </c>
      <c r="E430" s="26">
        <v>-99</v>
      </c>
      <c r="F430" s="26">
        <v>-99</v>
      </c>
      <c r="G430" s="26">
        <v>-99</v>
      </c>
      <c r="H430" s="26">
        <v>-99</v>
      </c>
      <c r="I430" s="26">
        <v>-99</v>
      </c>
      <c r="J430" s="26">
        <v>-99</v>
      </c>
      <c r="K430" s="26">
        <v>-99</v>
      </c>
      <c r="L430" s="26">
        <v>-99</v>
      </c>
      <c r="M430" s="26">
        <v>-99</v>
      </c>
      <c r="N430" s="26">
        <v>-99</v>
      </c>
      <c r="O430" s="26">
        <v>-99</v>
      </c>
      <c r="P430" s="26">
        <v>-99</v>
      </c>
      <c r="Q430" s="26">
        <v>-99</v>
      </c>
      <c r="R430" s="26">
        <v>-99</v>
      </c>
      <c r="S430" s="26">
        <v>-99</v>
      </c>
      <c r="T430" s="26">
        <v>-99</v>
      </c>
      <c r="U430" s="26">
        <v>-99</v>
      </c>
      <c r="V430" s="26">
        <v>-99</v>
      </c>
      <c r="W430" s="26">
        <v>-99</v>
      </c>
      <c r="X430" s="26">
        <v>-99</v>
      </c>
      <c r="Y430" s="26">
        <v>-99</v>
      </c>
      <c r="Z430" s="26">
        <v>-99</v>
      </c>
      <c r="AA430" s="26">
        <v>-99</v>
      </c>
      <c r="AB430" s="26">
        <v>-99</v>
      </c>
      <c r="AC430" s="26">
        <v>-99</v>
      </c>
      <c r="AD430" s="26">
        <v>-99</v>
      </c>
      <c r="AE430" s="26">
        <v>-99</v>
      </c>
      <c r="AF430" s="26">
        <v>-99</v>
      </c>
      <c r="AG430" s="26">
        <v>-99</v>
      </c>
      <c r="AH430" s="26">
        <v>-99</v>
      </c>
      <c r="AI430" s="26">
        <v>-99</v>
      </c>
      <c r="AJ430" s="26">
        <v>-99</v>
      </c>
      <c r="AK430" s="26">
        <v>-99</v>
      </c>
      <c r="AL430" s="26">
        <v>-99</v>
      </c>
      <c r="AM430" s="26">
        <v>-99</v>
      </c>
      <c r="AN430" s="26">
        <v>-99</v>
      </c>
      <c r="AO430" s="26">
        <v>-99</v>
      </c>
      <c r="AP430" s="26">
        <v>-99</v>
      </c>
      <c r="AQ430" s="26">
        <v>-99</v>
      </c>
      <c r="AR430" s="26">
        <v>-99</v>
      </c>
      <c r="AS430" s="26">
        <v>-99</v>
      </c>
    </row>
    <row r="431" spans="1:45" ht="12.75">
      <c r="A431" s="26">
        <v>430</v>
      </c>
      <c r="B431">
        <v>46.26229</v>
      </c>
      <c r="C431">
        <v>-91.90902</v>
      </c>
      <c r="D431" s="26">
        <v>-99</v>
      </c>
      <c r="E431" s="26">
        <v>-99</v>
      </c>
      <c r="F431" s="26">
        <v>-99</v>
      </c>
      <c r="G431" s="26">
        <v>-99</v>
      </c>
      <c r="H431" s="26">
        <v>-99</v>
      </c>
      <c r="I431" s="26">
        <v>-99</v>
      </c>
      <c r="J431" s="26">
        <v>-99</v>
      </c>
      <c r="K431" s="26">
        <v>-99</v>
      </c>
      <c r="L431" s="26">
        <v>-99</v>
      </c>
      <c r="M431" s="26">
        <v>-99</v>
      </c>
      <c r="N431" s="26">
        <v>-99</v>
      </c>
      <c r="O431" s="26">
        <v>-99</v>
      </c>
      <c r="P431" s="26">
        <v>-99</v>
      </c>
      <c r="Q431" s="26">
        <v>-99</v>
      </c>
      <c r="R431" s="26">
        <v>-99</v>
      </c>
      <c r="S431" s="26">
        <v>-99</v>
      </c>
      <c r="T431" s="26">
        <v>-99</v>
      </c>
      <c r="U431" s="26">
        <v>-99</v>
      </c>
      <c r="V431" s="26">
        <v>-99</v>
      </c>
      <c r="W431" s="26">
        <v>-99</v>
      </c>
      <c r="X431" s="26">
        <v>-99</v>
      </c>
      <c r="Y431" s="26">
        <v>-99</v>
      </c>
      <c r="Z431" s="26">
        <v>-99</v>
      </c>
      <c r="AA431" s="26">
        <v>-99</v>
      </c>
      <c r="AB431" s="26">
        <v>-99</v>
      </c>
      <c r="AC431" s="26">
        <v>-99</v>
      </c>
      <c r="AD431" s="26">
        <v>-99</v>
      </c>
      <c r="AE431" s="26">
        <v>-99</v>
      </c>
      <c r="AF431" s="26">
        <v>-99</v>
      </c>
      <c r="AG431" s="26">
        <v>-99</v>
      </c>
      <c r="AH431" s="26">
        <v>-99</v>
      </c>
      <c r="AI431" s="26">
        <v>-99</v>
      </c>
      <c r="AJ431" s="26">
        <v>-99</v>
      </c>
      <c r="AK431" s="26">
        <v>-99</v>
      </c>
      <c r="AL431" s="26">
        <v>-99</v>
      </c>
      <c r="AM431" s="26">
        <v>-99</v>
      </c>
      <c r="AN431" s="26">
        <v>-99</v>
      </c>
      <c r="AO431" s="26">
        <v>-99</v>
      </c>
      <c r="AP431" s="26">
        <v>-99</v>
      </c>
      <c r="AQ431" s="26">
        <v>-99</v>
      </c>
      <c r="AR431" s="26">
        <v>-99</v>
      </c>
      <c r="AS431" s="26">
        <v>-99</v>
      </c>
    </row>
    <row r="432" spans="1:45" ht="12.75">
      <c r="A432" s="26">
        <v>431</v>
      </c>
      <c r="B432">
        <v>46.26184</v>
      </c>
      <c r="C432">
        <v>-91.909</v>
      </c>
      <c r="D432" s="26">
        <v>-99</v>
      </c>
      <c r="E432" s="26">
        <v>-99</v>
      </c>
      <c r="F432" s="26">
        <v>-99</v>
      </c>
      <c r="G432" s="26">
        <v>-99</v>
      </c>
      <c r="H432" s="26">
        <v>-99</v>
      </c>
      <c r="I432" s="26">
        <v>-99</v>
      </c>
      <c r="J432" s="26">
        <v>-99</v>
      </c>
      <c r="K432" s="26">
        <v>-99</v>
      </c>
      <c r="L432" s="26">
        <v>-99</v>
      </c>
      <c r="M432" s="26">
        <v>-99</v>
      </c>
      <c r="N432" s="26">
        <v>-99</v>
      </c>
      <c r="O432" s="26">
        <v>-99</v>
      </c>
      <c r="P432" s="26">
        <v>-99</v>
      </c>
      <c r="Q432" s="26">
        <v>-99</v>
      </c>
      <c r="R432" s="26">
        <v>-99</v>
      </c>
      <c r="S432" s="26">
        <v>-99</v>
      </c>
      <c r="T432" s="26">
        <v>-99</v>
      </c>
      <c r="U432" s="26">
        <v>-99</v>
      </c>
      <c r="V432" s="26">
        <v>-99</v>
      </c>
      <c r="W432" s="26">
        <v>-99</v>
      </c>
      <c r="X432" s="26">
        <v>-99</v>
      </c>
      <c r="Y432" s="26">
        <v>-99</v>
      </c>
      <c r="Z432" s="26">
        <v>-99</v>
      </c>
      <c r="AA432" s="26">
        <v>-99</v>
      </c>
      <c r="AB432" s="26">
        <v>-99</v>
      </c>
      <c r="AC432" s="26">
        <v>-99</v>
      </c>
      <c r="AD432" s="26">
        <v>-99</v>
      </c>
      <c r="AE432" s="26">
        <v>-99</v>
      </c>
      <c r="AF432" s="26">
        <v>-99</v>
      </c>
      <c r="AG432" s="26">
        <v>-99</v>
      </c>
      <c r="AH432" s="26">
        <v>-99</v>
      </c>
      <c r="AI432" s="26">
        <v>-99</v>
      </c>
      <c r="AJ432" s="26">
        <v>-99</v>
      </c>
      <c r="AK432" s="26">
        <v>-99</v>
      </c>
      <c r="AL432" s="26">
        <v>-99</v>
      </c>
      <c r="AM432" s="26">
        <v>-99</v>
      </c>
      <c r="AN432" s="26">
        <v>-99</v>
      </c>
      <c r="AO432" s="26">
        <v>-99</v>
      </c>
      <c r="AP432" s="26">
        <v>-99</v>
      </c>
      <c r="AQ432" s="26">
        <v>-99</v>
      </c>
      <c r="AR432" s="26">
        <v>-99</v>
      </c>
      <c r="AS432" s="26">
        <v>-99</v>
      </c>
    </row>
    <row r="433" spans="1:45" ht="12.75">
      <c r="A433" s="26">
        <v>432</v>
      </c>
      <c r="B433">
        <v>46.26094</v>
      </c>
      <c r="C433">
        <v>-91.90897</v>
      </c>
      <c r="D433" s="259">
        <v>1.5</v>
      </c>
      <c r="E433" s="259" t="s">
        <v>572</v>
      </c>
      <c r="F433" s="42">
        <v>1</v>
      </c>
      <c r="G433" s="26">
        <v>1</v>
      </c>
      <c r="H433" s="42">
        <v>6</v>
      </c>
      <c r="I433" s="259">
        <v>3</v>
      </c>
      <c r="J433" s="17">
        <v>0</v>
      </c>
      <c r="K433" s="17">
        <v>0</v>
      </c>
      <c r="L433" s="261">
        <v>0</v>
      </c>
      <c r="M433" s="261">
        <v>0</v>
      </c>
      <c r="N433" s="261">
        <v>0</v>
      </c>
      <c r="O433" s="261">
        <v>0</v>
      </c>
      <c r="P433" s="259">
        <v>0</v>
      </c>
      <c r="Q433" s="259">
        <v>0</v>
      </c>
      <c r="R433" s="259">
        <v>0</v>
      </c>
      <c r="S433" s="259">
        <v>0</v>
      </c>
      <c r="T433" s="259">
        <v>0</v>
      </c>
      <c r="U433" s="259">
        <v>0</v>
      </c>
      <c r="V433" s="259">
        <v>0</v>
      </c>
      <c r="W433" s="259">
        <v>0</v>
      </c>
      <c r="X433" s="259">
        <v>0</v>
      </c>
      <c r="Y433" s="259">
        <v>0</v>
      </c>
      <c r="Z433" s="259">
        <v>3</v>
      </c>
      <c r="AA433" s="259">
        <v>0</v>
      </c>
      <c r="AB433" s="259">
        <v>0</v>
      </c>
      <c r="AC433" s="259">
        <v>0</v>
      </c>
      <c r="AD433" s="259">
        <v>0</v>
      </c>
      <c r="AE433" s="259">
        <v>0</v>
      </c>
      <c r="AF433" s="259">
        <v>1</v>
      </c>
      <c r="AG433" s="259">
        <v>0</v>
      </c>
      <c r="AH433" s="259">
        <v>0</v>
      </c>
      <c r="AI433" s="259">
        <v>0</v>
      </c>
      <c r="AJ433" s="259">
        <v>2</v>
      </c>
      <c r="AK433" s="259">
        <v>0</v>
      </c>
      <c r="AL433" s="259">
        <v>0</v>
      </c>
      <c r="AM433" s="259">
        <v>0</v>
      </c>
      <c r="AN433" s="259">
        <v>1</v>
      </c>
      <c r="AO433" s="259">
        <v>1</v>
      </c>
      <c r="AP433" s="259">
        <v>1</v>
      </c>
      <c r="AQ433" s="259">
        <v>0</v>
      </c>
      <c r="AR433" s="262">
        <v>0</v>
      </c>
      <c r="AS433" s="259">
        <v>0</v>
      </c>
    </row>
    <row r="434" spans="1:45" ht="12.75">
      <c r="A434" s="26">
        <v>433</v>
      </c>
      <c r="B434">
        <v>46.2605</v>
      </c>
      <c r="C434">
        <v>-91.90896</v>
      </c>
      <c r="D434" s="259">
        <v>2</v>
      </c>
      <c r="E434" s="259" t="s">
        <v>572</v>
      </c>
      <c r="F434" s="42">
        <v>1</v>
      </c>
      <c r="G434" s="26">
        <v>1</v>
      </c>
      <c r="H434" s="42">
        <v>5</v>
      </c>
      <c r="I434" s="259">
        <v>2</v>
      </c>
      <c r="J434" s="17">
        <v>0</v>
      </c>
      <c r="K434" s="17">
        <v>0</v>
      </c>
      <c r="L434" s="261">
        <v>0</v>
      </c>
      <c r="M434" s="261">
        <v>2</v>
      </c>
      <c r="N434" s="261">
        <v>0</v>
      </c>
      <c r="O434" s="261">
        <v>0</v>
      </c>
      <c r="P434" s="259">
        <v>0</v>
      </c>
      <c r="Q434" s="259">
        <v>0</v>
      </c>
      <c r="R434" s="259">
        <v>0</v>
      </c>
      <c r="S434" s="259">
        <v>0</v>
      </c>
      <c r="T434" s="259">
        <v>1</v>
      </c>
      <c r="U434" s="259">
        <v>0</v>
      </c>
      <c r="V434" s="259">
        <v>0</v>
      </c>
      <c r="W434" s="259">
        <v>0</v>
      </c>
      <c r="X434" s="259">
        <v>0</v>
      </c>
      <c r="Y434" s="259">
        <v>0</v>
      </c>
      <c r="Z434" s="259">
        <v>2</v>
      </c>
      <c r="AA434" s="259">
        <v>0</v>
      </c>
      <c r="AB434" s="259">
        <v>0</v>
      </c>
      <c r="AC434" s="259">
        <v>0</v>
      </c>
      <c r="AD434" s="259">
        <v>0</v>
      </c>
      <c r="AE434" s="259">
        <v>0</v>
      </c>
      <c r="AF434" s="259">
        <v>0</v>
      </c>
      <c r="AG434" s="259">
        <v>0</v>
      </c>
      <c r="AH434" s="259">
        <v>0</v>
      </c>
      <c r="AI434" s="259">
        <v>0</v>
      </c>
      <c r="AJ434" s="259">
        <v>0</v>
      </c>
      <c r="AK434" s="259">
        <v>0</v>
      </c>
      <c r="AL434" s="259">
        <v>0</v>
      </c>
      <c r="AM434" s="259">
        <v>0</v>
      </c>
      <c r="AN434" s="259">
        <v>1</v>
      </c>
      <c r="AO434" s="259">
        <v>0</v>
      </c>
      <c r="AP434" s="259">
        <v>1</v>
      </c>
      <c r="AQ434" s="259">
        <v>0</v>
      </c>
      <c r="AR434" s="262">
        <v>0</v>
      </c>
      <c r="AS434" s="259">
        <v>0</v>
      </c>
    </row>
    <row r="435" spans="1:45" ht="12.75">
      <c r="A435" s="26">
        <v>434</v>
      </c>
      <c r="B435">
        <v>46.2596</v>
      </c>
      <c r="C435">
        <v>-91.90893</v>
      </c>
      <c r="D435" s="259">
        <v>1.5</v>
      </c>
      <c r="E435" s="259" t="s">
        <v>572</v>
      </c>
      <c r="F435" s="42">
        <v>1</v>
      </c>
      <c r="G435" s="26">
        <v>1</v>
      </c>
      <c r="H435" s="42">
        <v>5</v>
      </c>
      <c r="I435" s="259">
        <v>3</v>
      </c>
      <c r="J435" s="17">
        <v>0</v>
      </c>
      <c r="K435" s="17">
        <v>0</v>
      </c>
      <c r="L435" s="261">
        <v>0</v>
      </c>
      <c r="M435" s="261">
        <v>1</v>
      </c>
      <c r="N435" s="261">
        <v>0</v>
      </c>
      <c r="O435" s="261">
        <v>0</v>
      </c>
      <c r="P435" s="259">
        <v>0</v>
      </c>
      <c r="Q435" s="259">
        <v>0</v>
      </c>
      <c r="R435" s="259">
        <v>0</v>
      </c>
      <c r="S435" s="259">
        <v>0</v>
      </c>
      <c r="T435" s="259">
        <v>1</v>
      </c>
      <c r="U435" s="259">
        <v>0</v>
      </c>
      <c r="V435" s="259">
        <v>0</v>
      </c>
      <c r="W435" s="259">
        <v>0</v>
      </c>
      <c r="X435" s="259">
        <v>0</v>
      </c>
      <c r="Y435" s="259">
        <v>3</v>
      </c>
      <c r="Z435" s="259">
        <v>2</v>
      </c>
      <c r="AA435" s="259">
        <v>0</v>
      </c>
      <c r="AB435" s="259">
        <v>0</v>
      </c>
      <c r="AC435" s="259">
        <v>0</v>
      </c>
      <c r="AD435" s="259">
        <v>0</v>
      </c>
      <c r="AE435" s="259">
        <v>0</v>
      </c>
      <c r="AF435" s="259">
        <v>0</v>
      </c>
      <c r="AG435" s="259">
        <v>0</v>
      </c>
      <c r="AH435" s="259">
        <v>0</v>
      </c>
      <c r="AI435" s="259">
        <v>0</v>
      </c>
      <c r="AJ435" s="259">
        <v>0</v>
      </c>
      <c r="AK435" s="259">
        <v>0</v>
      </c>
      <c r="AL435" s="259">
        <v>0</v>
      </c>
      <c r="AM435" s="259">
        <v>2</v>
      </c>
      <c r="AN435" s="259">
        <v>0</v>
      </c>
      <c r="AO435" s="259">
        <v>0</v>
      </c>
      <c r="AP435" s="259">
        <v>0</v>
      </c>
      <c r="AQ435" s="259">
        <v>0</v>
      </c>
      <c r="AR435" s="262">
        <v>0</v>
      </c>
      <c r="AS435" s="259">
        <v>0</v>
      </c>
    </row>
    <row r="436" spans="1:45" ht="12.75">
      <c r="A436" s="26">
        <v>435</v>
      </c>
      <c r="B436">
        <v>46.25915</v>
      </c>
      <c r="C436">
        <v>-91.90891</v>
      </c>
      <c r="D436" s="26">
        <v>-99</v>
      </c>
      <c r="E436" s="26">
        <v>-99</v>
      </c>
      <c r="F436" s="26">
        <v>-99</v>
      </c>
      <c r="G436" s="26">
        <v>-99</v>
      </c>
      <c r="H436" s="26">
        <v>-99</v>
      </c>
      <c r="I436" s="26">
        <v>-99</v>
      </c>
      <c r="J436" s="26">
        <v>-99</v>
      </c>
      <c r="K436" s="26">
        <v>-99</v>
      </c>
      <c r="L436" s="26">
        <v>-99</v>
      </c>
      <c r="M436" s="26">
        <v>-99</v>
      </c>
      <c r="N436" s="26">
        <v>-99</v>
      </c>
      <c r="O436" s="26">
        <v>-99</v>
      </c>
      <c r="P436" s="26">
        <v>-99</v>
      </c>
      <c r="Q436" s="26">
        <v>-99</v>
      </c>
      <c r="R436" s="26">
        <v>-99</v>
      </c>
      <c r="S436" s="26">
        <v>-99</v>
      </c>
      <c r="T436" s="26">
        <v>-99</v>
      </c>
      <c r="U436" s="26">
        <v>-99</v>
      </c>
      <c r="V436" s="26">
        <v>-99</v>
      </c>
      <c r="W436" s="26">
        <v>-99</v>
      </c>
      <c r="X436" s="26">
        <v>-99</v>
      </c>
      <c r="Y436" s="26">
        <v>-99</v>
      </c>
      <c r="Z436" s="26">
        <v>-99</v>
      </c>
      <c r="AA436" s="26">
        <v>-99</v>
      </c>
      <c r="AB436" s="26">
        <v>-99</v>
      </c>
      <c r="AC436" s="26">
        <v>-99</v>
      </c>
      <c r="AD436" s="26">
        <v>-99</v>
      </c>
      <c r="AE436" s="26">
        <v>-99</v>
      </c>
      <c r="AF436" s="26">
        <v>-99</v>
      </c>
      <c r="AG436" s="26">
        <v>-99</v>
      </c>
      <c r="AH436" s="26">
        <v>-99</v>
      </c>
      <c r="AI436" s="26">
        <v>-99</v>
      </c>
      <c r="AJ436" s="26">
        <v>-99</v>
      </c>
      <c r="AK436" s="26">
        <v>-99</v>
      </c>
      <c r="AL436" s="26">
        <v>-99</v>
      </c>
      <c r="AM436" s="26">
        <v>-99</v>
      </c>
      <c r="AN436" s="26">
        <v>-99</v>
      </c>
      <c r="AO436" s="26">
        <v>-99</v>
      </c>
      <c r="AP436" s="26">
        <v>-99</v>
      </c>
      <c r="AQ436" s="26">
        <v>-99</v>
      </c>
      <c r="AR436" s="26">
        <v>-99</v>
      </c>
      <c r="AS436" s="26">
        <v>-99</v>
      </c>
    </row>
    <row r="437" spans="1:45" ht="12.75">
      <c r="A437" s="27">
        <v>435</v>
      </c>
      <c r="B437" s="27">
        <v>435</v>
      </c>
      <c r="C437" s="27">
        <v>435</v>
      </c>
      <c r="D437" s="27">
        <v>343</v>
      </c>
      <c r="E437" s="27">
        <v>342</v>
      </c>
      <c r="F437" s="27">
        <v>435</v>
      </c>
      <c r="G437" s="27">
        <v>435</v>
      </c>
      <c r="H437" s="27">
        <v>435</v>
      </c>
      <c r="I437" s="27">
        <v>279</v>
      </c>
      <c r="J437" s="27">
        <v>11</v>
      </c>
      <c r="K437" s="27">
        <v>27</v>
      </c>
      <c r="L437" s="27">
        <v>42</v>
      </c>
      <c r="M437" s="27">
        <v>27</v>
      </c>
      <c r="N437" s="27">
        <v>75</v>
      </c>
      <c r="O437" s="27">
        <v>9</v>
      </c>
      <c r="P437" s="27">
        <v>1</v>
      </c>
      <c r="Q437" s="27">
        <v>131</v>
      </c>
      <c r="R437" s="27">
        <v>1</v>
      </c>
      <c r="S437" s="27">
        <v>1</v>
      </c>
      <c r="T437" s="27">
        <v>27</v>
      </c>
      <c r="U437" s="27">
        <v>25</v>
      </c>
      <c r="V437" s="27">
        <v>8</v>
      </c>
      <c r="W437" s="27">
        <v>1</v>
      </c>
      <c r="X437" s="27">
        <v>4</v>
      </c>
      <c r="Y437" s="27">
        <v>4</v>
      </c>
      <c r="Z437" s="27">
        <v>49</v>
      </c>
      <c r="AA437" s="27">
        <v>57</v>
      </c>
      <c r="AB437" s="27">
        <v>3</v>
      </c>
      <c r="AC437" s="27">
        <v>3</v>
      </c>
      <c r="AD437" s="27">
        <v>64</v>
      </c>
      <c r="AE437" s="27">
        <v>43</v>
      </c>
      <c r="AF437" s="27">
        <v>30</v>
      </c>
      <c r="AG437" s="27">
        <v>202</v>
      </c>
      <c r="AH437" s="27">
        <v>99</v>
      </c>
      <c r="AI437" s="27">
        <v>1</v>
      </c>
      <c r="AJ437" s="27">
        <v>3</v>
      </c>
      <c r="AK437" s="27">
        <v>3</v>
      </c>
      <c r="AL437" s="27">
        <v>11</v>
      </c>
      <c r="AM437" s="27">
        <v>1</v>
      </c>
      <c r="AN437" s="27">
        <v>5</v>
      </c>
      <c r="AO437" s="27">
        <v>4</v>
      </c>
      <c r="AP437" s="27">
        <v>9</v>
      </c>
      <c r="AQ437" s="27">
        <v>36</v>
      </c>
      <c r="AR437" s="27">
        <v>8</v>
      </c>
      <c r="AS437" s="27">
        <v>2</v>
      </c>
    </row>
  </sheetData>
  <sheetProtection formatCells="0" sort="0"/>
  <protectedRanges>
    <protectedRange sqref="E339:E344" name="Range1"/>
    <protectedRange sqref="E304:E337" name="Range1_2"/>
    <protectedRange sqref="E2:E303" name="Range1_3"/>
    <protectedRange sqref="B2:C8" name="Range1_1_1"/>
    <protectedRange sqref="I2:I8" name="Range1_3_1"/>
  </protectedRanges>
  <dataValidations count="6">
    <dataValidation type="whole" allowBlank="1" showInputMessage="1" showErrorMessage="1" errorTitle="Presence/Absence Data" error="Enter 1 if present" sqref="AS438:AS65536 O438:AQ65536">
      <formula1>1</formula1>
      <formula2>1</formula2>
    </dataValidation>
    <dataValidation type="list" allowBlank="1" showInputMessage="1" showErrorMessage="1" sqref="AR438:AR65536 M1:N1 I438:N65536 I1">
      <formula1>"V,v,1,2,3"</formula1>
    </dataValidation>
    <dataValidation type="list" allowBlank="1" showInputMessage="1" showErrorMessage="1" error="Please enter M (muck), S (sand), or R (rock).  If sediment type unknown, leave cell blank." sqref="E2:E337 E339:E344">
      <formula1>"M,m,s,S,R,r"</formula1>
    </dataValidation>
    <dataValidation type="decimal" allowBlank="1" showInputMessage="1" showErrorMessage="1" error="Is your depth really more than 99 feet?" sqref="D438:D65536 D2:D337 D339:D344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339:AS344 J2:AS337">
      <formula1>"V,v,1,2,3"</formula1>
    </dataValidation>
    <dataValidation type="list" allowBlank="1" showInputMessage="1" showErrorMessage="1" error="Please enter an overall rake fullness of 1, 2, 3 or leave cell blank if no plants found" sqref="I2:I337 I339:I344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3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5.7109375" defaultRowHeight="12.75"/>
  <cols>
    <col min="1" max="1" width="13.140625" style="157" customWidth="1"/>
    <col min="2" max="2" width="77.140625" style="157" bestFit="1" customWidth="1"/>
    <col min="3" max="3" width="10.28125" style="180" bestFit="1" customWidth="1"/>
    <col min="4" max="4" width="6.7109375" style="176" customWidth="1"/>
    <col min="5" max="30" width="6.7109375" style="157" customWidth="1"/>
    <col min="31" max="16384" width="5.7109375" style="160" customWidth="1"/>
  </cols>
  <sheetData>
    <row r="1" spans="1:32" s="131" customFormat="1" ht="138" customHeight="1">
      <c r="A1" s="125"/>
      <c r="B1" s="126" t="s">
        <v>17</v>
      </c>
      <c r="C1" s="127" t="s">
        <v>14</v>
      </c>
      <c r="D1" s="128" t="s">
        <v>563</v>
      </c>
      <c r="E1" s="130" t="s">
        <v>554</v>
      </c>
      <c r="F1" s="130" t="s">
        <v>416</v>
      </c>
      <c r="G1" s="130" t="s">
        <v>423</v>
      </c>
      <c r="H1" s="130" t="s">
        <v>556</v>
      </c>
      <c r="I1" s="130" t="s">
        <v>434</v>
      </c>
      <c r="J1" s="130" t="s">
        <v>440</v>
      </c>
      <c r="K1" s="130" t="s">
        <v>450</v>
      </c>
      <c r="L1" s="130" t="s">
        <v>458</v>
      </c>
      <c r="M1" s="130" t="s">
        <v>460</v>
      </c>
      <c r="N1" s="130" t="s">
        <v>466</v>
      </c>
      <c r="O1" s="130" t="s">
        <v>470</v>
      </c>
      <c r="P1" s="130" t="s">
        <v>471</v>
      </c>
      <c r="Q1" s="130" t="s">
        <v>478</v>
      </c>
      <c r="R1" s="130" t="s">
        <v>492</v>
      </c>
      <c r="S1" s="130" t="s">
        <v>494</v>
      </c>
      <c r="T1" s="130" t="s">
        <v>495</v>
      </c>
      <c r="U1" s="130" t="s">
        <v>496</v>
      </c>
      <c r="V1" s="130" t="s">
        <v>500</v>
      </c>
      <c r="W1" s="130" t="s">
        <v>501</v>
      </c>
      <c r="X1" s="130" t="s">
        <v>521</v>
      </c>
      <c r="Y1" s="130" t="s">
        <v>535</v>
      </c>
      <c r="Z1" s="130" t="s">
        <v>536</v>
      </c>
      <c r="AA1" s="130" t="s">
        <v>539</v>
      </c>
      <c r="AB1" s="130" t="s">
        <v>540</v>
      </c>
      <c r="AC1" s="130" t="s">
        <v>545</v>
      </c>
      <c r="AD1" s="130" t="s">
        <v>559</v>
      </c>
      <c r="AE1" s="130"/>
      <c r="AF1" s="130"/>
    </row>
    <row r="2" spans="1:31" s="131" customFormat="1" ht="12.75" customHeight="1">
      <c r="A2" s="132" t="s">
        <v>91</v>
      </c>
      <c r="B2" s="133" t="s">
        <v>570</v>
      </c>
      <c r="C2" s="134"/>
      <c r="D2" s="135"/>
      <c r="E2" s="137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7"/>
      <c r="AE2" s="130"/>
    </row>
    <row r="3" spans="1:31" s="131" customFormat="1" ht="12.75" customHeight="1">
      <c r="A3" s="132" t="s">
        <v>44</v>
      </c>
      <c r="B3" s="133" t="s">
        <v>571</v>
      </c>
      <c r="C3" s="134"/>
      <c r="D3" s="135"/>
      <c r="E3" s="137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7"/>
      <c r="AE3" s="130"/>
    </row>
    <row r="4" spans="1:31" s="131" customFormat="1" ht="12.75" customHeight="1">
      <c r="A4" s="132" t="s">
        <v>46</v>
      </c>
      <c r="B4" s="133">
        <v>2740300</v>
      </c>
      <c r="C4" s="134"/>
      <c r="D4" s="135"/>
      <c r="E4" s="137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7"/>
      <c r="AE4" s="130"/>
    </row>
    <row r="5" spans="1:31" s="131" customFormat="1" ht="12.75" customHeight="1">
      <c r="A5" s="138" t="s">
        <v>66</v>
      </c>
      <c r="B5" s="139">
        <v>41539</v>
      </c>
      <c r="C5" s="134"/>
      <c r="D5" s="135"/>
      <c r="E5" s="137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7"/>
      <c r="AE5" s="130"/>
    </row>
    <row r="6" spans="2:31" s="131" customFormat="1" ht="15" customHeight="1">
      <c r="B6" s="140" t="s">
        <v>42</v>
      </c>
      <c r="C6" s="134"/>
      <c r="D6" s="135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41"/>
      <c r="Q6" s="136"/>
      <c r="R6" s="136"/>
      <c r="S6" s="136"/>
      <c r="T6" s="141"/>
      <c r="U6" s="136"/>
      <c r="V6" s="136"/>
      <c r="W6" s="136"/>
      <c r="X6" s="136"/>
      <c r="Y6" s="136"/>
      <c r="Z6" s="136"/>
      <c r="AA6" s="136"/>
      <c r="AB6" s="136"/>
      <c r="AC6" s="136"/>
      <c r="AD6" s="135"/>
      <c r="AE6" s="142"/>
    </row>
    <row r="7" spans="2:31" ht="12.75">
      <c r="B7" s="158" t="s">
        <v>100</v>
      </c>
      <c r="C7" s="155"/>
      <c r="D7" s="159">
        <v>21</v>
      </c>
      <c r="E7" s="159">
        <v>44</v>
      </c>
      <c r="F7" s="159">
        <v>32</v>
      </c>
      <c r="G7" s="159">
        <v>155</v>
      </c>
      <c r="H7" s="159">
        <v>8</v>
      </c>
      <c r="I7" s="159">
        <v>126</v>
      </c>
      <c r="J7" s="159">
        <v>3</v>
      </c>
      <c r="K7" s="159">
        <v>7</v>
      </c>
      <c r="L7" s="159">
        <v>69</v>
      </c>
      <c r="M7" s="159">
        <v>12</v>
      </c>
      <c r="N7" s="159">
        <v>1</v>
      </c>
      <c r="O7" s="159">
        <v>13</v>
      </c>
      <c r="P7" s="159">
        <v>47</v>
      </c>
      <c r="Q7" s="159">
        <v>50</v>
      </c>
      <c r="R7" s="159">
        <v>84</v>
      </c>
      <c r="S7" s="159">
        <v>9</v>
      </c>
      <c r="T7" s="159">
        <v>37</v>
      </c>
      <c r="U7" s="159">
        <v>222</v>
      </c>
      <c r="V7" s="159">
        <v>28</v>
      </c>
      <c r="W7" s="159">
        <v>2</v>
      </c>
      <c r="X7" s="159">
        <v>15</v>
      </c>
      <c r="Y7" s="159">
        <v>6</v>
      </c>
      <c r="Z7" s="159">
        <v>10</v>
      </c>
      <c r="AA7" s="159">
        <v>9</v>
      </c>
      <c r="AB7" s="159">
        <v>53</v>
      </c>
      <c r="AC7" s="159">
        <v>1</v>
      </c>
      <c r="AD7" s="159">
        <v>3</v>
      </c>
      <c r="AE7" s="159"/>
    </row>
    <row r="8" spans="1:31" s="153" customFormat="1" ht="12.75" customHeight="1">
      <c r="A8" s="149"/>
      <c r="B8" s="150" t="s">
        <v>1</v>
      </c>
      <c r="C8" s="144"/>
      <c r="D8" s="151">
        <v>1.9736842105263157</v>
      </c>
      <c r="E8" s="151">
        <v>4.135338345864662</v>
      </c>
      <c r="F8" s="151">
        <v>3.0075187969924815</v>
      </c>
      <c r="G8" s="151">
        <v>14.56766917293233</v>
      </c>
      <c r="H8" s="151">
        <v>0.7518796992481204</v>
      </c>
      <c r="I8" s="151">
        <v>11.842105263157896</v>
      </c>
      <c r="J8" s="151">
        <v>0.2819548872180451</v>
      </c>
      <c r="K8" s="151">
        <v>0.6578947368421052</v>
      </c>
      <c r="L8" s="151">
        <v>6.484962406015038</v>
      </c>
      <c r="M8" s="151">
        <v>1.1278195488721805</v>
      </c>
      <c r="N8" s="151">
        <v>0.09398496240601505</v>
      </c>
      <c r="O8" s="151">
        <v>1.2218045112781954</v>
      </c>
      <c r="P8" s="151">
        <v>4.417293233082707</v>
      </c>
      <c r="Q8" s="151">
        <v>4.699248120300752</v>
      </c>
      <c r="R8" s="151">
        <v>7.894736842105263</v>
      </c>
      <c r="S8" s="151">
        <v>0.8458646616541354</v>
      </c>
      <c r="T8" s="151">
        <v>3.4774436090225564</v>
      </c>
      <c r="U8" s="151">
        <v>20.864661654135336</v>
      </c>
      <c r="V8" s="151">
        <v>2.631578947368421</v>
      </c>
      <c r="W8" s="151">
        <v>0.1879699248120301</v>
      </c>
      <c r="X8" s="151">
        <v>1.4097744360902258</v>
      </c>
      <c r="Y8" s="151">
        <v>0.5639097744360902</v>
      </c>
      <c r="Z8" s="151">
        <v>0.9398496240601504</v>
      </c>
      <c r="AA8" s="151">
        <v>0.8458646616541354</v>
      </c>
      <c r="AB8" s="151">
        <v>4.981203007518797</v>
      </c>
      <c r="AC8" s="151">
        <v>0.09398496240601505</v>
      </c>
      <c r="AD8" s="152" t="s">
        <v>562</v>
      </c>
      <c r="AE8" s="151"/>
    </row>
    <row r="9" spans="1:31" s="147" customFormat="1" ht="12.75" customHeight="1">
      <c r="A9" s="143"/>
      <c r="B9" s="143" t="s">
        <v>16</v>
      </c>
      <c r="C9" s="144"/>
      <c r="D9" s="145">
        <v>7.394366197183098</v>
      </c>
      <c r="E9" s="146">
        <v>15.492957746478872</v>
      </c>
      <c r="F9" s="146">
        <v>11.267605633802818</v>
      </c>
      <c r="G9" s="146">
        <v>54.5774647887324</v>
      </c>
      <c r="H9" s="146">
        <v>2.8169014084507045</v>
      </c>
      <c r="I9" s="146">
        <v>44.36619718309859</v>
      </c>
      <c r="J9" s="146">
        <v>1.056338028169014</v>
      </c>
      <c r="K9" s="146">
        <v>2.464788732394366</v>
      </c>
      <c r="L9" s="146">
        <v>24.295774647887324</v>
      </c>
      <c r="M9" s="146">
        <v>4.225352112676056</v>
      </c>
      <c r="N9" s="146">
        <v>0.35211267605633806</v>
      </c>
      <c r="O9" s="146">
        <v>4.577464788732395</v>
      </c>
      <c r="P9" s="146">
        <v>16.549295774647888</v>
      </c>
      <c r="Q9" s="146">
        <v>17.6056338028169</v>
      </c>
      <c r="R9" s="146">
        <v>29.577464788732392</v>
      </c>
      <c r="S9" s="146">
        <v>3.169014084507042</v>
      </c>
      <c r="T9" s="146">
        <v>13.028169014084506</v>
      </c>
      <c r="U9" s="146">
        <v>78.16901408450704</v>
      </c>
      <c r="V9" s="146">
        <v>9.859154929577464</v>
      </c>
      <c r="W9" s="146">
        <v>0.7042253521126761</v>
      </c>
      <c r="X9" s="146">
        <v>5.28169014084507</v>
      </c>
      <c r="Y9" s="146">
        <v>2.112676056338028</v>
      </c>
      <c r="Z9" s="146">
        <v>3.5211267605633805</v>
      </c>
      <c r="AA9" s="146">
        <v>3.169014084507042</v>
      </c>
      <c r="AB9" s="146">
        <v>18.661971830985916</v>
      </c>
      <c r="AC9" s="146">
        <v>0.35211267605633806</v>
      </c>
      <c r="AD9" s="146">
        <v>1.056338028169014</v>
      </c>
      <c r="AE9" s="146"/>
    </row>
    <row r="10" spans="1:31" s="147" customFormat="1" ht="11.25" customHeight="1">
      <c r="A10" s="143"/>
      <c r="B10" s="143" t="s">
        <v>24</v>
      </c>
      <c r="C10" s="148"/>
      <c r="D10" s="145">
        <v>7.023411371237458</v>
      </c>
      <c r="E10" s="146">
        <v>14.715719063545151</v>
      </c>
      <c r="F10" s="146">
        <v>10.702341137123746</v>
      </c>
      <c r="G10" s="146">
        <v>51.83946488294314</v>
      </c>
      <c r="H10" s="146">
        <v>2.6755852842809364</v>
      </c>
      <c r="I10" s="146">
        <v>42.14046822742475</v>
      </c>
      <c r="J10" s="146">
        <v>1.0033444816053512</v>
      </c>
      <c r="K10" s="146">
        <v>2.341137123745819</v>
      </c>
      <c r="L10" s="146">
        <v>23.076923076923077</v>
      </c>
      <c r="M10" s="146">
        <v>4.013377926421405</v>
      </c>
      <c r="N10" s="146">
        <v>0.33444816053511706</v>
      </c>
      <c r="O10" s="146">
        <v>4.3478260869565215</v>
      </c>
      <c r="P10" s="146">
        <v>15.719063545150503</v>
      </c>
      <c r="Q10" s="146">
        <v>16.722408026755854</v>
      </c>
      <c r="R10" s="146">
        <v>28.093645484949832</v>
      </c>
      <c r="S10" s="146">
        <v>3.0100334448160537</v>
      </c>
      <c r="T10" s="146">
        <v>12.37458193979933</v>
      </c>
      <c r="U10" s="146">
        <v>74.24749163879598</v>
      </c>
      <c r="V10" s="146">
        <v>9.364548494983277</v>
      </c>
      <c r="W10" s="146">
        <v>0.6688963210702341</v>
      </c>
      <c r="X10" s="146">
        <v>5.016722408026756</v>
      </c>
      <c r="Y10" s="146">
        <v>2.0066889632107023</v>
      </c>
      <c r="Z10" s="146">
        <v>3.3444816053511706</v>
      </c>
      <c r="AA10" s="146">
        <v>3.0100334448160537</v>
      </c>
      <c r="AB10" s="146">
        <v>17.725752508361204</v>
      </c>
      <c r="AC10" s="146">
        <v>0.33444816053511706</v>
      </c>
      <c r="AD10" s="146">
        <v>1.0033444816053512</v>
      </c>
      <c r="AE10" s="146"/>
    </row>
    <row r="11" spans="1:31" s="156" customFormat="1" ht="12.75">
      <c r="A11" s="154"/>
      <c r="B11" s="143" t="s">
        <v>64</v>
      </c>
      <c r="C11" s="155">
        <v>2.362676056338028</v>
      </c>
      <c r="D11" s="155">
        <v>1.380952380952381</v>
      </c>
      <c r="E11" s="155">
        <v>1.0681818181818181</v>
      </c>
      <c r="F11" s="155">
        <v>1.4375</v>
      </c>
      <c r="G11" s="155">
        <v>1.4451612903225806</v>
      </c>
      <c r="H11" s="155">
        <v>1.25</v>
      </c>
      <c r="I11" s="155">
        <v>1.3333333333333333</v>
      </c>
      <c r="J11" s="155">
        <v>1</v>
      </c>
      <c r="K11" s="155">
        <v>1.2857142857142858</v>
      </c>
      <c r="L11" s="155">
        <v>1.144927536231884</v>
      </c>
      <c r="M11" s="155">
        <v>1.5</v>
      </c>
      <c r="N11" s="155">
        <v>1</v>
      </c>
      <c r="O11" s="155">
        <v>1.6923076923076923</v>
      </c>
      <c r="P11" s="155">
        <v>1.6595744680851063</v>
      </c>
      <c r="Q11" s="155">
        <v>1.14</v>
      </c>
      <c r="R11" s="155">
        <v>1.4166666666666667</v>
      </c>
      <c r="S11" s="155">
        <v>1</v>
      </c>
      <c r="T11" s="155">
        <v>1.1891891891891893</v>
      </c>
      <c r="U11" s="155">
        <v>1.9774774774774775</v>
      </c>
      <c r="V11" s="155">
        <v>1.0714285714285714</v>
      </c>
      <c r="W11" s="155">
        <v>1</v>
      </c>
      <c r="X11" s="155">
        <v>2.3333333333333335</v>
      </c>
      <c r="Y11" s="155">
        <v>1.5</v>
      </c>
      <c r="Z11" s="155">
        <v>1.1</v>
      </c>
      <c r="AA11" s="155">
        <v>1.1111111111111112</v>
      </c>
      <c r="AB11" s="155">
        <v>1.169811320754717</v>
      </c>
      <c r="AC11" s="155">
        <v>1</v>
      </c>
      <c r="AD11" s="155">
        <v>2</v>
      </c>
      <c r="AE11" s="155"/>
    </row>
    <row r="12" spans="1:31" s="164" customFormat="1" ht="12.75">
      <c r="A12" s="161"/>
      <c r="B12" s="162" t="s">
        <v>62</v>
      </c>
      <c r="C12" s="163"/>
      <c r="D12" s="163">
        <v>17</v>
      </c>
      <c r="E12" s="163" t="s">
        <v>616</v>
      </c>
      <c r="F12" s="163" t="s">
        <v>616</v>
      </c>
      <c r="G12" s="163" t="s">
        <v>616</v>
      </c>
      <c r="H12" s="163" t="s">
        <v>616</v>
      </c>
      <c r="I12" s="163" t="s">
        <v>616</v>
      </c>
      <c r="J12" s="163" t="s">
        <v>616</v>
      </c>
      <c r="K12" s="163" t="s">
        <v>616</v>
      </c>
      <c r="L12" s="163" t="s">
        <v>616</v>
      </c>
      <c r="M12" s="163" t="s">
        <v>616</v>
      </c>
      <c r="N12" s="163" t="s">
        <v>616</v>
      </c>
      <c r="O12" s="163" t="s">
        <v>616</v>
      </c>
      <c r="P12" s="163" t="s">
        <v>616</v>
      </c>
      <c r="Q12" s="163" t="s">
        <v>616</v>
      </c>
      <c r="R12" s="163" t="s">
        <v>616</v>
      </c>
      <c r="S12" s="163" t="s">
        <v>616</v>
      </c>
      <c r="T12" s="163" t="s">
        <v>616</v>
      </c>
      <c r="U12" s="163" t="s">
        <v>616</v>
      </c>
      <c r="V12" s="163" t="s">
        <v>616</v>
      </c>
      <c r="W12" s="163" t="s">
        <v>616</v>
      </c>
      <c r="X12" s="163" t="s">
        <v>616</v>
      </c>
      <c r="Y12" s="163" t="s">
        <v>616</v>
      </c>
      <c r="Z12" s="163" t="s">
        <v>616</v>
      </c>
      <c r="AA12" s="163" t="s">
        <v>616</v>
      </c>
      <c r="AB12" s="163" t="s">
        <v>616</v>
      </c>
      <c r="AC12" s="163" t="s">
        <v>616</v>
      </c>
      <c r="AD12" s="163" t="s">
        <v>616</v>
      </c>
      <c r="AE12" s="163"/>
    </row>
    <row r="13" spans="2:31" s="164" customFormat="1" ht="12.75">
      <c r="B13" s="165" t="s">
        <v>63</v>
      </c>
      <c r="C13" s="166"/>
      <c r="D13" s="146" t="s">
        <v>617</v>
      </c>
      <c r="E13" s="146" t="s">
        <v>617</v>
      </c>
      <c r="F13" s="146" t="s">
        <v>617</v>
      </c>
      <c r="G13" s="146" t="s">
        <v>617</v>
      </c>
      <c r="H13" s="146" t="s">
        <v>617</v>
      </c>
      <c r="I13" s="146" t="s">
        <v>617</v>
      </c>
      <c r="J13" s="146" t="s">
        <v>617</v>
      </c>
      <c r="K13" s="146" t="s">
        <v>617</v>
      </c>
      <c r="L13" s="146" t="s">
        <v>617</v>
      </c>
      <c r="M13" s="146" t="s">
        <v>617</v>
      </c>
      <c r="N13" s="146" t="s">
        <v>617</v>
      </c>
      <c r="O13" s="146" t="s">
        <v>617</v>
      </c>
      <c r="P13" s="146" t="s">
        <v>617</v>
      </c>
      <c r="Q13" s="146" t="s">
        <v>617</v>
      </c>
      <c r="R13" s="146" t="s">
        <v>617</v>
      </c>
      <c r="S13" s="146" t="s">
        <v>617</v>
      </c>
      <c r="T13" s="146" t="s">
        <v>617</v>
      </c>
      <c r="U13" s="146" t="s">
        <v>617</v>
      </c>
      <c r="V13" s="146" t="s">
        <v>617</v>
      </c>
      <c r="W13" s="146" t="s">
        <v>617</v>
      </c>
      <c r="X13" s="146" t="s">
        <v>617</v>
      </c>
      <c r="Y13" s="146" t="s">
        <v>617</v>
      </c>
      <c r="Z13" s="146" t="s">
        <v>617</v>
      </c>
      <c r="AA13" s="146" t="s">
        <v>617</v>
      </c>
      <c r="AB13" s="146" t="s">
        <v>617</v>
      </c>
      <c r="AC13" s="146" t="s">
        <v>617</v>
      </c>
      <c r="AD13" s="146" t="s">
        <v>617</v>
      </c>
      <c r="AE13" s="146"/>
    </row>
    <row r="14" spans="1:31" s="156" customFormat="1" ht="12.75">
      <c r="A14" s="154"/>
      <c r="B14" s="154" t="s">
        <v>2</v>
      </c>
      <c r="C14" s="155">
        <v>0.1016150573802928</v>
      </c>
      <c r="D14" s="146">
        <v>0.0003895429362880886</v>
      </c>
      <c r="E14" s="146">
        <v>0.001710102323477868</v>
      </c>
      <c r="F14" s="146">
        <v>0.0009045169314263102</v>
      </c>
      <c r="G14" s="146">
        <v>0.021221698513200292</v>
      </c>
      <c r="H14" s="146">
        <v>5.6532308214144386E-05</v>
      </c>
      <c r="I14" s="146">
        <v>0.014023545706371193</v>
      </c>
      <c r="J14" s="146">
        <v>7.949855842614054E-06</v>
      </c>
      <c r="K14" s="146">
        <v>4.328254847645429E-05</v>
      </c>
      <c r="L14" s="146">
        <v>0.004205473740742835</v>
      </c>
      <c r="M14" s="146">
        <v>0.00012719769348182487</v>
      </c>
      <c r="N14" s="146">
        <v>8.83317315846006E-07</v>
      </c>
      <c r="O14" s="146">
        <v>0.00014928062637797502</v>
      </c>
      <c r="P14" s="146">
        <v>0.0019512479507038272</v>
      </c>
      <c r="Q14" s="146">
        <v>0.0022082932896150156</v>
      </c>
      <c r="R14" s="146">
        <v>0.006232686980609418</v>
      </c>
      <c r="S14" s="146">
        <v>7.15487025835265E-05</v>
      </c>
      <c r="T14" s="146">
        <v>0.0012092614053931822</v>
      </c>
      <c r="U14" s="146">
        <v>0.04353341059415455</v>
      </c>
      <c r="V14" s="146">
        <v>0.0006925207756232686</v>
      </c>
      <c r="W14" s="146">
        <v>3.533269263384024E-06</v>
      </c>
      <c r="X14" s="146">
        <v>0.0001987463960653514</v>
      </c>
      <c r="Y14" s="146">
        <v>3.179942337045622E-05</v>
      </c>
      <c r="Z14" s="146">
        <v>8.83317315846006E-05</v>
      </c>
      <c r="AA14" s="146">
        <v>7.15487025835265E-05</v>
      </c>
      <c r="AB14" s="146">
        <v>0.002481238340211431</v>
      </c>
      <c r="AC14" s="146">
        <v>8.83317315846006E-07</v>
      </c>
      <c r="AD14" s="152" t="s">
        <v>562</v>
      </c>
      <c r="AE14" s="146"/>
    </row>
    <row r="15" spans="2:30" s="167" customFormat="1" ht="12.75">
      <c r="B15" s="168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</row>
    <row r="16" spans="2:30" ht="18.75">
      <c r="B16" s="171" t="s">
        <v>43</v>
      </c>
      <c r="C16" s="172"/>
      <c r="D16" s="173"/>
      <c r="E16" s="160"/>
      <c r="F16" s="169"/>
      <c r="G16" s="160" t="s">
        <v>100</v>
      </c>
      <c r="H16" s="160" t="s">
        <v>1</v>
      </c>
      <c r="I16" s="160" t="s">
        <v>16</v>
      </c>
      <c r="J16" s="160" t="s">
        <v>24</v>
      </c>
      <c r="K16" s="160" t="s">
        <v>64</v>
      </c>
      <c r="L16" s="160" t="s">
        <v>62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</row>
    <row r="17" spans="2:30" ht="12.75">
      <c r="B17" s="174" t="s">
        <v>403</v>
      </c>
      <c r="C17" s="175">
        <v>342</v>
      </c>
      <c r="E17" s="184" t="s">
        <v>237</v>
      </c>
      <c r="F17" s="157" t="s">
        <v>367</v>
      </c>
      <c r="G17" s="186">
        <v>222</v>
      </c>
      <c r="H17" s="187">
        <v>20.864661654135336</v>
      </c>
      <c r="I17" s="187">
        <v>78.16901408450704</v>
      </c>
      <c r="J17" s="187">
        <v>74.24749163879598</v>
      </c>
      <c r="K17" s="187">
        <v>1.9774774774774775</v>
      </c>
      <c r="L17" s="186">
        <v>0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2:30" ht="12.75">
      <c r="B18" s="158" t="s">
        <v>95</v>
      </c>
      <c r="C18" s="175">
        <v>284</v>
      </c>
      <c r="D18" s="177"/>
      <c r="E18" s="182" t="s">
        <v>130</v>
      </c>
      <c r="F18" s="160" t="s">
        <v>131</v>
      </c>
      <c r="G18" s="188">
        <v>155</v>
      </c>
      <c r="H18" s="189">
        <v>14.56766917293233</v>
      </c>
      <c r="I18" s="189">
        <v>54.5774647887324</v>
      </c>
      <c r="J18" s="189">
        <v>51.83946488294314</v>
      </c>
      <c r="K18" s="189">
        <v>1.4451612903225806</v>
      </c>
      <c r="L18" s="186">
        <v>0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2:30" ht="12.75">
      <c r="B19" s="158" t="s">
        <v>96</v>
      </c>
      <c r="C19" s="175">
        <v>299</v>
      </c>
      <c r="E19" s="182" t="s">
        <v>144</v>
      </c>
      <c r="F19" s="160" t="s">
        <v>145</v>
      </c>
      <c r="G19" s="190">
        <v>126</v>
      </c>
      <c r="H19" s="191">
        <v>11.842105263157896</v>
      </c>
      <c r="I19" s="191">
        <v>44.36619718309859</v>
      </c>
      <c r="J19" s="191">
        <v>42.14046822742475</v>
      </c>
      <c r="K19" s="191">
        <v>1.3333333333333333</v>
      </c>
      <c r="L19" s="186">
        <v>0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2:30" ht="12.75">
      <c r="B20" s="150" t="s">
        <v>24</v>
      </c>
      <c r="C20" s="144">
        <v>94.98327759197325</v>
      </c>
      <c r="E20" s="183" t="s">
        <v>319</v>
      </c>
      <c r="F20" s="176" t="s">
        <v>230</v>
      </c>
      <c r="G20" s="186">
        <v>84</v>
      </c>
      <c r="H20" s="187">
        <v>7.894736842105263</v>
      </c>
      <c r="I20" s="187">
        <v>29.577464788732392</v>
      </c>
      <c r="J20" s="187">
        <v>28.093645484949832</v>
      </c>
      <c r="K20" s="187">
        <v>1.4166666666666667</v>
      </c>
      <c r="L20" s="186">
        <v>0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2:30" ht="12.75">
      <c r="B21" s="158" t="s">
        <v>3</v>
      </c>
      <c r="C21" s="144">
        <v>0.8983849426197072</v>
      </c>
      <c r="E21" s="182" t="s">
        <v>330</v>
      </c>
      <c r="F21" s="160" t="s">
        <v>179</v>
      </c>
      <c r="G21" s="186">
        <v>69</v>
      </c>
      <c r="H21" s="187">
        <v>6.484962406015038</v>
      </c>
      <c r="I21" s="187">
        <v>24.295774647887324</v>
      </c>
      <c r="J21" s="187">
        <v>23.076923076923077</v>
      </c>
      <c r="K21" s="187">
        <v>1.144927536231884</v>
      </c>
      <c r="L21" s="186">
        <v>0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2:30" ht="15" customHeight="1">
      <c r="B22" s="158" t="s">
        <v>565</v>
      </c>
      <c r="C22" s="144">
        <v>12</v>
      </c>
      <c r="E22" s="184" t="s">
        <v>306</v>
      </c>
      <c r="F22" s="157" t="s">
        <v>307</v>
      </c>
      <c r="G22" s="190">
        <v>53</v>
      </c>
      <c r="H22" s="191">
        <v>4.981203007518797</v>
      </c>
      <c r="I22" s="191">
        <v>18.661971830985916</v>
      </c>
      <c r="J22" s="191">
        <v>17.725752508361204</v>
      </c>
      <c r="K22" s="191">
        <v>1.169811320754717</v>
      </c>
      <c r="L22" s="186">
        <v>0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2:30" ht="12.75">
      <c r="B23" s="158" t="s">
        <v>97</v>
      </c>
      <c r="C23" s="178">
        <v>10</v>
      </c>
      <c r="E23" s="183" t="s">
        <v>209</v>
      </c>
      <c r="F23" s="176" t="s">
        <v>210</v>
      </c>
      <c r="G23" s="190">
        <v>50</v>
      </c>
      <c r="H23" s="191">
        <v>4.699248120300752</v>
      </c>
      <c r="I23" s="191">
        <v>17.6056338028169</v>
      </c>
      <c r="J23" s="191">
        <v>16.722408026755854</v>
      </c>
      <c r="K23" s="191">
        <v>1.14</v>
      </c>
      <c r="L23" s="186">
        <v>0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2:30" ht="12.75">
      <c r="B24" s="158" t="s">
        <v>49</v>
      </c>
      <c r="C24" s="178">
        <v>332</v>
      </c>
      <c r="E24" s="182" t="s">
        <v>197</v>
      </c>
      <c r="F24" s="160" t="s">
        <v>198</v>
      </c>
      <c r="G24" s="186">
        <v>47</v>
      </c>
      <c r="H24" s="187">
        <v>4.417293233082707</v>
      </c>
      <c r="I24" s="187">
        <v>16.549295774647888</v>
      </c>
      <c r="J24" s="187">
        <v>15.719063545150503</v>
      </c>
      <c r="K24" s="187">
        <v>1.6595744680851063</v>
      </c>
      <c r="L24" s="186">
        <v>0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</row>
    <row r="25" spans="2:30" ht="12.75">
      <c r="B25" s="158" t="s">
        <v>59</v>
      </c>
      <c r="C25" s="148">
        <v>3.5585284280936453</v>
      </c>
      <c r="E25" s="182" t="s">
        <v>381</v>
      </c>
      <c r="F25" s="160" t="s">
        <v>172</v>
      </c>
      <c r="G25" s="186">
        <v>44</v>
      </c>
      <c r="H25" s="187">
        <v>4.135338345864662</v>
      </c>
      <c r="I25" s="187">
        <v>15.492957746478872</v>
      </c>
      <c r="J25" s="187">
        <v>14.715719063545151</v>
      </c>
      <c r="K25" s="187">
        <v>1.0681818181818181</v>
      </c>
      <c r="L25" s="186">
        <v>0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2:30" ht="12.75">
      <c r="B26" s="158" t="s">
        <v>98</v>
      </c>
      <c r="C26" s="148">
        <v>3.7464788732394365</v>
      </c>
      <c r="E26" s="182" t="s">
        <v>235</v>
      </c>
      <c r="F26" s="160" t="s">
        <v>236</v>
      </c>
      <c r="G26" s="190">
        <v>37</v>
      </c>
      <c r="H26" s="191">
        <v>3.4774436090225564</v>
      </c>
      <c r="I26" s="191">
        <v>13.028169014084506</v>
      </c>
      <c r="J26" s="191">
        <v>12.37458193979933</v>
      </c>
      <c r="K26" s="191">
        <v>1.1891891891891893</v>
      </c>
      <c r="L26" s="186">
        <v>0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</row>
    <row r="27" spans="2:30" ht="12.75">
      <c r="B27" s="158" t="s">
        <v>55</v>
      </c>
      <c r="C27" s="148">
        <v>3.488294314381271</v>
      </c>
      <c r="E27" s="182" t="s">
        <v>120</v>
      </c>
      <c r="F27" s="160" t="s">
        <v>121</v>
      </c>
      <c r="G27" s="186">
        <v>32</v>
      </c>
      <c r="H27" s="187">
        <v>3.0075187969924815</v>
      </c>
      <c r="I27" s="187">
        <v>11.267605633802818</v>
      </c>
      <c r="J27" s="187">
        <v>10.702341137123746</v>
      </c>
      <c r="K27" s="187">
        <v>1.4375</v>
      </c>
      <c r="L27" s="186">
        <v>0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</row>
    <row r="28" spans="2:30" ht="12.75">
      <c r="B28" s="158" t="s">
        <v>99</v>
      </c>
      <c r="C28" s="148">
        <v>3.698581560283688</v>
      </c>
      <c r="E28" s="184" t="s">
        <v>244</v>
      </c>
      <c r="F28" s="157" t="s">
        <v>245</v>
      </c>
      <c r="G28" s="190">
        <v>28</v>
      </c>
      <c r="H28" s="191">
        <v>2.631578947368421</v>
      </c>
      <c r="I28" s="191">
        <v>9.859154929577464</v>
      </c>
      <c r="J28" s="191">
        <v>9.364548494983277</v>
      </c>
      <c r="K28" s="191">
        <v>1.0714285714285714</v>
      </c>
      <c r="L28" s="186">
        <v>0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</row>
    <row r="29" spans="2:30" ht="12.75">
      <c r="B29" s="158" t="s">
        <v>61</v>
      </c>
      <c r="C29" s="175">
        <v>26</v>
      </c>
      <c r="E29" s="182" t="s">
        <v>575</v>
      </c>
      <c r="F29" s="160" t="s">
        <v>576</v>
      </c>
      <c r="G29" s="190">
        <v>21</v>
      </c>
      <c r="H29" s="191">
        <v>1.9736842105263157</v>
      </c>
      <c r="I29" s="191">
        <v>7.394366197183098</v>
      </c>
      <c r="J29" s="191">
        <v>7.023411371237458</v>
      </c>
      <c r="K29" s="191">
        <v>1.380952380952381</v>
      </c>
      <c r="L29" s="186">
        <v>17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</row>
    <row r="30" spans="2:30" ht="12.75">
      <c r="B30" s="158" t="s">
        <v>60</v>
      </c>
      <c r="C30" s="175">
        <v>26</v>
      </c>
      <c r="E30" s="184" t="s">
        <v>277</v>
      </c>
      <c r="F30" s="157" t="s">
        <v>278</v>
      </c>
      <c r="G30" s="186">
        <v>15</v>
      </c>
      <c r="H30" s="187">
        <v>1.4097744360902258</v>
      </c>
      <c r="I30" s="187">
        <v>5.28169014084507</v>
      </c>
      <c r="J30" s="187">
        <v>5.016722408026756</v>
      </c>
      <c r="K30" s="187">
        <v>2.3333333333333335</v>
      </c>
      <c r="L30" s="186">
        <v>0</v>
      </c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2:30" ht="12.75">
      <c r="B31" s="158" t="s">
        <v>553</v>
      </c>
      <c r="C31" s="175"/>
      <c r="E31" s="182" t="s">
        <v>195</v>
      </c>
      <c r="F31" s="160" t="s">
        <v>196</v>
      </c>
      <c r="G31" s="190">
        <v>13</v>
      </c>
      <c r="H31" s="191">
        <v>1.2218045112781954</v>
      </c>
      <c r="I31" s="191">
        <v>4.577464788732395</v>
      </c>
      <c r="J31" s="191">
        <v>4.3478260869565215</v>
      </c>
      <c r="K31" s="191">
        <v>1.6923076923076923</v>
      </c>
      <c r="L31" s="186">
        <v>0</v>
      </c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</row>
    <row r="32" spans="2:30" ht="15" customHeight="1">
      <c r="B32" s="158" t="s">
        <v>551</v>
      </c>
      <c r="C32" s="144">
        <v>5.072183098591549</v>
      </c>
      <c r="E32" s="182" t="s">
        <v>182</v>
      </c>
      <c r="F32" s="160" t="s">
        <v>183</v>
      </c>
      <c r="G32" s="186">
        <v>12</v>
      </c>
      <c r="H32" s="187">
        <v>1.1278195488721805</v>
      </c>
      <c r="I32" s="187">
        <v>4.225352112676056</v>
      </c>
      <c r="J32" s="187">
        <v>4.013377926421405</v>
      </c>
      <c r="K32" s="187">
        <v>1.5</v>
      </c>
      <c r="L32" s="186">
        <v>0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</row>
    <row r="33" spans="2:30" ht="15" customHeight="1">
      <c r="B33" s="158" t="s">
        <v>552</v>
      </c>
      <c r="C33" s="144">
        <v>5</v>
      </c>
      <c r="E33" s="184" t="s">
        <v>299</v>
      </c>
      <c r="F33" s="157" t="s">
        <v>342</v>
      </c>
      <c r="G33" s="186">
        <v>10</v>
      </c>
      <c r="H33" s="187">
        <v>0.9398496240601504</v>
      </c>
      <c r="I33" s="187">
        <v>3.5211267605633805</v>
      </c>
      <c r="J33" s="187">
        <v>3.3444816053511706</v>
      </c>
      <c r="K33" s="187">
        <v>1.1</v>
      </c>
      <c r="L33" s="186">
        <v>0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2:12" ht="12.75">
      <c r="B34" s="158" t="s">
        <v>555</v>
      </c>
      <c r="C34" s="144">
        <v>2.362676056338028</v>
      </c>
      <c r="E34" s="182" t="s">
        <v>233</v>
      </c>
      <c r="F34" s="160" t="s">
        <v>234</v>
      </c>
      <c r="G34" s="186">
        <v>9</v>
      </c>
      <c r="H34" s="187">
        <v>0.8458646616541354</v>
      </c>
      <c r="I34" s="187">
        <v>3.169014084507042</v>
      </c>
      <c r="J34" s="187">
        <v>3.0100334448160537</v>
      </c>
      <c r="K34" s="187">
        <v>1</v>
      </c>
      <c r="L34" s="186">
        <v>0</v>
      </c>
    </row>
    <row r="35" spans="2:12" ht="15.75">
      <c r="B35" s="179" t="s">
        <v>566</v>
      </c>
      <c r="E35" s="184" t="s">
        <v>304</v>
      </c>
      <c r="F35" s="157" t="s">
        <v>305</v>
      </c>
      <c r="G35" s="190">
        <v>9</v>
      </c>
      <c r="H35" s="191">
        <v>0.8458646616541354</v>
      </c>
      <c r="I35" s="191">
        <v>3.169014084507042</v>
      </c>
      <c r="J35" s="191">
        <v>3.0100334448160537</v>
      </c>
      <c r="K35" s="191">
        <v>1.1111111111111112</v>
      </c>
      <c r="L35" s="186">
        <v>0</v>
      </c>
    </row>
    <row r="36" spans="5:12" ht="12.75">
      <c r="E36" s="182" t="s">
        <v>578</v>
      </c>
      <c r="F36" s="160" t="s">
        <v>569</v>
      </c>
      <c r="G36" s="186">
        <v>8</v>
      </c>
      <c r="H36" s="187">
        <v>0.7518796992481204</v>
      </c>
      <c r="I36" s="187">
        <v>2.8169014084507045</v>
      </c>
      <c r="J36" s="187">
        <v>2.6755852842809364</v>
      </c>
      <c r="K36" s="187">
        <v>1.25</v>
      </c>
      <c r="L36" s="186">
        <v>0</v>
      </c>
    </row>
    <row r="37" spans="5:12" ht="12.75">
      <c r="E37" s="182" t="s">
        <v>167</v>
      </c>
      <c r="F37" s="160" t="s">
        <v>343</v>
      </c>
      <c r="G37" s="186">
        <v>7</v>
      </c>
      <c r="H37" s="187">
        <v>0.6578947368421052</v>
      </c>
      <c r="I37" s="187">
        <v>2.464788732394366</v>
      </c>
      <c r="J37" s="187">
        <v>2.341137123745819</v>
      </c>
      <c r="K37" s="187">
        <v>1.2857142857142858</v>
      </c>
      <c r="L37" s="186">
        <v>0</v>
      </c>
    </row>
    <row r="38" spans="5:12" ht="12.75">
      <c r="E38" s="184" t="s">
        <v>297</v>
      </c>
      <c r="F38" s="157" t="s">
        <v>298</v>
      </c>
      <c r="G38" s="190">
        <v>6</v>
      </c>
      <c r="H38" s="191">
        <v>0.5639097744360902</v>
      </c>
      <c r="I38" s="191">
        <v>2.112676056338028</v>
      </c>
      <c r="J38" s="191">
        <v>2.0066889632107023</v>
      </c>
      <c r="K38" s="191">
        <v>1.5</v>
      </c>
      <c r="L38" s="186">
        <v>0</v>
      </c>
    </row>
    <row r="39" spans="5:12" ht="12.75">
      <c r="E39" s="182" t="s">
        <v>155</v>
      </c>
      <c r="F39" s="160" t="s">
        <v>156</v>
      </c>
      <c r="G39" s="188">
        <v>3</v>
      </c>
      <c r="H39" s="189">
        <v>0.2819548872180451</v>
      </c>
      <c r="I39" s="189">
        <v>1.056338028169014</v>
      </c>
      <c r="J39" s="189">
        <v>1.0033444816053512</v>
      </c>
      <c r="K39" s="189">
        <v>1</v>
      </c>
      <c r="L39" s="186">
        <v>0</v>
      </c>
    </row>
    <row r="40" spans="6:12" ht="12.75">
      <c r="F40" s="157" t="s">
        <v>577</v>
      </c>
      <c r="G40" s="161">
        <v>3</v>
      </c>
      <c r="H40" s="154" t="s">
        <v>562</v>
      </c>
      <c r="I40" s="154">
        <v>1.056338028169014</v>
      </c>
      <c r="J40" s="154">
        <v>1.0033444816053512</v>
      </c>
      <c r="K40" s="154">
        <v>2</v>
      </c>
      <c r="L40" s="164">
        <v>0</v>
      </c>
    </row>
    <row r="41" spans="5:12" ht="12.75">
      <c r="E41" s="184" t="s">
        <v>246</v>
      </c>
      <c r="F41" s="157" t="s">
        <v>368</v>
      </c>
      <c r="G41" s="164">
        <v>2</v>
      </c>
      <c r="H41" s="156">
        <v>0.1879699248120301</v>
      </c>
      <c r="I41" s="156">
        <v>0.7042253521126761</v>
      </c>
      <c r="J41" s="156">
        <v>0.6688963210702341</v>
      </c>
      <c r="K41" s="156">
        <v>1</v>
      </c>
      <c r="L41" s="164">
        <v>0</v>
      </c>
    </row>
    <row r="42" spans="5:12" ht="12.75">
      <c r="E42" s="182" t="s">
        <v>579</v>
      </c>
      <c r="F42" s="160" t="s">
        <v>189</v>
      </c>
      <c r="G42" s="164">
        <v>1</v>
      </c>
      <c r="H42" s="156">
        <v>0.09398496240601505</v>
      </c>
      <c r="I42" s="156">
        <v>0.35211267605633806</v>
      </c>
      <c r="J42" s="156">
        <v>0.33444816053511706</v>
      </c>
      <c r="K42" s="156">
        <v>1</v>
      </c>
      <c r="L42" s="164">
        <v>0</v>
      </c>
    </row>
    <row r="43" spans="5:12" ht="12.75">
      <c r="E43" s="184" t="s">
        <v>312</v>
      </c>
      <c r="F43" s="157" t="s">
        <v>313</v>
      </c>
      <c r="G43" s="164">
        <v>1</v>
      </c>
      <c r="H43" s="156">
        <v>0.09398496240601505</v>
      </c>
      <c r="I43" s="156">
        <v>0.35211267605633806</v>
      </c>
      <c r="J43" s="156">
        <v>0.33444816053511706</v>
      </c>
      <c r="K43" s="156">
        <v>1</v>
      </c>
      <c r="L43" s="164">
        <v>0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D6 E6:AD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</cols>
  <sheetData>
    <row r="1" spans="1:2" ht="12.75">
      <c r="A1" s="1" t="s">
        <v>328</v>
      </c>
      <c r="B1" s="1" t="s">
        <v>329</v>
      </c>
    </row>
    <row r="2" spans="1:2" ht="12.75">
      <c r="A2">
        <v>1</v>
      </c>
      <c r="B2">
        <f>COUNTIF('ENTRY '!G2:G436,"&lt;=1")</f>
        <v>8</v>
      </c>
    </row>
    <row r="3" spans="1:2" ht="12.75">
      <c r="A3">
        <v>2</v>
      </c>
      <c r="B3">
        <f>COUNTIF('ENTRY '!G2:G436,"&lt;=2")-(B2)</f>
        <v>24</v>
      </c>
    </row>
    <row r="4" spans="1:2" ht="12.75">
      <c r="A4">
        <v>3</v>
      </c>
      <c r="B4">
        <f>COUNTIF('ENTRY '!G2:G436,"&lt;=3")-(B2+B3)</f>
        <v>28</v>
      </c>
    </row>
    <row r="5" spans="1:2" ht="12.75">
      <c r="A5">
        <v>4</v>
      </c>
      <c r="B5">
        <f>COUNTIF('ENTRY '!G2:G436,"&lt;=4")-(SUM(B2:B4))</f>
        <v>56</v>
      </c>
    </row>
    <row r="6" spans="1:2" ht="12.75">
      <c r="A6">
        <v>5</v>
      </c>
      <c r="B6">
        <f>COUNTIF('ENTRY '!G2:G436,"&lt;=5")-(SUM(B2:B5))</f>
        <v>49</v>
      </c>
    </row>
    <row r="7" spans="1:2" ht="12.75">
      <c r="A7">
        <v>6</v>
      </c>
      <c r="B7">
        <f>COUNTIF('ENTRY '!G2:G436,"&lt;=6")-(SUM(B2:B6))</f>
        <v>48</v>
      </c>
    </row>
    <row r="8" spans="1:2" ht="12.75">
      <c r="A8">
        <v>7</v>
      </c>
      <c r="B8">
        <f>COUNTIF('ENTRY '!G2:G436,"&lt;=7")-(SUM(B2:B7))</f>
        <v>25</v>
      </c>
    </row>
    <row r="9" spans="1:2" ht="12.75">
      <c r="A9">
        <v>8</v>
      </c>
      <c r="B9">
        <f>COUNTIF('ENTRY '!G2:G436,"&lt;=8")-(SUM(B2:B8))</f>
        <v>16</v>
      </c>
    </row>
    <row r="10" spans="1:2" ht="12.75">
      <c r="A10">
        <v>9</v>
      </c>
      <c r="B10">
        <f>COUNTIF('ENTRY '!G2:G436,"&lt;=9")-(SUM(B2:B9))</f>
        <v>14</v>
      </c>
    </row>
    <row r="11" spans="1:2" ht="12.75">
      <c r="A11">
        <v>10</v>
      </c>
      <c r="B11">
        <f>COUNTIF('ENTRY '!G2:G436,"&lt;=10")-(SUM(B2:B10))</f>
        <v>8</v>
      </c>
    </row>
    <row r="12" spans="1:2" ht="12.75">
      <c r="A12">
        <v>11</v>
      </c>
      <c r="B12">
        <f>COUNTIF('ENTRY '!G2:G436,"&lt;=11")-(SUM(B2:B11))</f>
        <v>1</v>
      </c>
    </row>
    <row r="13" spans="1:2" ht="12.75">
      <c r="A13">
        <v>12</v>
      </c>
      <c r="B13">
        <f>COUNTIF('ENTRY '!G2:G436,"&lt;=12")-(SUM(B2:B12))</f>
        <v>1</v>
      </c>
    </row>
    <row r="14" spans="1:2" ht="12.75">
      <c r="A14">
        <v>13</v>
      </c>
      <c r="B14">
        <f>COUNTIF('ENTRY '!G2:G436,"&lt;=13")-(SUM(B2:B13))</f>
        <v>0</v>
      </c>
    </row>
    <row r="15" spans="1:2" ht="12.75">
      <c r="A15">
        <v>14</v>
      </c>
      <c r="B15">
        <f>COUNTIF('ENTRY '!G2:G436,"&lt;=14")-(SUM(B2:B14))</f>
        <v>1</v>
      </c>
    </row>
    <row r="16" spans="1:2" ht="12.75">
      <c r="A16">
        <v>15</v>
      </c>
      <c r="B16">
        <f>COUNTIF('ENTRY '!G2:G436,"&lt;=15")-(SUM(B2:B15))</f>
        <v>0</v>
      </c>
    </row>
    <row r="17" spans="1:2" ht="12.75">
      <c r="A17">
        <v>16</v>
      </c>
      <c r="B17">
        <f>COUNTIF('ENTRY '!G2:G436,"&lt;=16")-(SUM(B2:B16))</f>
        <v>0</v>
      </c>
    </row>
    <row r="18" spans="1:2" ht="12.75">
      <c r="A18">
        <v>17</v>
      </c>
      <c r="B18">
        <f>COUNTIF('ENTRY '!G2:G436,"&lt;=17")-(SUM(B2:B17))</f>
        <v>0</v>
      </c>
    </row>
    <row r="19" spans="1:2" ht="12.75">
      <c r="A19">
        <v>18</v>
      </c>
      <c r="B19">
        <f>COUNTIF('ENTRY '!G2:G436,"&lt;=18")-(SUM(B2:B18))</f>
        <v>0</v>
      </c>
    </row>
    <row r="20" spans="1:2" ht="12.75">
      <c r="A20">
        <v>19</v>
      </c>
      <c r="B20">
        <f>COUNTIF('ENTRY '!G2:G436,"&lt;=19")-(SUM(B2:B19))</f>
        <v>0</v>
      </c>
    </row>
    <row r="21" spans="1:2" ht="12.75">
      <c r="A21">
        <v>20</v>
      </c>
      <c r="B21">
        <f>COUNTIF('ENTRY '!G2:G436,"&lt;=20")-(SUM(B2:B20))</f>
        <v>0</v>
      </c>
    </row>
    <row r="22" spans="1:2" ht="12.75">
      <c r="A22">
        <v>21</v>
      </c>
      <c r="B22">
        <f>COUNTIF('ENTRY '!G2:G436,"&lt;=21")-(SUM(B2:B21))</f>
        <v>0</v>
      </c>
    </row>
    <row r="23" spans="1:2" ht="12.75">
      <c r="A23">
        <v>22</v>
      </c>
      <c r="B23">
        <f>COUNTIF('ENTRY '!G2:G436,"&lt;=22")-(SUM(B2:B22))</f>
        <v>0</v>
      </c>
    </row>
    <row r="24" spans="1:2" ht="12.75">
      <c r="A24">
        <v>23</v>
      </c>
      <c r="B24">
        <f>COUNTIF('ENTRY '!G2:G436,"&lt;=23")-(SUM(B2:B23))</f>
        <v>0</v>
      </c>
    </row>
    <row r="25" spans="1:2" ht="12.75">
      <c r="A25">
        <v>24</v>
      </c>
      <c r="B25">
        <f>COUNTIF('ENTRY '!G2:G436,"&lt;=24")-(SUM(B2:B24))</f>
        <v>0</v>
      </c>
    </row>
    <row r="26" spans="1:2" ht="12.75">
      <c r="A26">
        <v>25</v>
      </c>
      <c r="B26">
        <f>COUNTIF('ENTRY '!G2:G436,"&lt;=25")-(SUM(B2:B25))</f>
        <v>0</v>
      </c>
    </row>
    <row r="27" spans="1:2" ht="12.75">
      <c r="A27">
        <v>26</v>
      </c>
      <c r="B27">
        <f>COUNTIF('ENTRY '!G2:G436,"&lt;=26")-(SUM(B2:B26))</f>
        <v>0</v>
      </c>
    </row>
    <row r="28" spans="1:2" ht="12.75">
      <c r="A28">
        <v>27</v>
      </c>
      <c r="B28">
        <f>COUNTIF('ENTRY '!G2:G436,"&lt;=27")-(SUM(B2:B27))</f>
        <v>0</v>
      </c>
    </row>
    <row r="29" spans="1:2" ht="12.75">
      <c r="A29">
        <v>28</v>
      </c>
      <c r="B29">
        <f>COUNTIF('ENTRY '!G2:G436,"&lt;=28")-(SUM(B2:B28))</f>
        <v>0</v>
      </c>
    </row>
    <row r="30" spans="1:2" ht="12.75">
      <c r="A30">
        <v>29</v>
      </c>
      <c r="B30">
        <f>COUNTIF('ENTRY '!G2:G436,"&lt;=29")-(SUM(B2:B29))</f>
        <v>0</v>
      </c>
    </row>
    <row r="31" spans="1:2" ht="12.75">
      <c r="A31">
        <v>30</v>
      </c>
      <c r="B31">
        <f>COUNTIF('ENTRY '!G2:G436,"&lt;=30")-(SUM(B2:B30))</f>
        <v>0</v>
      </c>
    </row>
    <row r="32" spans="1:2" ht="12.75">
      <c r="A32">
        <v>31</v>
      </c>
      <c r="B32">
        <f>COUNTIF('ENTRY '!G2:G436,"&lt;=31")-(SUM(B2:B31))</f>
        <v>0</v>
      </c>
    </row>
    <row r="33" spans="1:2" ht="12.75">
      <c r="A33">
        <v>32</v>
      </c>
      <c r="B33">
        <f>COUNTIF('ENTRY '!G2:G436,"&lt;=32")-(SUM(B2:B32))</f>
        <v>0</v>
      </c>
    </row>
    <row r="34" spans="1:2" ht="12.75">
      <c r="A34">
        <v>33</v>
      </c>
      <c r="B34">
        <f>COUNTIF('ENTRY '!G2:G436,"&lt;=33")-(SUM(B2:B33))</f>
        <v>0</v>
      </c>
    </row>
    <row r="35" spans="1:2" ht="12.75">
      <c r="A35">
        <v>34</v>
      </c>
      <c r="B35">
        <f>COUNTIF('ENTRY '!G2:G436,"&lt;=34")-(SUM(B2:B34))</f>
        <v>0</v>
      </c>
    </row>
    <row r="36" spans="1:2" ht="12.75">
      <c r="A36">
        <v>35</v>
      </c>
      <c r="B36">
        <f>COUNTIF('ENTRY '!G2:G436,"&lt;=35")-(SUM(B2:B35))</f>
        <v>0</v>
      </c>
    </row>
    <row r="37" spans="1:2" ht="12.75">
      <c r="A37">
        <v>36</v>
      </c>
      <c r="B37">
        <f>COUNTIF('ENTRY '!G2:G436,"&lt;=36")-(SUM(B2:B36))</f>
        <v>0</v>
      </c>
    </row>
    <row r="38" spans="1:2" ht="12.75">
      <c r="A38">
        <v>37</v>
      </c>
      <c r="B38">
        <f>COUNTIF('ENTRY '!G2:G436,"&lt;=37")-(SUM(B2:B37))</f>
        <v>0</v>
      </c>
    </row>
    <row r="39" spans="1:2" ht="12.75">
      <c r="A39">
        <v>38</v>
      </c>
      <c r="B39">
        <f>COUNTIF('ENTRY '!G2:G436,"&lt;=38")-(SUM(B2:B38))</f>
        <v>0</v>
      </c>
    </row>
    <row r="40" spans="1:2" ht="12.75">
      <c r="A40">
        <v>39</v>
      </c>
      <c r="B40">
        <f>COUNTIF('ENTRY '!G2:G436,"&lt;=39")-(SUM(B2:B39))</f>
        <v>0</v>
      </c>
    </row>
    <row r="41" spans="1:2" ht="12.75">
      <c r="A41">
        <v>40</v>
      </c>
      <c r="B41">
        <f>COUNTIF('ENTRY '!G2:G436,"&lt;=40")-(SUM(B2:B40))</f>
        <v>0</v>
      </c>
    </row>
    <row r="43" ht="13.5" thickBot="1">
      <c r="G43" s="43"/>
    </row>
    <row r="44" spans="1:7" ht="15">
      <c r="A44" s="92" t="s">
        <v>402</v>
      </c>
      <c r="B44" s="93"/>
      <c r="C44" s="93"/>
      <c r="D44" s="93"/>
      <c r="E44" s="93"/>
      <c r="F44" s="94"/>
      <c r="G44" s="98"/>
    </row>
    <row r="45" spans="1:7" ht="15" thickBot="1">
      <c r="A45" s="95" t="s">
        <v>401</v>
      </c>
      <c r="B45" s="96"/>
      <c r="C45" s="96"/>
      <c r="D45" s="96"/>
      <c r="E45" s="96"/>
      <c r="F45" s="97"/>
      <c r="G45" s="9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4"/>
  <sheetViews>
    <sheetView zoomScale="85" zoomScaleNormal="85" zoomScalePageLayoutView="0" workbookViewId="0" topLeftCell="A120">
      <selection activeCell="D137" sqref="D137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47"/>
      <c r="B1" s="48"/>
      <c r="C1" s="101" t="s">
        <v>91</v>
      </c>
      <c r="D1" s="118" t="str">
        <f>IF('ENTRY '!I2="","",'ENTRY '!I2)</f>
        <v>Saint Croix Flowage</v>
      </c>
      <c r="E1" s="100"/>
      <c r="F1" s="28"/>
      <c r="G1" s="28"/>
      <c r="H1" s="28"/>
      <c r="I1" s="28"/>
      <c r="J1" s="28"/>
      <c r="K1" s="28"/>
    </row>
    <row r="2" spans="1:11" ht="15">
      <c r="A2" s="47"/>
      <c r="B2" s="48"/>
      <c r="C2" s="102" t="s">
        <v>44</v>
      </c>
      <c r="D2" s="103" t="str">
        <f>IF('ENTRY '!I3="","",'ENTRY '!I3)</f>
        <v>Douglas</v>
      </c>
      <c r="E2" s="100"/>
      <c r="F2" s="28"/>
      <c r="G2" s="28"/>
      <c r="H2" s="28"/>
      <c r="I2" s="28"/>
      <c r="J2" s="28"/>
      <c r="K2" s="28"/>
    </row>
    <row r="3" spans="1:6" ht="18">
      <c r="A3" s="47"/>
      <c r="B3" s="48"/>
      <c r="C3" s="102" t="s">
        <v>89</v>
      </c>
      <c r="D3" s="117">
        <f>IF('ENTRY '!I5="","",'ENTRY '!I5)</f>
        <v>42542</v>
      </c>
      <c r="E3" s="49"/>
      <c r="F3" s="22"/>
    </row>
    <row r="4" spans="1:5" ht="15.75" customHeight="1">
      <c r="A4" s="47"/>
      <c r="B4" s="48"/>
      <c r="C4" s="104" t="s">
        <v>405</v>
      </c>
      <c r="D4" s="105"/>
      <c r="E4" s="49"/>
    </row>
    <row r="5" spans="1:5" ht="15">
      <c r="A5" s="47"/>
      <c r="B5" s="48"/>
      <c r="C5" s="104" t="s">
        <v>406</v>
      </c>
      <c r="D5" s="105"/>
      <c r="E5" s="49"/>
    </row>
    <row r="6" spans="1:5" ht="15.75" thickBot="1">
      <c r="A6" s="47"/>
      <c r="B6" s="48"/>
      <c r="C6" s="106" t="s">
        <v>113</v>
      </c>
      <c r="D6" s="107"/>
      <c r="E6" s="49"/>
    </row>
    <row r="7" spans="1:5" ht="15" thickBot="1">
      <c r="A7" s="47"/>
      <c r="B7" s="48"/>
      <c r="C7" s="47"/>
      <c r="D7" s="47"/>
      <c r="E7" s="49"/>
    </row>
    <row r="8" spans="1:5" ht="15.75" thickBot="1">
      <c r="A8" s="77" t="s">
        <v>114</v>
      </c>
      <c r="B8" s="78" t="s">
        <v>115</v>
      </c>
      <c r="C8" s="85" t="s">
        <v>116</v>
      </c>
      <c r="D8" s="79" t="s">
        <v>117</v>
      </c>
      <c r="E8" s="50"/>
    </row>
    <row r="9" spans="1:5" ht="14.25" customHeight="1" thickBot="1">
      <c r="A9" s="74" t="s">
        <v>355</v>
      </c>
      <c r="B9" s="75" t="s">
        <v>354</v>
      </c>
      <c r="C9" s="76">
        <v>7</v>
      </c>
      <c r="D9" s="82">
        <f>IF(STATS!F7&lt;&gt;"",1,0)</f>
        <v>0</v>
      </c>
      <c r="E9" s="80">
        <f aca="true" t="shared" si="0" ref="E9:E42">C9*D9</f>
        <v>0</v>
      </c>
    </row>
    <row r="10" spans="1:5" ht="14.25" customHeight="1">
      <c r="A10" s="65" t="s">
        <v>118</v>
      </c>
      <c r="B10" s="58" t="s">
        <v>336</v>
      </c>
      <c r="C10" s="66">
        <v>4</v>
      </c>
      <c r="D10" s="82">
        <f>IF(STATS!G7&lt;&gt;"",1,0)</f>
        <v>0</v>
      </c>
      <c r="E10" s="80">
        <f t="shared" si="0"/>
        <v>0</v>
      </c>
    </row>
    <row r="11" spans="1:5" ht="14.25" customHeight="1">
      <c r="A11" s="67" t="s">
        <v>381</v>
      </c>
      <c r="B11" s="58" t="s">
        <v>172</v>
      </c>
      <c r="C11" s="66">
        <v>8</v>
      </c>
      <c r="D11" s="83">
        <f>IF(STATS!H7&lt;&gt;"",1,0)</f>
        <v>1</v>
      </c>
      <c r="E11" s="80">
        <f t="shared" si="0"/>
        <v>8</v>
      </c>
    </row>
    <row r="12" spans="1:5" ht="14.25" customHeight="1">
      <c r="A12" s="65" t="s">
        <v>119</v>
      </c>
      <c r="B12" s="51" t="s">
        <v>337</v>
      </c>
      <c r="C12" s="66">
        <v>6</v>
      </c>
      <c r="D12" s="83">
        <f>IF(STATS!I7&lt;&gt;"",1,0)</f>
        <v>0</v>
      </c>
      <c r="E12" s="80">
        <f t="shared" si="0"/>
        <v>0</v>
      </c>
    </row>
    <row r="13" spans="1:5" ht="14.25" customHeight="1">
      <c r="A13" s="67" t="s">
        <v>120</v>
      </c>
      <c r="B13" s="58" t="s">
        <v>121</v>
      </c>
      <c r="C13" s="68">
        <v>6</v>
      </c>
      <c r="D13" s="83">
        <f>IF(STATS!J7&lt;&gt;"",1,0)</f>
        <v>1</v>
      </c>
      <c r="E13" s="80">
        <f t="shared" si="0"/>
        <v>6</v>
      </c>
    </row>
    <row r="14" spans="1:5" ht="14.25" customHeight="1">
      <c r="A14" s="67" t="s">
        <v>122</v>
      </c>
      <c r="B14" s="58" t="s">
        <v>338</v>
      </c>
      <c r="C14" s="68">
        <v>9</v>
      </c>
      <c r="D14" s="83">
        <f>IF(STATS!K7&lt;&gt;"",1,0)</f>
        <v>0</v>
      </c>
      <c r="E14" s="80">
        <f t="shared" si="0"/>
        <v>0</v>
      </c>
    </row>
    <row r="15" spans="1:5" ht="14.25" customHeight="1">
      <c r="A15" s="65" t="s">
        <v>123</v>
      </c>
      <c r="B15" s="58" t="s">
        <v>356</v>
      </c>
      <c r="C15" s="66">
        <v>9</v>
      </c>
      <c r="D15" s="83">
        <f>IF(STATS!L7&lt;&gt;"",1,0)</f>
        <v>0</v>
      </c>
      <c r="E15" s="80">
        <f t="shared" si="0"/>
        <v>0</v>
      </c>
    </row>
    <row r="16" spans="1:5" ht="14.25" customHeight="1">
      <c r="A16" s="65" t="s">
        <v>124</v>
      </c>
      <c r="B16" s="58" t="s">
        <v>357</v>
      </c>
      <c r="C16" s="66">
        <v>9</v>
      </c>
      <c r="D16" s="83">
        <f>IF(STATS!M7&lt;&gt;"",1,0)</f>
        <v>0</v>
      </c>
      <c r="E16" s="80">
        <f t="shared" si="0"/>
        <v>0</v>
      </c>
    </row>
    <row r="17" spans="1:5" ht="14.25" customHeight="1">
      <c r="A17" s="67" t="s">
        <v>125</v>
      </c>
      <c r="B17" s="58" t="s">
        <v>358</v>
      </c>
      <c r="C17" s="68">
        <v>8</v>
      </c>
      <c r="D17" s="83">
        <f>IF(STATS!N7&lt;&gt;"",1,0)</f>
        <v>0</v>
      </c>
      <c r="E17" s="80">
        <f t="shared" si="0"/>
        <v>0</v>
      </c>
    </row>
    <row r="18" spans="1:5" ht="14.25" customHeight="1">
      <c r="A18" s="67" t="s">
        <v>126</v>
      </c>
      <c r="B18" s="58" t="s">
        <v>127</v>
      </c>
      <c r="C18" s="68">
        <v>5</v>
      </c>
      <c r="D18" s="83">
        <f>IF(STATS!O7&lt;&gt;"",1,0)</f>
        <v>0</v>
      </c>
      <c r="E18" s="80">
        <f t="shared" si="0"/>
        <v>0</v>
      </c>
    </row>
    <row r="19" spans="1:5" ht="14.25" customHeight="1">
      <c r="A19" s="67" t="s">
        <v>128</v>
      </c>
      <c r="B19" s="59" t="s">
        <v>129</v>
      </c>
      <c r="C19" s="68">
        <v>10</v>
      </c>
      <c r="D19" s="83">
        <f>IF(STATS!P7&lt;&gt;"",1,0)</f>
        <v>0</v>
      </c>
      <c r="E19" s="80">
        <f t="shared" si="0"/>
        <v>0</v>
      </c>
    </row>
    <row r="20" spans="1:5" ht="14.25" customHeight="1">
      <c r="A20" s="67" t="s">
        <v>130</v>
      </c>
      <c r="B20" s="58" t="s">
        <v>131</v>
      </c>
      <c r="C20" s="68">
        <v>3</v>
      </c>
      <c r="D20" s="83">
        <f>IF(STATS!Q7&lt;&gt;"",1,0)</f>
        <v>1</v>
      </c>
      <c r="E20" s="80">
        <f t="shared" si="0"/>
        <v>3</v>
      </c>
    </row>
    <row r="21" spans="1:5" ht="14.25" customHeight="1">
      <c r="A21" s="65" t="s">
        <v>132</v>
      </c>
      <c r="B21" s="58" t="s">
        <v>334</v>
      </c>
      <c r="C21" s="66">
        <v>10</v>
      </c>
      <c r="D21" s="83">
        <f>IF(STATS!R7&lt;&gt;"",1,0)</f>
        <v>0</v>
      </c>
      <c r="E21" s="80">
        <f t="shared" si="0"/>
        <v>0</v>
      </c>
    </row>
    <row r="22" spans="1:5" ht="14.25" customHeight="1">
      <c r="A22" s="67" t="s">
        <v>335</v>
      </c>
      <c r="B22" s="58" t="s">
        <v>133</v>
      </c>
      <c r="C22" s="68">
        <v>7</v>
      </c>
      <c r="D22" s="83">
        <f>IF(STATS!S7&lt;&gt;"",1,0)</f>
        <v>1</v>
      </c>
      <c r="E22" s="80">
        <f t="shared" si="0"/>
        <v>7</v>
      </c>
    </row>
    <row r="23" spans="1:5" ht="14.25" customHeight="1">
      <c r="A23" s="67" t="s">
        <v>134</v>
      </c>
      <c r="B23" s="60" t="s">
        <v>135</v>
      </c>
      <c r="C23" s="68">
        <v>9</v>
      </c>
      <c r="D23" s="83">
        <f>IF(STATS!V7&lt;&gt;"",1,0)</f>
        <v>0</v>
      </c>
      <c r="E23" s="80">
        <f t="shared" si="0"/>
        <v>0</v>
      </c>
    </row>
    <row r="24" spans="1:5" ht="14.25" customHeight="1">
      <c r="A24" s="67" t="s">
        <v>136</v>
      </c>
      <c r="B24" s="58" t="s">
        <v>137</v>
      </c>
      <c r="C24" s="68">
        <v>9</v>
      </c>
      <c r="D24" s="83">
        <f>IF(STATS!W7&lt;&gt;"",1,0)</f>
        <v>0</v>
      </c>
      <c r="E24" s="80">
        <f t="shared" si="0"/>
        <v>0</v>
      </c>
    </row>
    <row r="25" spans="1:5" ht="14.25" customHeight="1">
      <c r="A25" s="65" t="s">
        <v>138</v>
      </c>
      <c r="B25" s="58" t="s">
        <v>339</v>
      </c>
      <c r="C25" s="66">
        <v>9</v>
      </c>
      <c r="D25" s="83">
        <f>IF(STATS!X7&lt;&gt;"",1,0)</f>
        <v>0</v>
      </c>
      <c r="E25" s="80">
        <f t="shared" si="0"/>
        <v>0</v>
      </c>
    </row>
    <row r="26" spans="1:5" ht="14.25" customHeight="1">
      <c r="A26" s="67" t="s">
        <v>139</v>
      </c>
      <c r="B26" s="58" t="s">
        <v>140</v>
      </c>
      <c r="C26" s="68">
        <v>5</v>
      </c>
      <c r="D26" s="83">
        <f>IF(STATS!Y7&lt;&gt;"",1,0)</f>
        <v>1</v>
      </c>
      <c r="E26" s="80">
        <f t="shared" si="0"/>
        <v>5</v>
      </c>
    </row>
    <row r="27" spans="1:5" ht="14.25" customHeight="1">
      <c r="A27" s="67" t="s">
        <v>141</v>
      </c>
      <c r="B27" s="59" t="s">
        <v>340</v>
      </c>
      <c r="C27" s="68">
        <v>3</v>
      </c>
      <c r="D27" s="83">
        <f>IF(STATS!Z7&lt;&gt;"",1,0)</f>
        <v>0</v>
      </c>
      <c r="E27" s="80">
        <f t="shared" si="0"/>
        <v>0</v>
      </c>
    </row>
    <row r="28" spans="1:5" ht="14.25" customHeight="1">
      <c r="A28" s="67" t="s">
        <v>142</v>
      </c>
      <c r="B28" s="58" t="s">
        <v>143</v>
      </c>
      <c r="C28" s="68">
        <v>6</v>
      </c>
      <c r="D28" s="83">
        <f>IF(STATS!AA7&lt;&gt;"",1,0)</f>
        <v>0</v>
      </c>
      <c r="E28" s="80">
        <f t="shared" si="0"/>
        <v>0</v>
      </c>
    </row>
    <row r="29" spans="1:5" ht="14.25" customHeight="1">
      <c r="A29" s="67" t="s">
        <v>144</v>
      </c>
      <c r="B29" s="58" t="s">
        <v>145</v>
      </c>
      <c r="C29" s="68">
        <v>3</v>
      </c>
      <c r="D29" s="83">
        <f>IF(STATS!AC7&lt;&gt;"",1,0)</f>
        <v>1</v>
      </c>
      <c r="E29" s="80">
        <f t="shared" si="0"/>
        <v>3</v>
      </c>
    </row>
    <row r="30" spans="1:5" ht="14.25" customHeight="1">
      <c r="A30" s="65" t="s">
        <v>146</v>
      </c>
      <c r="B30" s="58" t="s">
        <v>147</v>
      </c>
      <c r="C30" s="66">
        <v>7</v>
      </c>
      <c r="D30" s="83">
        <f>IF(STATS!AD7&lt;&gt;"",1,0)</f>
        <v>0</v>
      </c>
      <c r="E30" s="80">
        <f t="shared" si="0"/>
        <v>0</v>
      </c>
    </row>
    <row r="31" spans="1:5" ht="14.25" customHeight="1">
      <c r="A31" s="67" t="s">
        <v>148</v>
      </c>
      <c r="B31" s="58" t="s">
        <v>149</v>
      </c>
      <c r="C31" s="68">
        <v>7</v>
      </c>
      <c r="D31" s="83">
        <f>IF(STATS!AE7&lt;&gt;"",1,0)</f>
        <v>1</v>
      </c>
      <c r="E31" s="80">
        <f t="shared" si="0"/>
        <v>7</v>
      </c>
    </row>
    <row r="32" spans="1:5" ht="14.25" customHeight="1">
      <c r="A32" s="67" t="s">
        <v>150</v>
      </c>
      <c r="B32" s="58" t="s">
        <v>151</v>
      </c>
      <c r="C32" s="68">
        <v>9</v>
      </c>
      <c r="D32" s="83">
        <f>IF(STATS!AF7&lt;&gt;"",1,0)</f>
        <v>0</v>
      </c>
      <c r="E32" s="80">
        <f t="shared" si="0"/>
        <v>0</v>
      </c>
    </row>
    <row r="33" spans="1:5" ht="14.25" customHeight="1">
      <c r="A33" s="65" t="s">
        <v>152</v>
      </c>
      <c r="B33" s="58" t="s">
        <v>153</v>
      </c>
      <c r="C33" s="66">
        <v>8</v>
      </c>
      <c r="D33" s="83">
        <f>IF(STATS!AG7&lt;&gt;"",1,0)</f>
        <v>0</v>
      </c>
      <c r="E33" s="80">
        <f t="shared" si="0"/>
        <v>0</v>
      </c>
    </row>
    <row r="34" spans="1:5" ht="14.25" customHeight="1">
      <c r="A34" s="67" t="s">
        <v>154</v>
      </c>
      <c r="B34" s="58" t="s">
        <v>359</v>
      </c>
      <c r="C34" s="68">
        <v>10</v>
      </c>
      <c r="D34" s="83">
        <f>IF(STATS!AH7&lt;&gt;"",1,0)</f>
        <v>0</v>
      </c>
      <c r="E34" s="80">
        <f t="shared" si="0"/>
        <v>0</v>
      </c>
    </row>
    <row r="35" spans="1:5" ht="14.25" customHeight="1">
      <c r="A35" s="67" t="s">
        <v>155</v>
      </c>
      <c r="B35" s="58" t="s">
        <v>156</v>
      </c>
      <c r="C35" s="68">
        <v>6</v>
      </c>
      <c r="D35" s="83">
        <f>IF(STATS!AI7&lt;&gt;"",1,0)</f>
        <v>1</v>
      </c>
      <c r="E35" s="80">
        <f t="shared" si="0"/>
        <v>6</v>
      </c>
    </row>
    <row r="36" spans="1:5" ht="14.25" customHeight="1">
      <c r="A36" s="67" t="s">
        <v>157</v>
      </c>
      <c r="B36" s="58" t="s">
        <v>158</v>
      </c>
      <c r="C36" s="68">
        <v>8</v>
      </c>
      <c r="D36" s="83">
        <f>IF(STATS!AL7&lt;&gt;"",1,0)</f>
        <v>0</v>
      </c>
      <c r="E36" s="80">
        <f t="shared" si="0"/>
        <v>0</v>
      </c>
    </row>
    <row r="37" spans="1:5" ht="14.25" customHeight="1">
      <c r="A37" s="67" t="s">
        <v>159</v>
      </c>
      <c r="B37" s="58" t="s">
        <v>360</v>
      </c>
      <c r="C37" s="68">
        <v>8</v>
      </c>
      <c r="D37" s="83">
        <f>IF(STATS!AM7&lt;&gt;"",1,0)</f>
        <v>0</v>
      </c>
      <c r="E37" s="80">
        <f t="shared" si="0"/>
        <v>0</v>
      </c>
    </row>
    <row r="38" spans="1:5" ht="14.25" customHeight="1">
      <c r="A38" s="67" t="s">
        <v>378</v>
      </c>
      <c r="B38" s="58" t="s">
        <v>379</v>
      </c>
      <c r="C38" s="68">
        <v>8</v>
      </c>
      <c r="D38" s="83">
        <f>IF(STATS!AN7&lt;&gt;"",1,0)</f>
        <v>0</v>
      </c>
      <c r="E38" s="80">
        <f t="shared" si="0"/>
        <v>0</v>
      </c>
    </row>
    <row r="39" spans="1:5" ht="14.25" customHeight="1">
      <c r="A39" s="67" t="s">
        <v>320</v>
      </c>
      <c r="B39" s="58" t="s">
        <v>160</v>
      </c>
      <c r="C39" s="68">
        <v>8</v>
      </c>
      <c r="D39" s="83">
        <f>IF(STATS!AO7&lt;&gt;"",1,0)</f>
        <v>0</v>
      </c>
      <c r="E39" s="80">
        <f t="shared" si="0"/>
        <v>0</v>
      </c>
    </row>
    <row r="40" spans="1:5" ht="14.25" customHeight="1">
      <c r="A40" s="67" t="s">
        <v>161</v>
      </c>
      <c r="B40" s="59" t="s">
        <v>162</v>
      </c>
      <c r="C40" s="68">
        <v>4</v>
      </c>
      <c r="D40" s="83">
        <f>IF(STATS!AP7&lt;&gt;"",1,0)</f>
        <v>0</v>
      </c>
      <c r="E40" s="80">
        <f t="shared" si="0"/>
        <v>0</v>
      </c>
    </row>
    <row r="41" spans="1:5" ht="14.25" customHeight="1">
      <c r="A41" s="65" t="s">
        <v>163</v>
      </c>
      <c r="B41" s="58" t="s">
        <v>164</v>
      </c>
      <c r="C41" s="66">
        <v>4</v>
      </c>
      <c r="D41" s="83">
        <f>IF(STATS!AQ7&lt;&gt;"",1,0)</f>
        <v>0</v>
      </c>
      <c r="E41" s="80">
        <f t="shared" si="0"/>
        <v>0</v>
      </c>
    </row>
    <row r="42" spans="1:5" ht="14.25" customHeight="1">
      <c r="A42" s="65" t="s">
        <v>165</v>
      </c>
      <c r="B42" s="61" t="s">
        <v>166</v>
      </c>
      <c r="C42" s="66">
        <v>10</v>
      </c>
      <c r="D42" s="83">
        <f>IF(STATS!AR7&lt;&gt;"",1,0)</f>
        <v>0</v>
      </c>
      <c r="E42" s="80">
        <f t="shared" si="0"/>
        <v>0</v>
      </c>
    </row>
    <row r="43" spans="1:5" ht="14.25" customHeight="1">
      <c r="A43" s="65" t="s">
        <v>167</v>
      </c>
      <c r="B43" s="58" t="s">
        <v>343</v>
      </c>
      <c r="C43" s="66">
        <v>6</v>
      </c>
      <c r="D43" s="83">
        <f>IF(STATS!AS7&lt;&gt;"",1,0)</f>
        <v>1</v>
      </c>
      <c r="E43" s="80">
        <f aca="true" t="shared" si="1" ref="E43:E74">C43*D43</f>
        <v>6</v>
      </c>
    </row>
    <row r="44" spans="1:5" ht="14.25" customHeight="1">
      <c r="A44" s="65" t="s">
        <v>361</v>
      </c>
      <c r="B44" s="58" t="s">
        <v>168</v>
      </c>
      <c r="C44" s="66">
        <v>10</v>
      </c>
      <c r="D44" s="83">
        <f>IF(STATS!AT7&lt;&gt;"",1,0)</f>
        <v>0</v>
      </c>
      <c r="E44" s="80">
        <f t="shared" si="1"/>
        <v>0</v>
      </c>
    </row>
    <row r="45" spans="1:5" ht="14.25" customHeight="1">
      <c r="A45" s="67" t="s">
        <v>169</v>
      </c>
      <c r="B45" s="58" t="s">
        <v>170</v>
      </c>
      <c r="C45" s="68">
        <v>10</v>
      </c>
      <c r="D45" s="83">
        <f>IF(STATS!AU7&lt;&gt;"",1,0)</f>
        <v>0</v>
      </c>
      <c r="E45" s="80">
        <f t="shared" si="1"/>
        <v>0</v>
      </c>
    </row>
    <row r="46" spans="1:5" ht="14.25" customHeight="1">
      <c r="A46" s="67" t="s">
        <v>171</v>
      </c>
      <c r="B46" s="61" t="s">
        <v>344</v>
      </c>
      <c r="C46" s="68">
        <v>4</v>
      </c>
      <c r="D46" s="83">
        <f>IF(STATS!AV7&lt;&gt;"",1,0)</f>
        <v>0</v>
      </c>
      <c r="E46" s="80">
        <f t="shared" si="1"/>
        <v>0</v>
      </c>
    </row>
    <row r="47" spans="1:5" ht="14.25" customHeight="1">
      <c r="A47" s="65" t="s">
        <v>173</v>
      </c>
      <c r="B47" s="58" t="s">
        <v>174</v>
      </c>
      <c r="C47" s="66">
        <v>10</v>
      </c>
      <c r="D47" s="83">
        <f>IF(STATS!AX7&lt;&gt;"",1,0)</f>
        <v>0</v>
      </c>
      <c r="E47" s="80">
        <f t="shared" si="1"/>
        <v>0</v>
      </c>
    </row>
    <row r="48" spans="1:5" ht="14.25" customHeight="1">
      <c r="A48" s="67" t="s">
        <v>175</v>
      </c>
      <c r="B48" s="58" t="s">
        <v>176</v>
      </c>
      <c r="C48" s="68">
        <v>8</v>
      </c>
      <c r="D48" s="83">
        <f>IF(STATS!AY7&lt;&gt;"",1,0)</f>
        <v>0</v>
      </c>
      <c r="E48" s="80">
        <f t="shared" si="1"/>
        <v>0</v>
      </c>
    </row>
    <row r="49" spans="1:5" ht="14.25" customHeight="1">
      <c r="A49" s="65" t="s">
        <v>177</v>
      </c>
      <c r="B49" s="58" t="s">
        <v>178</v>
      </c>
      <c r="C49" s="66">
        <v>7</v>
      </c>
      <c r="D49" s="83">
        <f>IF(STATS!AZ7&lt;&gt;"",1,0)</f>
        <v>0</v>
      </c>
      <c r="E49" s="80">
        <f t="shared" si="1"/>
        <v>0</v>
      </c>
    </row>
    <row r="50" spans="1:5" ht="14.25" customHeight="1">
      <c r="A50" s="65" t="s">
        <v>330</v>
      </c>
      <c r="B50" s="58" t="s">
        <v>179</v>
      </c>
      <c r="C50" s="66">
        <v>6</v>
      </c>
      <c r="D50" s="83">
        <f>IF(STATS!BA7&lt;&gt;"",1,0)</f>
        <v>1</v>
      </c>
      <c r="E50" s="80">
        <f t="shared" si="1"/>
        <v>6</v>
      </c>
    </row>
    <row r="51" spans="1:5" ht="14.25" customHeight="1">
      <c r="A51" s="67" t="s">
        <v>180</v>
      </c>
      <c r="B51" s="58" t="s">
        <v>181</v>
      </c>
      <c r="C51" s="68">
        <v>10</v>
      </c>
      <c r="D51" s="83">
        <f>IF(STATS!BB7&lt;&gt;"",1,0)</f>
        <v>0</v>
      </c>
      <c r="E51" s="80">
        <f t="shared" si="1"/>
        <v>0</v>
      </c>
    </row>
    <row r="52" spans="1:5" ht="14.25" customHeight="1">
      <c r="A52" s="67" t="s">
        <v>182</v>
      </c>
      <c r="B52" s="58" t="s">
        <v>183</v>
      </c>
      <c r="C52" s="68">
        <v>8</v>
      </c>
      <c r="D52" s="83">
        <f>IF(STATS!BC7&lt;&gt;"",1,0)</f>
        <v>1</v>
      </c>
      <c r="E52" s="80">
        <f t="shared" si="1"/>
        <v>8</v>
      </c>
    </row>
    <row r="53" spans="1:5" ht="14.25" customHeight="1">
      <c r="A53" s="67" t="s">
        <v>184</v>
      </c>
      <c r="B53" s="58" t="s">
        <v>364</v>
      </c>
      <c r="C53" s="68">
        <v>6</v>
      </c>
      <c r="D53" s="83">
        <f>IF(STATS!BD7&lt;&gt;"",1,0)</f>
        <v>1</v>
      </c>
      <c r="E53" s="80">
        <f t="shared" si="1"/>
        <v>6</v>
      </c>
    </row>
    <row r="54" spans="1:5" ht="14.25" customHeight="1">
      <c r="A54" s="67" t="s">
        <v>185</v>
      </c>
      <c r="B54" s="59" t="s">
        <v>363</v>
      </c>
      <c r="C54" s="68">
        <v>7</v>
      </c>
      <c r="D54" s="83">
        <f>IF(STATS!BE7&lt;&gt;"",1,0)</f>
        <v>0</v>
      </c>
      <c r="E54" s="80">
        <f t="shared" si="1"/>
        <v>0</v>
      </c>
    </row>
    <row r="55" spans="1:5" ht="14.25" customHeight="1">
      <c r="A55" s="67" t="s">
        <v>186</v>
      </c>
      <c r="B55" s="59" t="s">
        <v>362</v>
      </c>
      <c r="C55" s="68">
        <v>8</v>
      </c>
      <c r="D55" s="83">
        <f>IF(STATS!BF7&lt;&gt;"",1,0)</f>
        <v>0</v>
      </c>
      <c r="E55" s="80">
        <f t="shared" si="1"/>
        <v>0</v>
      </c>
    </row>
    <row r="56" spans="1:5" ht="14.25" customHeight="1">
      <c r="A56" s="65" t="s">
        <v>187</v>
      </c>
      <c r="B56" s="61" t="s">
        <v>345</v>
      </c>
      <c r="C56" s="66">
        <v>7</v>
      </c>
      <c r="D56" s="83">
        <f>IF(STATS!BH7&lt;&gt;"",1,0)</f>
        <v>0</v>
      </c>
      <c r="E56" s="80">
        <f t="shared" si="1"/>
        <v>0</v>
      </c>
    </row>
    <row r="57" spans="1:5" ht="14.25" customHeight="1">
      <c r="A57" s="67" t="s">
        <v>188</v>
      </c>
      <c r="B57" s="58" t="s">
        <v>189</v>
      </c>
      <c r="C57" s="68">
        <v>7</v>
      </c>
      <c r="D57" s="83">
        <f>IF(STATS!BI7&lt;&gt;"",1,0)</f>
        <v>1</v>
      </c>
      <c r="E57" s="80">
        <f t="shared" si="1"/>
        <v>7</v>
      </c>
    </row>
    <row r="58" spans="1:5" ht="14.25" customHeight="1">
      <c r="A58" s="65" t="s">
        <v>190</v>
      </c>
      <c r="B58" s="58" t="s">
        <v>191</v>
      </c>
      <c r="C58" s="66">
        <v>8</v>
      </c>
      <c r="D58" s="83">
        <f>IF(STATS!BJ7&lt;&gt;"",1,0)</f>
        <v>0</v>
      </c>
      <c r="E58" s="80">
        <f t="shared" si="1"/>
        <v>0</v>
      </c>
    </row>
    <row r="59" spans="1:5" ht="14.25" customHeight="1">
      <c r="A59" s="67" t="s">
        <v>192</v>
      </c>
      <c r="B59" s="58" t="s">
        <v>193</v>
      </c>
      <c r="C59" s="68">
        <v>9</v>
      </c>
      <c r="D59" s="83">
        <f>IF(STATS!BK7&lt;&gt;"",1,0)</f>
        <v>0</v>
      </c>
      <c r="E59" s="80">
        <f t="shared" si="1"/>
        <v>0</v>
      </c>
    </row>
    <row r="60" spans="1:5" ht="14.25" customHeight="1">
      <c r="A60" s="67" t="s">
        <v>346</v>
      </c>
      <c r="B60" s="58" t="s">
        <v>194</v>
      </c>
      <c r="C60" s="68">
        <v>9</v>
      </c>
      <c r="D60" s="83">
        <f>IF(STATS!BL7&lt;&gt;"",1,0)</f>
        <v>0</v>
      </c>
      <c r="E60" s="80">
        <f t="shared" si="1"/>
        <v>0</v>
      </c>
    </row>
    <row r="61" spans="1:5" ht="14.25" customHeight="1">
      <c r="A61" s="67" t="s">
        <v>195</v>
      </c>
      <c r="B61" s="58" t="s">
        <v>196</v>
      </c>
      <c r="C61" s="68">
        <v>6</v>
      </c>
      <c r="D61" s="83">
        <f>IF(STATS!BM7&lt;&gt;"",1,0)</f>
        <v>1</v>
      </c>
      <c r="E61" s="80">
        <f t="shared" si="1"/>
        <v>6</v>
      </c>
    </row>
    <row r="62" spans="1:5" ht="14.25" customHeight="1">
      <c r="A62" s="67" t="s">
        <v>197</v>
      </c>
      <c r="B62" s="58" t="s">
        <v>198</v>
      </c>
      <c r="C62" s="68">
        <v>6</v>
      </c>
      <c r="D62" s="83">
        <f>IF(STATS!BN7&lt;&gt;"",1,0)</f>
        <v>1</v>
      </c>
      <c r="E62" s="80">
        <f t="shared" si="1"/>
        <v>6</v>
      </c>
    </row>
    <row r="63" spans="1:5" ht="14.25" customHeight="1">
      <c r="A63" s="65" t="s">
        <v>199</v>
      </c>
      <c r="B63" s="58" t="s">
        <v>200</v>
      </c>
      <c r="C63" s="66">
        <v>1</v>
      </c>
      <c r="D63" s="83">
        <f>IF(STATS!BP7&lt;&gt;"",1,0)</f>
        <v>0</v>
      </c>
      <c r="E63" s="80">
        <f t="shared" si="1"/>
        <v>0</v>
      </c>
    </row>
    <row r="64" spans="1:5" ht="14.25" customHeight="1">
      <c r="A64" s="67" t="s">
        <v>201</v>
      </c>
      <c r="B64" s="58" t="s">
        <v>202</v>
      </c>
      <c r="C64" s="68">
        <v>5</v>
      </c>
      <c r="D64" s="83">
        <f>IF(STATS!BQ7&lt;&gt;"",1,0)</f>
        <v>0</v>
      </c>
      <c r="E64" s="80">
        <f t="shared" si="1"/>
        <v>0</v>
      </c>
    </row>
    <row r="65" spans="1:5" ht="14.25" customHeight="1">
      <c r="A65" s="67" t="s">
        <v>203</v>
      </c>
      <c r="B65" s="59" t="s">
        <v>204</v>
      </c>
      <c r="C65" s="68">
        <v>5</v>
      </c>
      <c r="D65" s="83">
        <f>IF(STATS!BR7&lt;&gt;"",1,0)</f>
        <v>0</v>
      </c>
      <c r="E65" s="80">
        <f t="shared" si="1"/>
        <v>0</v>
      </c>
    </row>
    <row r="66" spans="1:5" ht="14.25" customHeight="1">
      <c r="A66" s="67" t="s">
        <v>205</v>
      </c>
      <c r="B66" s="58" t="s">
        <v>206</v>
      </c>
      <c r="C66" s="68">
        <v>8</v>
      </c>
      <c r="D66" s="83">
        <f>IF(STATS!BS7&lt;&gt;"",1,0)</f>
        <v>0</v>
      </c>
      <c r="E66" s="80">
        <f t="shared" si="1"/>
        <v>0</v>
      </c>
    </row>
    <row r="67" spans="1:5" ht="14.25" customHeight="1">
      <c r="A67" s="67" t="s">
        <v>207</v>
      </c>
      <c r="B67" s="58" t="s">
        <v>208</v>
      </c>
      <c r="C67" s="68">
        <v>9</v>
      </c>
      <c r="D67" s="83">
        <f>IF(STATS!BT7&lt;&gt;"",1,0)</f>
        <v>0</v>
      </c>
      <c r="E67" s="80">
        <f t="shared" si="1"/>
        <v>0</v>
      </c>
    </row>
    <row r="68" spans="1:5" ht="14.25" customHeight="1">
      <c r="A68" s="67" t="s">
        <v>209</v>
      </c>
      <c r="B68" s="58" t="s">
        <v>210</v>
      </c>
      <c r="C68" s="68">
        <v>7</v>
      </c>
      <c r="D68" s="83">
        <f>IF(STATS!BU7&lt;&gt;"",1,0)</f>
        <v>1</v>
      </c>
      <c r="E68" s="80">
        <f t="shared" si="1"/>
        <v>7</v>
      </c>
    </row>
    <row r="69" spans="1:5" ht="14.25" customHeight="1">
      <c r="A69" s="67" t="s">
        <v>347</v>
      </c>
      <c r="B69" s="58" t="s">
        <v>558</v>
      </c>
      <c r="C69" s="68">
        <v>9</v>
      </c>
      <c r="D69" s="83">
        <f>IF(STATS!BV7&lt;&gt;"",1,0)</f>
        <v>0</v>
      </c>
      <c r="E69" s="80">
        <f t="shared" si="1"/>
        <v>0</v>
      </c>
    </row>
    <row r="70" spans="1:5" ht="14.25" customHeight="1">
      <c r="A70" s="67" t="s">
        <v>211</v>
      </c>
      <c r="B70" s="58" t="s">
        <v>212</v>
      </c>
      <c r="C70" s="68">
        <v>10</v>
      </c>
      <c r="D70" s="83">
        <f>IF(STATS!BW7&lt;&gt;"",1,0)</f>
        <v>0</v>
      </c>
      <c r="E70" s="80">
        <f t="shared" si="1"/>
        <v>0</v>
      </c>
    </row>
    <row r="71" spans="1:5" ht="14.25" customHeight="1">
      <c r="A71" s="65" t="s">
        <v>213</v>
      </c>
      <c r="B71" s="59" t="s">
        <v>348</v>
      </c>
      <c r="C71" s="66">
        <v>8</v>
      </c>
      <c r="D71" s="83">
        <f>IF(STATS!BX7&lt;&gt;"",1,0)</f>
        <v>0</v>
      </c>
      <c r="E71" s="80">
        <f t="shared" si="1"/>
        <v>0</v>
      </c>
    </row>
    <row r="72" spans="1:5" ht="14.25" customHeight="1">
      <c r="A72" s="67" t="s">
        <v>214</v>
      </c>
      <c r="B72" s="58" t="s">
        <v>215</v>
      </c>
      <c r="C72" s="68">
        <v>8</v>
      </c>
      <c r="D72" s="83">
        <f>IF(STATS!BY7&lt;&gt;"",1,0)</f>
        <v>0</v>
      </c>
      <c r="E72" s="80">
        <f t="shared" si="1"/>
        <v>0</v>
      </c>
    </row>
    <row r="73" spans="1:5" ht="14.25" customHeight="1">
      <c r="A73" s="65" t="s">
        <v>216</v>
      </c>
      <c r="B73" s="58" t="s">
        <v>217</v>
      </c>
      <c r="C73" s="66">
        <v>6</v>
      </c>
      <c r="D73" s="83">
        <f>IF(STATS!BZ7&lt;&gt;"",1,0)</f>
        <v>0</v>
      </c>
      <c r="E73" s="80">
        <f t="shared" si="1"/>
        <v>0</v>
      </c>
    </row>
    <row r="74" spans="1:5" ht="14.25" customHeight="1">
      <c r="A74" s="65" t="s">
        <v>218</v>
      </c>
      <c r="B74" s="58" t="s">
        <v>365</v>
      </c>
      <c r="C74" s="66">
        <v>8</v>
      </c>
      <c r="D74" s="83">
        <f>IF(STATS!CA7&lt;&gt;"",1,0)</f>
        <v>1</v>
      </c>
      <c r="E74" s="80">
        <f t="shared" si="1"/>
        <v>8</v>
      </c>
    </row>
    <row r="75" spans="1:5" ht="14.25" customHeight="1">
      <c r="A75" s="67" t="s">
        <v>219</v>
      </c>
      <c r="B75" s="58" t="s">
        <v>341</v>
      </c>
      <c r="C75" s="68">
        <v>7</v>
      </c>
      <c r="D75" s="83">
        <f>IF(STATS!CB7&lt;&gt;"",1,0)</f>
        <v>1</v>
      </c>
      <c r="E75" s="80">
        <f aca="true" t="shared" si="2" ref="E75:E107">C75*D75</f>
        <v>7</v>
      </c>
    </row>
    <row r="76" spans="1:5" ht="14.25" customHeight="1">
      <c r="A76" s="65" t="s">
        <v>220</v>
      </c>
      <c r="B76" s="58" t="s">
        <v>221</v>
      </c>
      <c r="C76" s="66">
        <v>9</v>
      </c>
      <c r="D76" s="83">
        <f>IF(STATS!CC7&lt;&gt;"",1,0)</f>
        <v>0</v>
      </c>
      <c r="E76" s="80">
        <f t="shared" si="2"/>
        <v>0</v>
      </c>
    </row>
    <row r="77" spans="1:5" ht="14.25" customHeight="1">
      <c r="A77" s="65" t="s">
        <v>222</v>
      </c>
      <c r="B77" s="58" t="s">
        <v>223</v>
      </c>
      <c r="C77" s="66">
        <v>6</v>
      </c>
      <c r="D77" s="83">
        <f>IF(STATS!CD7&lt;&gt;"",1,0)</f>
        <v>0</v>
      </c>
      <c r="E77" s="80">
        <f t="shared" si="2"/>
        <v>0</v>
      </c>
    </row>
    <row r="78" spans="1:5" ht="14.25" customHeight="1">
      <c r="A78" s="67" t="s">
        <v>224</v>
      </c>
      <c r="B78" s="58" t="s">
        <v>349</v>
      </c>
      <c r="C78" s="68">
        <v>5</v>
      </c>
      <c r="D78" s="83">
        <f>IF(STATS!CE7&lt;&gt;"",1,0)</f>
        <v>0</v>
      </c>
      <c r="E78" s="80">
        <f t="shared" si="2"/>
        <v>0</v>
      </c>
    </row>
    <row r="79" spans="1:5" ht="14.25" customHeight="1">
      <c r="A79" s="65" t="s">
        <v>225</v>
      </c>
      <c r="B79" s="58" t="s">
        <v>226</v>
      </c>
      <c r="C79" s="66">
        <v>7</v>
      </c>
      <c r="D79" s="83">
        <f>IF(STATS!CF7&lt;&gt;"",1,0)</f>
        <v>0</v>
      </c>
      <c r="E79" s="80">
        <f t="shared" si="2"/>
        <v>0</v>
      </c>
    </row>
    <row r="80" spans="1:5" ht="14.25" customHeight="1">
      <c r="A80" s="67" t="s">
        <v>227</v>
      </c>
      <c r="B80" s="58" t="s">
        <v>366</v>
      </c>
      <c r="C80" s="68">
        <v>10</v>
      </c>
      <c r="D80" s="83">
        <f>IF(STATS!CG7&lt;&gt;"",1,0)</f>
        <v>0</v>
      </c>
      <c r="E80" s="80">
        <f t="shared" si="2"/>
        <v>0</v>
      </c>
    </row>
    <row r="81" spans="1:5" ht="14.25" customHeight="1">
      <c r="A81" s="65" t="s">
        <v>228</v>
      </c>
      <c r="B81" s="58" t="s">
        <v>229</v>
      </c>
      <c r="C81" s="66">
        <v>9</v>
      </c>
      <c r="D81" s="83">
        <f>IF(STATS!CH7&lt;&gt;"",1,0)</f>
        <v>0</v>
      </c>
      <c r="E81" s="80">
        <f t="shared" si="2"/>
        <v>0</v>
      </c>
    </row>
    <row r="82" spans="1:5" ht="14.25" customHeight="1">
      <c r="A82" s="67" t="s">
        <v>319</v>
      </c>
      <c r="B82" s="58" t="s">
        <v>230</v>
      </c>
      <c r="C82" s="68">
        <v>8</v>
      </c>
      <c r="D82" s="83">
        <f>IF(STATS!CI7&lt;&gt;"",1,0)</f>
        <v>1</v>
      </c>
      <c r="E82" s="80">
        <f t="shared" si="2"/>
        <v>8</v>
      </c>
    </row>
    <row r="83" spans="1:5" ht="14.25" customHeight="1">
      <c r="A83" s="65" t="s">
        <v>231</v>
      </c>
      <c r="B83" s="58" t="s">
        <v>232</v>
      </c>
      <c r="C83" s="66">
        <v>10</v>
      </c>
      <c r="D83" s="83">
        <f>IF(STATS!CJ7&lt;&gt;"",1,0)</f>
        <v>0</v>
      </c>
      <c r="E83" s="80">
        <f t="shared" si="2"/>
        <v>0</v>
      </c>
    </row>
    <row r="84" spans="1:5" ht="14.25" customHeight="1">
      <c r="A84" s="67" t="s">
        <v>233</v>
      </c>
      <c r="B84" s="58" t="s">
        <v>234</v>
      </c>
      <c r="C84" s="68">
        <v>7</v>
      </c>
      <c r="D84" s="83">
        <f>IF(STATS!CK7&lt;&gt;"",1,0)</f>
        <v>1</v>
      </c>
      <c r="E84" s="80">
        <f t="shared" si="2"/>
        <v>7</v>
      </c>
    </row>
    <row r="85" spans="1:5" ht="14.25" customHeight="1">
      <c r="A85" s="67" t="s">
        <v>235</v>
      </c>
      <c r="B85" s="58" t="s">
        <v>236</v>
      </c>
      <c r="C85" s="68">
        <v>5</v>
      </c>
      <c r="D85" s="83">
        <f>IF(STATS!CL7&lt;&gt;"",1,0)</f>
        <v>1</v>
      </c>
      <c r="E85" s="80">
        <f t="shared" si="2"/>
        <v>5</v>
      </c>
    </row>
    <row r="86" spans="1:5" ht="14.25" customHeight="1">
      <c r="A86" s="67" t="s">
        <v>237</v>
      </c>
      <c r="B86" s="58" t="s">
        <v>367</v>
      </c>
      <c r="C86" s="68">
        <v>8</v>
      </c>
      <c r="D86" s="83">
        <f>IF(STATS!CM7&lt;&gt;"",1,0)</f>
        <v>1</v>
      </c>
      <c r="E86" s="80">
        <f t="shared" si="2"/>
        <v>8</v>
      </c>
    </row>
    <row r="87" spans="1:5" ht="14.25" customHeight="1">
      <c r="A87" s="67" t="s">
        <v>238</v>
      </c>
      <c r="B87" s="58" t="s">
        <v>239</v>
      </c>
      <c r="C87" s="68">
        <v>8</v>
      </c>
      <c r="D87" s="83">
        <f>IF(STATS!CN7&lt;&gt;"",1,0)</f>
        <v>0</v>
      </c>
      <c r="E87" s="80">
        <f t="shared" si="2"/>
        <v>0</v>
      </c>
    </row>
    <row r="88" spans="1:5" ht="14.25" customHeight="1">
      <c r="A88" s="65" t="s">
        <v>240</v>
      </c>
      <c r="B88" s="58" t="s">
        <v>241</v>
      </c>
      <c r="C88" s="66">
        <v>8</v>
      </c>
      <c r="D88" s="83">
        <f>IF(STATS!CO7&lt;&gt;"",1,0)</f>
        <v>0</v>
      </c>
      <c r="E88" s="80">
        <f t="shared" si="2"/>
        <v>0</v>
      </c>
    </row>
    <row r="89" spans="1:5" ht="14.25" customHeight="1">
      <c r="A89" s="65" t="s">
        <v>242</v>
      </c>
      <c r="B89" s="58" t="s">
        <v>243</v>
      </c>
      <c r="C89" s="66">
        <v>10</v>
      </c>
      <c r="D89" s="83">
        <f>IF(STATS!CP7&lt;&gt;"",1,0)</f>
        <v>0</v>
      </c>
      <c r="E89" s="80">
        <f t="shared" si="2"/>
        <v>0</v>
      </c>
    </row>
    <row r="90" spans="1:5" ht="14.25" customHeight="1">
      <c r="A90" s="67" t="s">
        <v>244</v>
      </c>
      <c r="B90" s="58" t="s">
        <v>245</v>
      </c>
      <c r="C90" s="68">
        <v>6</v>
      </c>
      <c r="D90" s="83">
        <f>IF(STATS!CQ7&lt;&gt;"",1,0)</f>
        <v>1</v>
      </c>
      <c r="E90" s="80">
        <f t="shared" si="2"/>
        <v>6</v>
      </c>
    </row>
    <row r="91" spans="1:5" ht="14.25" customHeight="1">
      <c r="A91" s="67" t="s">
        <v>246</v>
      </c>
      <c r="B91" s="58" t="s">
        <v>368</v>
      </c>
      <c r="C91" s="68">
        <v>8</v>
      </c>
      <c r="D91" s="83">
        <f>IF(STATS!CR7&lt;&gt;"",1,0)</f>
        <v>1</v>
      </c>
      <c r="E91" s="80">
        <f t="shared" si="2"/>
        <v>8</v>
      </c>
    </row>
    <row r="92" spans="1:5" ht="14.25" customHeight="1">
      <c r="A92" s="67" t="s">
        <v>247</v>
      </c>
      <c r="B92" s="59" t="s">
        <v>369</v>
      </c>
      <c r="C92" s="68">
        <v>8</v>
      </c>
      <c r="D92" s="83">
        <f>IF(STATS!CS7&lt;&gt;"",1,0)</f>
        <v>0</v>
      </c>
      <c r="E92" s="80">
        <f t="shared" si="2"/>
        <v>0</v>
      </c>
    </row>
    <row r="93" spans="1:5" ht="14.25" customHeight="1">
      <c r="A93" s="67" t="s">
        <v>248</v>
      </c>
      <c r="B93" s="58" t="s">
        <v>249</v>
      </c>
      <c r="C93" s="68">
        <v>9</v>
      </c>
      <c r="D93" s="83">
        <f>IF(STATS!CT7&lt;&gt;"",1,0)</f>
        <v>0</v>
      </c>
      <c r="E93" s="80">
        <f t="shared" si="2"/>
        <v>0</v>
      </c>
    </row>
    <row r="94" spans="1:5" ht="14.25" customHeight="1">
      <c r="A94" s="65" t="s">
        <v>250</v>
      </c>
      <c r="B94" s="58" t="s">
        <v>251</v>
      </c>
      <c r="C94" s="66">
        <v>7</v>
      </c>
      <c r="D94" s="83">
        <f>IF(STATS!EO7&lt;&gt;"",1,0)</f>
        <v>0</v>
      </c>
      <c r="E94" s="80">
        <f t="shared" si="2"/>
        <v>0</v>
      </c>
    </row>
    <row r="95" spans="1:5" ht="14.25" customHeight="1">
      <c r="A95" s="65" t="s">
        <v>316</v>
      </c>
      <c r="B95" s="58" t="s">
        <v>252</v>
      </c>
      <c r="C95" s="66">
        <v>8</v>
      </c>
      <c r="D95" s="83">
        <f>IF(STATS!CU7&lt;&gt;"",1,0)</f>
        <v>0</v>
      </c>
      <c r="E95" s="80">
        <f t="shared" si="2"/>
        <v>0</v>
      </c>
    </row>
    <row r="96" spans="1:5" ht="14.25" customHeight="1">
      <c r="A96" s="65" t="s">
        <v>370</v>
      </c>
      <c r="B96" s="58" t="s">
        <v>255</v>
      </c>
      <c r="C96" s="66">
        <v>9</v>
      </c>
      <c r="D96" s="83">
        <f>IF(STATS!CV7&lt;&gt;"",1,0)</f>
        <v>0</v>
      </c>
      <c r="E96" s="80">
        <f t="shared" si="2"/>
        <v>0</v>
      </c>
    </row>
    <row r="97" spans="1:5" ht="14.25" customHeight="1">
      <c r="A97" s="65" t="s">
        <v>549</v>
      </c>
      <c r="B97" s="58" t="s">
        <v>550</v>
      </c>
      <c r="C97" s="66">
        <v>9</v>
      </c>
      <c r="D97" s="83">
        <f>IF(STATS!CW14&lt;&gt;"",1,0)</f>
        <v>0</v>
      </c>
      <c r="E97" s="80">
        <f t="shared" si="2"/>
        <v>0</v>
      </c>
    </row>
    <row r="98" spans="1:5" ht="14.25" customHeight="1">
      <c r="A98" s="65" t="s">
        <v>254</v>
      </c>
      <c r="B98" s="58" t="s">
        <v>253</v>
      </c>
      <c r="C98" s="66">
        <v>7</v>
      </c>
      <c r="D98" s="83">
        <f>IF(STATS!CX7&lt;&gt;"",1,0)</f>
        <v>0</v>
      </c>
      <c r="E98" s="80">
        <f t="shared" si="2"/>
        <v>0</v>
      </c>
    </row>
    <row r="99" spans="1:5" ht="14.25" customHeight="1">
      <c r="A99" s="67" t="s">
        <v>256</v>
      </c>
      <c r="B99" s="58" t="s">
        <v>352</v>
      </c>
      <c r="C99" s="68">
        <v>9</v>
      </c>
      <c r="D99" s="83">
        <f>IF(STATS!CY7&lt;&gt;"",1,0)</f>
        <v>0</v>
      </c>
      <c r="E99" s="80">
        <f t="shared" si="2"/>
        <v>0</v>
      </c>
    </row>
    <row r="100" spans="1:5" ht="14.25" customHeight="1">
      <c r="A100" s="67" t="s">
        <v>257</v>
      </c>
      <c r="B100" s="58" t="s">
        <v>258</v>
      </c>
      <c r="C100" s="68">
        <v>3</v>
      </c>
      <c r="D100" s="83">
        <f>IF(STATS!CZ7&lt;&gt;"",1,0)</f>
        <v>0</v>
      </c>
      <c r="E100" s="80">
        <f t="shared" si="2"/>
        <v>0</v>
      </c>
    </row>
    <row r="101" spans="1:5" ht="14.25" customHeight="1">
      <c r="A101" s="67" t="s">
        <v>259</v>
      </c>
      <c r="B101" s="58" t="s">
        <v>353</v>
      </c>
      <c r="C101" s="68">
        <v>8</v>
      </c>
      <c r="D101" s="83">
        <f>IF(STATS!DA7&lt;&gt;"",1,0)</f>
        <v>0</v>
      </c>
      <c r="E101" s="80">
        <f t="shared" si="2"/>
        <v>0</v>
      </c>
    </row>
    <row r="102" spans="1:5" ht="14.25" customHeight="1">
      <c r="A102" s="65" t="s">
        <v>260</v>
      </c>
      <c r="B102" s="58" t="s">
        <v>261</v>
      </c>
      <c r="C102" s="66">
        <v>6</v>
      </c>
      <c r="D102" s="83">
        <f>IF(STATS!DC7&lt;&gt;"",1,0)</f>
        <v>0</v>
      </c>
      <c r="E102" s="80">
        <f t="shared" si="2"/>
        <v>0</v>
      </c>
    </row>
    <row r="103" spans="1:5" ht="14.25" customHeight="1">
      <c r="A103" s="65" t="s">
        <v>262</v>
      </c>
      <c r="B103" s="59" t="s">
        <v>263</v>
      </c>
      <c r="C103" s="66">
        <v>10</v>
      </c>
      <c r="D103" s="83">
        <f>IF(STATS!DD7&lt;&gt;"",1,0)</f>
        <v>0</v>
      </c>
      <c r="E103" s="80">
        <f t="shared" si="2"/>
        <v>0</v>
      </c>
    </row>
    <row r="104" spans="1:5" ht="14.25" customHeight="1">
      <c r="A104" s="65" t="s">
        <v>264</v>
      </c>
      <c r="B104" s="58" t="s">
        <v>373</v>
      </c>
      <c r="C104" s="66">
        <v>5</v>
      </c>
      <c r="D104" s="83">
        <f>IF(STATS!DE7&lt;&gt;"",1,0)</f>
        <v>0</v>
      </c>
      <c r="E104" s="80">
        <f t="shared" si="2"/>
        <v>0</v>
      </c>
    </row>
    <row r="105" spans="1:5" ht="14.25" customHeight="1">
      <c r="A105" s="67" t="s">
        <v>265</v>
      </c>
      <c r="B105" s="58" t="s">
        <v>266</v>
      </c>
      <c r="C105" s="68">
        <v>9</v>
      </c>
      <c r="D105" s="83">
        <f>IF(STATS!DF7&lt;&gt;"",1,0)</f>
        <v>1</v>
      </c>
      <c r="E105" s="80">
        <f t="shared" si="2"/>
        <v>9</v>
      </c>
    </row>
    <row r="106" spans="1:5" ht="14.25" customHeight="1">
      <c r="A106" s="67" t="s">
        <v>267</v>
      </c>
      <c r="B106" s="58" t="s">
        <v>268</v>
      </c>
      <c r="C106" s="68">
        <v>4</v>
      </c>
      <c r="D106" s="83">
        <f>IF(STATS!DG7&lt;&gt;"",1,0)</f>
        <v>0</v>
      </c>
      <c r="E106" s="80">
        <f t="shared" si="2"/>
        <v>0</v>
      </c>
    </row>
    <row r="107" spans="1:5" ht="14.25" customHeight="1">
      <c r="A107" s="67" t="s">
        <v>269</v>
      </c>
      <c r="B107" s="61" t="s">
        <v>270</v>
      </c>
      <c r="C107" s="68">
        <v>8</v>
      </c>
      <c r="D107" s="83">
        <f>IF(STATS!DH7&lt;&gt;"",1,0)</f>
        <v>0</v>
      </c>
      <c r="E107" s="80">
        <f t="shared" si="2"/>
        <v>0</v>
      </c>
    </row>
    <row r="108" spans="1:5" ht="14.25" customHeight="1">
      <c r="A108" s="65" t="s">
        <v>271</v>
      </c>
      <c r="B108" s="61" t="s">
        <v>272</v>
      </c>
      <c r="C108" s="66">
        <v>8</v>
      </c>
      <c r="D108" s="83">
        <f>IF(STATS!DI7&lt;&gt;"",1,0)</f>
        <v>0</v>
      </c>
      <c r="E108" s="80">
        <f aca="true" t="shared" si="3" ref="E108:E135">C108*D108</f>
        <v>0</v>
      </c>
    </row>
    <row r="109" spans="1:5" ht="14.25" customHeight="1">
      <c r="A109" s="67" t="s">
        <v>273</v>
      </c>
      <c r="B109" s="62" t="s">
        <v>274</v>
      </c>
      <c r="C109" s="68">
        <v>9</v>
      </c>
      <c r="D109" s="83">
        <f>IF(STATS!DJ7&lt;&gt;"",1,0)</f>
        <v>0</v>
      </c>
      <c r="E109" s="80">
        <f t="shared" si="3"/>
        <v>0</v>
      </c>
    </row>
    <row r="110" spans="1:5" ht="14.25" customHeight="1">
      <c r="A110" s="65" t="s">
        <v>275</v>
      </c>
      <c r="B110" s="61" t="s">
        <v>276</v>
      </c>
      <c r="C110" s="66">
        <v>8</v>
      </c>
      <c r="D110" s="83">
        <f>IF(STATS!DK7&lt;&gt;"",1,0)</f>
        <v>1</v>
      </c>
      <c r="E110" s="80">
        <f t="shared" si="3"/>
        <v>8</v>
      </c>
    </row>
    <row r="111" spans="1:5" ht="14.25" customHeight="1">
      <c r="A111" s="65" t="s">
        <v>277</v>
      </c>
      <c r="B111" s="58" t="s">
        <v>278</v>
      </c>
      <c r="C111" s="66">
        <v>5</v>
      </c>
      <c r="D111" s="83">
        <f>IF(STATS!DL7&lt;&gt;"",1,0)</f>
        <v>1</v>
      </c>
      <c r="E111" s="80">
        <f t="shared" si="3"/>
        <v>5</v>
      </c>
    </row>
    <row r="112" spans="1:5" ht="14.25" customHeight="1">
      <c r="A112" s="67" t="s">
        <v>279</v>
      </c>
      <c r="B112" s="60" t="s">
        <v>372</v>
      </c>
      <c r="C112" s="68">
        <v>10</v>
      </c>
      <c r="D112" s="83">
        <f>IF(STATS!DM7&lt;&gt;"",1,0)</f>
        <v>0</v>
      </c>
      <c r="E112" s="80">
        <f t="shared" si="3"/>
        <v>0</v>
      </c>
    </row>
    <row r="113" spans="1:5" s="45" customFormat="1" ht="14.25" customHeight="1">
      <c r="A113" s="69" t="s">
        <v>280</v>
      </c>
      <c r="B113" s="63" t="s">
        <v>281</v>
      </c>
      <c r="C113" s="70">
        <v>9</v>
      </c>
      <c r="D113" s="83">
        <f>IF(STATS!DN7&lt;&gt;"",1,0)</f>
        <v>1</v>
      </c>
      <c r="E113" s="80">
        <f t="shared" si="3"/>
        <v>9</v>
      </c>
    </row>
    <row r="114" spans="1:5" ht="14.25" customHeight="1">
      <c r="A114" s="67" t="s">
        <v>282</v>
      </c>
      <c r="B114" s="58" t="s">
        <v>351</v>
      </c>
      <c r="C114" s="68">
        <v>5</v>
      </c>
      <c r="D114" s="83">
        <f>IF(STATS!DP7&lt;&gt;"",1,0)</f>
        <v>0</v>
      </c>
      <c r="E114" s="80">
        <f t="shared" si="3"/>
        <v>0</v>
      </c>
    </row>
    <row r="115" spans="1:5" ht="14.25" customHeight="1">
      <c r="A115" s="65" t="s">
        <v>283</v>
      </c>
      <c r="B115" s="58" t="s">
        <v>350</v>
      </c>
      <c r="C115" s="66">
        <v>8</v>
      </c>
      <c r="D115" s="83">
        <f>IF(STATS!DQ7&lt;&gt;"",1,0)</f>
        <v>0</v>
      </c>
      <c r="E115" s="80">
        <f t="shared" si="3"/>
        <v>0</v>
      </c>
    </row>
    <row r="116" spans="1:5" ht="14.25" customHeight="1">
      <c r="A116" s="67" t="s">
        <v>284</v>
      </c>
      <c r="B116" s="58" t="s">
        <v>318</v>
      </c>
      <c r="C116" s="68">
        <v>3</v>
      </c>
      <c r="D116" s="83">
        <f>IF(STATS!DR7&lt;&gt;"",1,0)</f>
        <v>0</v>
      </c>
      <c r="E116" s="80">
        <f t="shared" si="3"/>
        <v>0</v>
      </c>
    </row>
    <row r="117" spans="1:5" ht="14.25" customHeight="1">
      <c r="A117" s="65" t="s">
        <v>285</v>
      </c>
      <c r="B117" s="58" t="s">
        <v>286</v>
      </c>
      <c r="C117" s="66">
        <v>9</v>
      </c>
      <c r="D117" s="83">
        <f>IF(STATS!DS7&lt;&gt;"",1,0)</f>
        <v>0</v>
      </c>
      <c r="E117" s="80">
        <f t="shared" si="3"/>
        <v>0</v>
      </c>
    </row>
    <row r="118" spans="1:5" ht="14.25" customHeight="1">
      <c r="A118" s="65" t="s">
        <v>287</v>
      </c>
      <c r="B118" s="58" t="s">
        <v>288</v>
      </c>
      <c r="C118" s="66">
        <v>1</v>
      </c>
      <c r="D118" s="83">
        <f>IF(STATS!DT7&lt;&gt;"",1,0)</f>
        <v>0</v>
      </c>
      <c r="E118" s="80">
        <f t="shared" si="3"/>
        <v>0</v>
      </c>
    </row>
    <row r="119" spans="1:5" ht="14.25" customHeight="1">
      <c r="A119" s="67" t="s">
        <v>289</v>
      </c>
      <c r="B119" s="58" t="s">
        <v>290</v>
      </c>
      <c r="C119" s="68">
        <v>1</v>
      </c>
      <c r="D119" s="83">
        <f>IF(STATS!DU7&lt;&gt;"",1,0)</f>
        <v>0</v>
      </c>
      <c r="E119" s="80">
        <f t="shared" si="3"/>
        <v>0</v>
      </c>
    </row>
    <row r="120" spans="1:5" ht="14.25" customHeight="1">
      <c r="A120" s="67" t="s">
        <v>376</v>
      </c>
      <c r="B120" s="58" t="s">
        <v>377</v>
      </c>
      <c r="C120" s="68">
        <v>1</v>
      </c>
      <c r="D120" s="83">
        <f>IF(STATS!DV7&lt;&gt;"",1,0)</f>
        <v>0</v>
      </c>
      <c r="E120" s="80">
        <f t="shared" si="3"/>
        <v>0</v>
      </c>
    </row>
    <row r="121" spans="1:5" ht="14.25" customHeight="1">
      <c r="A121" s="67" t="s">
        <v>291</v>
      </c>
      <c r="B121" s="58" t="s">
        <v>292</v>
      </c>
      <c r="C121" s="68">
        <v>10</v>
      </c>
      <c r="D121" s="83">
        <f>IF(STATS!DW7&lt;&gt;"",1,0)</f>
        <v>0</v>
      </c>
      <c r="E121" s="80">
        <f t="shared" si="3"/>
        <v>0</v>
      </c>
    </row>
    <row r="122" spans="1:5" ht="14.25" customHeight="1">
      <c r="A122" s="67" t="s">
        <v>293</v>
      </c>
      <c r="B122" s="58" t="s">
        <v>294</v>
      </c>
      <c r="C122" s="68">
        <v>9</v>
      </c>
      <c r="D122" s="83">
        <f>IF(STATS!DX7&lt;&gt;"",1,0)</f>
        <v>0</v>
      </c>
      <c r="E122" s="80">
        <f t="shared" si="3"/>
        <v>0</v>
      </c>
    </row>
    <row r="123" spans="1:5" ht="14.25" customHeight="1">
      <c r="A123" s="67" t="s">
        <v>295</v>
      </c>
      <c r="B123" s="58" t="s">
        <v>296</v>
      </c>
      <c r="C123" s="68">
        <v>9</v>
      </c>
      <c r="D123" s="83">
        <f>IF(STATS!DY7&lt;&gt;"",1,0)</f>
        <v>0</v>
      </c>
      <c r="E123" s="80">
        <f t="shared" si="3"/>
        <v>0</v>
      </c>
    </row>
    <row r="124" spans="1:5" ht="14.25" customHeight="1">
      <c r="A124" s="67" t="s">
        <v>297</v>
      </c>
      <c r="B124" s="58" t="s">
        <v>298</v>
      </c>
      <c r="C124" s="68">
        <v>9</v>
      </c>
      <c r="D124" s="83">
        <f>IF(STATS!DZ7&lt;&gt;"",1,0)</f>
        <v>1</v>
      </c>
      <c r="E124" s="80">
        <f t="shared" si="3"/>
        <v>9</v>
      </c>
    </row>
    <row r="125" spans="1:5" ht="14.25" customHeight="1">
      <c r="A125" s="65" t="s">
        <v>299</v>
      </c>
      <c r="B125" s="58" t="s">
        <v>342</v>
      </c>
      <c r="C125" s="66">
        <v>10</v>
      </c>
      <c r="D125" s="83">
        <f>IF(STATS!EA7&lt;&gt;"",1,0)</f>
        <v>1</v>
      </c>
      <c r="E125" s="80">
        <f t="shared" si="3"/>
        <v>10</v>
      </c>
    </row>
    <row r="126" spans="1:5" ht="14.25" customHeight="1">
      <c r="A126" s="67" t="s">
        <v>300</v>
      </c>
      <c r="B126" s="58" t="s">
        <v>301</v>
      </c>
      <c r="C126" s="68">
        <v>9</v>
      </c>
      <c r="D126" s="83">
        <f>IF(STATS!EB7&lt;&gt;"",1,0)</f>
        <v>0</v>
      </c>
      <c r="E126" s="80">
        <f t="shared" si="3"/>
        <v>0</v>
      </c>
    </row>
    <row r="127" spans="1:5" ht="14.25" customHeight="1">
      <c r="A127" s="67" t="s">
        <v>302</v>
      </c>
      <c r="B127" s="58" t="s">
        <v>303</v>
      </c>
      <c r="C127" s="68">
        <v>9</v>
      </c>
      <c r="D127" s="83">
        <f>IF(STATS!EC7&lt;&gt;"",1,0)</f>
        <v>0</v>
      </c>
      <c r="E127" s="80">
        <f t="shared" si="3"/>
        <v>0</v>
      </c>
    </row>
    <row r="128" spans="1:5" ht="14.25" customHeight="1">
      <c r="A128" s="67" t="s">
        <v>304</v>
      </c>
      <c r="B128" s="58" t="s">
        <v>305</v>
      </c>
      <c r="C128" s="68">
        <v>7</v>
      </c>
      <c r="D128" s="83">
        <f>IF(STATS!ED7&lt;&gt;"",1,0)</f>
        <v>1</v>
      </c>
      <c r="E128" s="80">
        <f t="shared" si="3"/>
        <v>7</v>
      </c>
    </row>
    <row r="129" spans="1:5" ht="14.25" customHeight="1">
      <c r="A129" s="67" t="s">
        <v>306</v>
      </c>
      <c r="B129" s="58" t="s">
        <v>307</v>
      </c>
      <c r="C129" s="68">
        <v>6</v>
      </c>
      <c r="D129" s="83">
        <f>IF(STATS!EE7&lt;&gt;"",1,0)</f>
        <v>1</v>
      </c>
      <c r="E129" s="80">
        <f t="shared" si="3"/>
        <v>6</v>
      </c>
    </row>
    <row r="130" spans="1:5" ht="14.25" customHeight="1">
      <c r="A130" s="65" t="s">
        <v>380</v>
      </c>
      <c r="B130" s="58" t="s">
        <v>333</v>
      </c>
      <c r="C130" s="66">
        <v>6</v>
      </c>
      <c r="D130" s="83">
        <f>IF(STATS!EF7&lt;&gt;"",1,0)</f>
        <v>0</v>
      </c>
      <c r="E130" s="80">
        <f t="shared" si="3"/>
        <v>0</v>
      </c>
    </row>
    <row r="131" spans="1:5" ht="14.25" customHeight="1">
      <c r="A131" s="65" t="s">
        <v>308</v>
      </c>
      <c r="B131" s="61" t="s">
        <v>309</v>
      </c>
      <c r="C131" s="66">
        <v>5</v>
      </c>
      <c r="D131" s="83">
        <f>IF(STATS!EG7&lt;&gt;"",1,0)</f>
        <v>0</v>
      </c>
      <c r="E131" s="80">
        <f t="shared" si="3"/>
        <v>0</v>
      </c>
    </row>
    <row r="132" spans="1:5" ht="14.25" customHeight="1">
      <c r="A132" s="65" t="s">
        <v>310</v>
      </c>
      <c r="B132" s="61" t="s">
        <v>317</v>
      </c>
      <c r="C132" s="66">
        <v>7</v>
      </c>
      <c r="D132" s="83">
        <f>IF(STATS!EH7&lt;&gt;"",1,0)</f>
        <v>0</v>
      </c>
      <c r="E132" s="80">
        <f t="shared" si="3"/>
        <v>0</v>
      </c>
    </row>
    <row r="133" spans="1:5" ht="14.25" customHeight="1">
      <c r="A133" s="67" t="s">
        <v>311</v>
      </c>
      <c r="B133" s="60" t="s">
        <v>321</v>
      </c>
      <c r="C133" s="66">
        <v>8</v>
      </c>
      <c r="D133" s="83">
        <f>IF(STATS!EI7&lt;&gt;"",1,0)</f>
        <v>0</v>
      </c>
      <c r="E133" s="80">
        <f t="shared" si="3"/>
        <v>0</v>
      </c>
    </row>
    <row r="134" spans="1:5" ht="14.25" customHeight="1">
      <c r="A134" s="67" t="s">
        <v>312</v>
      </c>
      <c r="B134" s="58" t="s">
        <v>313</v>
      </c>
      <c r="C134" s="68">
        <v>8</v>
      </c>
      <c r="D134" s="83">
        <f>IF(STATS!EJ7&lt;&gt;"",1,0)</f>
        <v>0</v>
      </c>
      <c r="E134" s="80">
        <f t="shared" si="3"/>
        <v>0</v>
      </c>
    </row>
    <row r="135" spans="1:5" ht="14.25" customHeight="1" thickBot="1">
      <c r="A135" s="71" t="s">
        <v>374</v>
      </c>
      <c r="B135" s="72" t="s">
        <v>375</v>
      </c>
      <c r="C135" s="73">
        <v>8</v>
      </c>
      <c r="D135" s="84">
        <f>IF(STATS!EK7&lt;&gt;"",1,0)</f>
        <v>0</v>
      </c>
      <c r="E135" s="80">
        <f t="shared" si="3"/>
        <v>0</v>
      </c>
    </row>
    <row r="136" spans="1:5" ht="14.25">
      <c r="A136" s="52"/>
      <c r="B136" s="52"/>
      <c r="C136" s="53"/>
      <c r="D136" s="81"/>
      <c r="E136" s="54"/>
    </row>
    <row r="137" spans="1:5" ht="15">
      <c r="A137" s="89" t="s">
        <v>314</v>
      </c>
      <c r="B137" s="52"/>
      <c r="C137" s="47"/>
      <c r="D137" s="55">
        <f>SUM(D9:D135)</f>
        <v>32</v>
      </c>
      <c r="E137" s="56"/>
    </row>
    <row r="138" spans="1:5" ht="15.75" thickBot="1">
      <c r="A138" s="89" t="s">
        <v>315</v>
      </c>
      <c r="B138" s="52"/>
      <c r="C138" s="57"/>
      <c r="D138" s="47"/>
      <c r="E138" s="123">
        <f>(SUM(E9:E135)/D137)</f>
        <v>6.78125</v>
      </c>
    </row>
    <row r="139" spans="1:5" ht="15.75" thickBot="1">
      <c r="A139" s="90" t="s">
        <v>332</v>
      </c>
      <c r="B139" s="86"/>
      <c r="C139" s="87"/>
      <c r="D139" s="88"/>
      <c r="E139" s="124">
        <f>(SUM(E9:E135)/D137)*SQRT(D137)</f>
        <v>38.36054287937021</v>
      </c>
    </row>
    <row r="141" spans="1:3" ht="12.75">
      <c r="A141" s="46"/>
      <c r="B141" s="46"/>
      <c r="C141" s="44"/>
    </row>
    <row r="142" spans="1:5" ht="51" customHeight="1">
      <c r="A142" s="264" t="s">
        <v>331</v>
      </c>
      <c r="B142" s="264"/>
      <c r="C142" s="264"/>
      <c r="D142" s="264"/>
      <c r="E142" s="264"/>
    </row>
    <row r="143" spans="1:3" ht="12.75">
      <c r="A143" s="46"/>
      <c r="B143" s="46"/>
      <c r="C143" s="44"/>
    </row>
    <row r="144" spans="1:5" ht="51" customHeight="1">
      <c r="A144" s="264" t="s">
        <v>371</v>
      </c>
      <c r="B144" s="264"/>
      <c r="C144" s="264"/>
      <c r="D144" s="264"/>
      <c r="E144" s="264"/>
    </row>
  </sheetData>
  <sheetProtection/>
  <protectedRanges>
    <protectedRange sqref="D8:D135" name="number of species"/>
  </protectedRanges>
  <mergeCells count="2">
    <mergeCell ref="A142:E142"/>
    <mergeCell ref="A144:E1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zoomScale="85" zoomScaleNormal="85" zoomScalePageLayoutView="0" workbookViewId="0" topLeftCell="A26">
      <selection activeCell="A9" sqref="A9:IV103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47"/>
      <c r="B1" s="48"/>
      <c r="C1" s="101" t="s">
        <v>91</v>
      </c>
      <c r="D1" s="118" t="s">
        <v>570</v>
      </c>
      <c r="E1" s="100"/>
      <c r="F1" s="28"/>
      <c r="G1" s="28"/>
      <c r="H1" s="28"/>
      <c r="I1" s="28"/>
      <c r="J1" s="28"/>
      <c r="K1" s="28"/>
    </row>
    <row r="2" spans="1:11" ht="15">
      <c r="A2" s="47"/>
      <c r="B2" s="48"/>
      <c r="C2" s="102" t="s">
        <v>44</v>
      </c>
      <c r="D2" s="103" t="s">
        <v>571</v>
      </c>
      <c r="E2" s="100"/>
      <c r="F2" s="28"/>
      <c r="G2" s="28"/>
      <c r="H2" s="28"/>
      <c r="I2" s="28"/>
      <c r="J2" s="28"/>
      <c r="K2" s="28"/>
    </row>
    <row r="3" spans="1:6" ht="18">
      <c r="A3" s="47"/>
      <c r="B3" s="48"/>
      <c r="C3" s="102" t="s">
        <v>89</v>
      </c>
      <c r="D3" s="117">
        <v>42542</v>
      </c>
      <c r="E3" s="49"/>
      <c r="F3" s="22"/>
    </row>
    <row r="4" spans="1:5" ht="15.75" customHeight="1">
      <c r="A4" s="47"/>
      <c r="B4" s="48"/>
      <c r="C4" s="104" t="s">
        <v>405</v>
      </c>
      <c r="D4" s="105"/>
      <c r="E4" s="49"/>
    </row>
    <row r="5" spans="1:5" ht="15">
      <c r="A5" s="47"/>
      <c r="B5" s="48"/>
      <c r="C5" s="104" t="s">
        <v>406</v>
      </c>
      <c r="D5" s="105"/>
      <c r="E5" s="49"/>
    </row>
    <row r="6" spans="1:5" ht="15.75" thickBot="1">
      <c r="A6" s="47"/>
      <c r="B6" s="48"/>
      <c r="C6" s="106" t="s">
        <v>113</v>
      </c>
      <c r="D6" s="107"/>
      <c r="E6" s="49"/>
    </row>
    <row r="7" spans="1:5" ht="15" thickBot="1">
      <c r="A7" s="47"/>
      <c r="B7" s="48"/>
      <c r="C7" s="47"/>
      <c r="D7" s="47"/>
      <c r="E7" s="49"/>
    </row>
    <row r="8" spans="1:5" ht="15.75" thickBot="1">
      <c r="A8" s="77" t="s">
        <v>114</v>
      </c>
      <c r="B8" s="78" t="s">
        <v>115</v>
      </c>
      <c r="C8" s="85" t="s">
        <v>116</v>
      </c>
      <c r="D8" s="79" t="s">
        <v>117</v>
      </c>
      <c r="E8" s="50"/>
    </row>
    <row r="9" spans="1:5" ht="14.25" customHeight="1">
      <c r="A9" s="67" t="s">
        <v>381</v>
      </c>
      <c r="B9" s="58" t="s">
        <v>172</v>
      </c>
      <c r="C9" s="66">
        <v>8</v>
      </c>
      <c r="D9" s="83">
        <v>1</v>
      </c>
      <c r="E9" s="80">
        <v>8</v>
      </c>
    </row>
    <row r="10" spans="1:5" ht="14.25" customHeight="1">
      <c r="A10" s="67" t="s">
        <v>120</v>
      </c>
      <c r="B10" s="58" t="s">
        <v>121</v>
      </c>
      <c r="C10" s="68">
        <v>6</v>
      </c>
      <c r="D10" s="83">
        <v>1</v>
      </c>
      <c r="E10" s="80">
        <v>6</v>
      </c>
    </row>
    <row r="11" spans="1:5" ht="14.25" customHeight="1">
      <c r="A11" s="67" t="s">
        <v>130</v>
      </c>
      <c r="B11" s="58" t="s">
        <v>131</v>
      </c>
      <c r="C11" s="68">
        <v>3</v>
      </c>
      <c r="D11" s="83">
        <v>1</v>
      </c>
      <c r="E11" s="80">
        <v>3</v>
      </c>
    </row>
    <row r="12" spans="1:5" ht="14.25" customHeight="1">
      <c r="A12" s="67" t="s">
        <v>335</v>
      </c>
      <c r="B12" s="58" t="s">
        <v>133</v>
      </c>
      <c r="C12" s="68">
        <v>7</v>
      </c>
      <c r="D12" s="83">
        <v>1</v>
      </c>
      <c r="E12" s="80">
        <v>7</v>
      </c>
    </row>
    <row r="13" spans="1:5" ht="14.25" customHeight="1">
      <c r="A13" s="67" t="s">
        <v>139</v>
      </c>
      <c r="B13" s="58" t="s">
        <v>140</v>
      </c>
      <c r="C13" s="68">
        <v>5</v>
      </c>
      <c r="D13" s="83">
        <v>1</v>
      </c>
      <c r="E13" s="80">
        <v>5</v>
      </c>
    </row>
    <row r="14" spans="1:5" ht="14.25" customHeight="1">
      <c r="A14" s="67" t="s">
        <v>144</v>
      </c>
      <c r="B14" s="58" t="s">
        <v>145</v>
      </c>
      <c r="C14" s="68">
        <v>3</v>
      </c>
      <c r="D14" s="83">
        <v>1</v>
      </c>
      <c r="E14" s="80">
        <v>3</v>
      </c>
    </row>
    <row r="15" spans="1:5" ht="14.25" customHeight="1">
      <c r="A15" s="67" t="s">
        <v>148</v>
      </c>
      <c r="B15" s="58" t="s">
        <v>149</v>
      </c>
      <c r="C15" s="68">
        <v>7</v>
      </c>
      <c r="D15" s="83">
        <v>1</v>
      </c>
      <c r="E15" s="80">
        <v>7</v>
      </c>
    </row>
    <row r="16" spans="1:5" ht="14.25" customHeight="1">
      <c r="A16" s="67" t="s">
        <v>155</v>
      </c>
      <c r="B16" s="58" t="s">
        <v>156</v>
      </c>
      <c r="C16" s="68">
        <v>6</v>
      </c>
      <c r="D16" s="83">
        <v>1</v>
      </c>
      <c r="E16" s="80">
        <v>6</v>
      </c>
    </row>
    <row r="17" spans="1:5" ht="14.25" customHeight="1">
      <c r="A17" s="65" t="s">
        <v>167</v>
      </c>
      <c r="B17" s="58" t="s">
        <v>343</v>
      </c>
      <c r="C17" s="66">
        <v>6</v>
      </c>
      <c r="D17" s="83">
        <v>1</v>
      </c>
      <c r="E17" s="80">
        <v>6</v>
      </c>
    </row>
    <row r="18" spans="1:11" s="45" customFormat="1" ht="14.25" customHeight="1">
      <c r="A18" s="65" t="s">
        <v>330</v>
      </c>
      <c r="B18" s="58" t="s">
        <v>179</v>
      </c>
      <c r="C18" s="66">
        <v>6</v>
      </c>
      <c r="D18" s="83">
        <v>1</v>
      </c>
      <c r="E18" s="80">
        <v>6</v>
      </c>
      <c r="F18"/>
      <c r="G18"/>
      <c r="H18"/>
      <c r="I18"/>
      <c r="J18"/>
      <c r="K18"/>
    </row>
    <row r="19" spans="1:5" ht="14.25" customHeight="1">
      <c r="A19" s="67" t="s">
        <v>182</v>
      </c>
      <c r="B19" s="58" t="s">
        <v>183</v>
      </c>
      <c r="C19" s="68">
        <v>8</v>
      </c>
      <c r="D19" s="83">
        <v>1</v>
      </c>
      <c r="E19" s="80">
        <v>8</v>
      </c>
    </row>
    <row r="20" spans="1:5" ht="14.25" customHeight="1">
      <c r="A20" s="67" t="s">
        <v>184</v>
      </c>
      <c r="B20" s="58" t="s">
        <v>364</v>
      </c>
      <c r="C20" s="68">
        <v>6</v>
      </c>
      <c r="D20" s="83">
        <v>1</v>
      </c>
      <c r="E20" s="80">
        <v>6</v>
      </c>
    </row>
    <row r="21" spans="1:5" ht="14.25" customHeight="1">
      <c r="A21" s="67" t="s">
        <v>188</v>
      </c>
      <c r="B21" s="58" t="s">
        <v>189</v>
      </c>
      <c r="C21" s="68">
        <v>7</v>
      </c>
      <c r="D21" s="83">
        <v>1</v>
      </c>
      <c r="E21" s="80">
        <v>7</v>
      </c>
    </row>
    <row r="22" spans="1:5" ht="14.25" customHeight="1">
      <c r="A22" s="67" t="s">
        <v>195</v>
      </c>
      <c r="B22" s="58" t="s">
        <v>196</v>
      </c>
      <c r="C22" s="68">
        <v>6</v>
      </c>
      <c r="D22" s="83">
        <v>1</v>
      </c>
      <c r="E22" s="80">
        <v>6</v>
      </c>
    </row>
    <row r="23" spans="1:5" ht="14.25" customHeight="1">
      <c r="A23" s="67" t="s">
        <v>197</v>
      </c>
      <c r="B23" s="58" t="s">
        <v>198</v>
      </c>
      <c r="C23" s="68">
        <v>6</v>
      </c>
      <c r="D23" s="83">
        <v>1</v>
      </c>
      <c r="E23" s="80">
        <v>6</v>
      </c>
    </row>
    <row r="24" spans="1:5" ht="14.25" customHeight="1">
      <c r="A24" s="67" t="s">
        <v>209</v>
      </c>
      <c r="B24" s="58" t="s">
        <v>210</v>
      </c>
      <c r="C24" s="68">
        <v>7</v>
      </c>
      <c r="D24" s="83">
        <v>1</v>
      </c>
      <c r="E24" s="80">
        <v>7</v>
      </c>
    </row>
    <row r="25" spans="1:5" ht="14.25" customHeight="1">
      <c r="A25" s="65" t="s">
        <v>218</v>
      </c>
      <c r="B25" s="58" t="s">
        <v>365</v>
      </c>
      <c r="C25" s="66">
        <v>8</v>
      </c>
      <c r="D25" s="83">
        <v>1</v>
      </c>
      <c r="E25" s="80">
        <v>8</v>
      </c>
    </row>
    <row r="26" spans="1:5" ht="14.25" customHeight="1">
      <c r="A26" s="67" t="s">
        <v>219</v>
      </c>
      <c r="B26" s="58" t="s">
        <v>341</v>
      </c>
      <c r="C26" s="68">
        <v>7</v>
      </c>
      <c r="D26" s="83">
        <v>1</v>
      </c>
      <c r="E26" s="80">
        <v>7</v>
      </c>
    </row>
    <row r="27" spans="1:5" ht="14.25" customHeight="1">
      <c r="A27" s="67" t="s">
        <v>319</v>
      </c>
      <c r="B27" s="58" t="s">
        <v>230</v>
      </c>
      <c r="C27" s="68">
        <v>8</v>
      </c>
      <c r="D27" s="83">
        <v>1</v>
      </c>
      <c r="E27" s="80">
        <v>8</v>
      </c>
    </row>
    <row r="28" spans="1:5" ht="14.25" customHeight="1">
      <c r="A28" s="67" t="s">
        <v>233</v>
      </c>
      <c r="B28" s="58" t="s">
        <v>234</v>
      </c>
      <c r="C28" s="68">
        <v>7</v>
      </c>
      <c r="D28" s="83">
        <v>1</v>
      </c>
      <c r="E28" s="80">
        <v>7</v>
      </c>
    </row>
    <row r="29" spans="1:5" ht="14.25" customHeight="1">
      <c r="A29" s="67" t="s">
        <v>235</v>
      </c>
      <c r="B29" s="58" t="s">
        <v>236</v>
      </c>
      <c r="C29" s="68">
        <v>5</v>
      </c>
      <c r="D29" s="83">
        <v>1</v>
      </c>
      <c r="E29" s="80">
        <v>5</v>
      </c>
    </row>
    <row r="30" spans="1:5" ht="14.25" customHeight="1">
      <c r="A30" s="67" t="s">
        <v>237</v>
      </c>
      <c r="B30" s="58" t="s">
        <v>367</v>
      </c>
      <c r="C30" s="68">
        <v>8</v>
      </c>
      <c r="D30" s="83">
        <v>1</v>
      </c>
      <c r="E30" s="80">
        <v>8</v>
      </c>
    </row>
    <row r="31" spans="1:5" ht="14.25" customHeight="1">
      <c r="A31" s="67" t="s">
        <v>244</v>
      </c>
      <c r="B31" s="58" t="s">
        <v>245</v>
      </c>
      <c r="C31" s="68">
        <v>6</v>
      </c>
      <c r="D31" s="83">
        <v>1</v>
      </c>
      <c r="E31" s="80">
        <v>6</v>
      </c>
    </row>
    <row r="32" spans="1:5" ht="14.25" customHeight="1">
      <c r="A32" s="67" t="s">
        <v>246</v>
      </c>
      <c r="B32" s="58" t="s">
        <v>368</v>
      </c>
      <c r="C32" s="68">
        <v>8</v>
      </c>
      <c r="D32" s="83">
        <v>1</v>
      </c>
      <c r="E32" s="80">
        <v>8</v>
      </c>
    </row>
    <row r="33" spans="1:5" ht="14.25" customHeight="1">
      <c r="A33" s="67" t="s">
        <v>265</v>
      </c>
      <c r="B33" s="58" t="s">
        <v>266</v>
      </c>
      <c r="C33" s="68">
        <v>9</v>
      </c>
      <c r="D33" s="83">
        <v>1</v>
      </c>
      <c r="E33" s="80">
        <v>9</v>
      </c>
    </row>
    <row r="34" spans="1:5" ht="14.25" customHeight="1">
      <c r="A34" s="65" t="s">
        <v>275</v>
      </c>
      <c r="B34" s="61" t="s">
        <v>276</v>
      </c>
      <c r="C34" s="66">
        <v>8</v>
      </c>
      <c r="D34" s="83">
        <v>1</v>
      </c>
      <c r="E34" s="80">
        <v>8</v>
      </c>
    </row>
    <row r="35" spans="1:5" ht="14.25" customHeight="1">
      <c r="A35" s="65" t="s">
        <v>277</v>
      </c>
      <c r="B35" s="58" t="s">
        <v>278</v>
      </c>
      <c r="C35" s="66">
        <v>5</v>
      </c>
      <c r="D35" s="83">
        <v>1</v>
      </c>
      <c r="E35" s="80">
        <v>5</v>
      </c>
    </row>
    <row r="36" spans="1:11" ht="14.25" customHeight="1">
      <c r="A36" s="69" t="s">
        <v>280</v>
      </c>
      <c r="B36" s="63" t="s">
        <v>281</v>
      </c>
      <c r="C36" s="70">
        <v>9</v>
      </c>
      <c r="D36" s="83">
        <v>1</v>
      </c>
      <c r="E36" s="80">
        <v>9</v>
      </c>
      <c r="F36" s="45"/>
      <c r="G36" s="45"/>
      <c r="H36" s="45"/>
      <c r="I36" s="45"/>
      <c r="J36" s="45"/>
      <c r="K36" s="45"/>
    </row>
    <row r="37" spans="1:5" ht="14.25" customHeight="1">
      <c r="A37" s="67" t="s">
        <v>297</v>
      </c>
      <c r="B37" s="58" t="s">
        <v>298</v>
      </c>
      <c r="C37" s="68">
        <v>9</v>
      </c>
      <c r="D37" s="83">
        <v>1</v>
      </c>
      <c r="E37" s="80">
        <v>9</v>
      </c>
    </row>
    <row r="38" spans="1:5" ht="14.25" customHeight="1">
      <c r="A38" s="65" t="s">
        <v>299</v>
      </c>
      <c r="B38" s="58" t="s">
        <v>342</v>
      </c>
      <c r="C38" s="66">
        <v>10</v>
      </c>
      <c r="D38" s="83">
        <v>1</v>
      </c>
      <c r="E38" s="80">
        <v>10</v>
      </c>
    </row>
    <row r="39" spans="1:5" ht="14.25" customHeight="1">
      <c r="A39" s="67" t="s">
        <v>304</v>
      </c>
      <c r="B39" s="58" t="s">
        <v>305</v>
      </c>
      <c r="C39" s="68">
        <v>7</v>
      </c>
      <c r="D39" s="83">
        <v>1</v>
      </c>
      <c r="E39" s="80">
        <v>7</v>
      </c>
    </row>
    <row r="40" spans="1:5" ht="14.25" customHeight="1" thickBot="1">
      <c r="A40" s="71" t="s">
        <v>306</v>
      </c>
      <c r="B40" s="72" t="s">
        <v>307</v>
      </c>
      <c r="C40" s="73">
        <v>6</v>
      </c>
      <c r="D40" s="84">
        <v>1</v>
      </c>
      <c r="E40" s="80">
        <v>6</v>
      </c>
    </row>
    <row r="41" spans="1:5" ht="14.25">
      <c r="A41" s="52"/>
      <c r="B41" s="52"/>
      <c r="C41" s="53"/>
      <c r="D41" s="81"/>
      <c r="E41" s="54"/>
    </row>
    <row r="42" spans="1:5" ht="15">
      <c r="A42" s="89" t="s">
        <v>314</v>
      </c>
      <c r="B42" s="52"/>
      <c r="C42" s="47"/>
      <c r="D42" s="55">
        <v>32</v>
      </c>
      <c r="E42" s="56"/>
    </row>
    <row r="43" spans="1:5" ht="15.75" thickBot="1">
      <c r="A43" s="89" t="s">
        <v>315</v>
      </c>
      <c r="B43" s="52"/>
      <c r="C43" s="57"/>
      <c r="D43" s="47"/>
      <c r="E43" s="123">
        <v>6.78125</v>
      </c>
    </row>
    <row r="44" spans="1:5" ht="15.75" thickBot="1">
      <c r="A44" s="90" t="s">
        <v>332</v>
      </c>
      <c r="B44" s="86"/>
      <c r="C44" s="87"/>
      <c r="D44" s="88"/>
      <c r="E44" s="124">
        <v>38.36054287937021</v>
      </c>
    </row>
    <row r="46" spans="1:3" ht="12.75">
      <c r="A46" s="46"/>
      <c r="B46" s="46"/>
      <c r="C46" s="44"/>
    </row>
    <row r="47" spans="1:5" ht="51" customHeight="1">
      <c r="A47" s="264" t="s">
        <v>331</v>
      </c>
      <c r="B47" s="264"/>
      <c r="C47" s="264"/>
      <c r="D47" s="264"/>
      <c r="E47" s="264"/>
    </row>
    <row r="48" spans="1:3" ht="12.75">
      <c r="A48" s="46"/>
      <c r="B48" s="46"/>
      <c r="C48" s="44"/>
    </row>
    <row r="49" spans="1:5" ht="51" customHeight="1">
      <c r="A49" s="264" t="s">
        <v>371</v>
      </c>
      <c r="B49" s="264"/>
      <c r="C49" s="264"/>
      <c r="D49" s="264"/>
      <c r="E49" s="264"/>
    </row>
  </sheetData>
  <sheetProtection/>
  <protectedRanges>
    <protectedRange sqref="D8:D40" name="number of species"/>
  </protectedRanges>
  <mergeCells count="2">
    <mergeCell ref="A47:E47"/>
    <mergeCell ref="A49:E4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2">
      <selection activeCell="D16" sqref="D16"/>
    </sheetView>
  </sheetViews>
  <sheetFormatPr defaultColWidth="23.7109375" defaultRowHeight="12.75"/>
  <cols>
    <col min="1" max="1" width="37.421875" style="215" bestFit="1" customWidth="1"/>
    <col min="2" max="2" width="29.421875" style="215" customWidth="1"/>
    <col min="3" max="3" width="14.00390625" style="215" bestFit="1" customWidth="1"/>
    <col min="4" max="4" width="20.140625" style="215" bestFit="1" customWidth="1"/>
    <col min="5" max="5" width="12.00390625" style="215" customWidth="1"/>
    <col min="6" max="9" width="23.7109375" style="215" customWidth="1"/>
    <col min="10" max="10" width="29.28125" style="215" customWidth="1"/>
    <col min="11" max="16384" width="23.7109375" style="215" customWidth="1"/>
  </cols>
  <sheetData>
    <row r="1" spans="1:11" ht="15">
      <c r="A1" s="209"/>
      <c r="B1" s="210"/>
      <c r="C1" s="211" t="s">
        <v>91</v>
      </c>
      <c r="D1" s="212" t="s">
        <v>570</v>
      </c>
      <c r="E1" s="213"/>
      <c r="F1" s="214"/>
      <c r="G1" s="214"/>
      <c r="H1" s="214"/>
      <c r="I1" s="214"/>
      <c r="J1" s="214"/>
      <c r="K1" s="214"/>
    </row>
    <row r="2" spans="1:11" ht="15">
      <c r="A2" s="209"/>
      <c r="B2" s="210"/>
      <c r="C2" s="216" t="s">
        <v>44</v>
      </c>
      <c r="D2" s="217" t="s">
        <v>571</v>
      </c>
      <c r="E2" s="213"/>
      <c r="F2" s="214"/>
      <c r="G2" s="214"/>
      <c r="H2" s="214"/>
      <c r="I2" s="214"/>
      <c r="J2" s="214"/>
      <c r="K2" s="214"/>
    </row>
    <row r="3" spans="1:6" ht="18">
      <c r="A3" s="209"/>
      <c r="B3" s="210"/>
      <c r="C3" s="216" t="s">
        <v>89</v>
      </c>
      <c r="D3" s="218">
        <v>42170</v>
      </c>
      <c r="E3" s="219"/>
      <c r="F3" s="220"/>
    </row>
    <row r="4" spans="1:5" ht="15.75" customHeight="1">
      <c r="A4" s="209"/>
      <c r="B4" s="210"/>
      <c r="C4" s="221" t="s">
        <v>405</v>
      </c>
      <c r="D4" s="222"/>
      <c r="E4" s="219"/>
    </row>
    <row r="5" spans="1:5" ht="15">
      <c r="A5" s="209"/>
      <c r="B5" s="210"/>
      <c r="C5" s="221" t="s">
        <v>406</v>
      </c>
      <c r="D5" s="222"/>
      <c r="E5" s="219"/>
    </row>
    <row r="6" spans="1:5" ht="15.75" thickBot="1">
      <c r="A6" s="209"/>
      <c r="B6" s="210"/>
      <c r="C6" s="223" t="s">
        <v>113</v>
      </c>
      <c r="D6" s="224"/>
      <c r="E6" s="219"/>
    </row>
    <row r="7" spans="1:5" ht="15" thickBot="1">
      <c r="A7" s="209"/>
      <c r="B7" s="210"/>
      <c r="C7" s="209"/>
      <c r="D7" s="209"/>
      <c r="E7" s="219"/>
    </row>
    <row r="8" spans="1:5" ht="15.75" thickBot="1">
      <c r="A8" s="225" t="s">
        <v>114</v>
      </c>
      <c r="B8" s="226" t="s">
        <v>115</v>
      </c>
      <c r="C8" s="227" t="s">
        <v>116</v>
      </c>
      <c r="D8" s="228" t="s">
        <v>117</v>
      </c>
      <c r="E8" s="229"/>
    </row>
    <row r="9" spans="1:5" ht="14.25" customHeight="1">
      <c r="A9" s="230" t="s">
        <v>381</v>
      </c>
      <c r="B9" s="231" t="s">
        <v>172</v>
      </c>
      <c r="C9" s="232">
        <v>8</v>
      </c>
      <c r="D9" s="233">
        <v>1</v>
      </c>
      <c r="E9" s="234">
        <v>8</v>
      </c>
    </row>
    <row r="10" spans="1:5" ht="14.25" customHeight="1">
      <c r="A10" s="230" t="s">
        <v>120</v>
      </c>
      <c r="B10" s="231" t="s">
        <v>121</v>
      </c>
      <c r="C10" s="235">
        <v>6</v>
      </c>
      <c r="D10" s="233">
        <v>1</v>
      </c>
      <c r="E10" s="234">
        <v>6</v>
      </c>
    </row>
    <row r="11" spans="1:5" ht="14.25" customHeight="1">
      <c r="A11" s="230" t="s">
        <v>130</v>
      </c>
      <c r="B11" s="231" t="s">
        <v>131</v>
      </c>
      <c r="C11" s="235">
        <v>3</v>
      </c>
      <c r="D11" s="233">
        <v>1</v>
      </c>
      <c r="E11" s="234">
        <v>3</v>
      </c>
    </row>
    <row r="12" spans="1:5" ht="14.25" customHeight="1">
      <c r="A12" s="230" t="s">
        <v>335</v>
      </c>
      <c r="B12" s="231" t="s">
        <v>133</v>
      </c>
      <c r="C12" s="235">
        <v>7</v>
      </c>
      <c r="D12" s="233">
        <v>1</v>
      </c>
      <c r="E12" s="234">
        <v>7</v>
      </c>
    </row>
    <row r="13" spans="1:11" s="236" customFormat="1" ht="14.25" customHeight="1">
      <c r="A13" s="230" t="s">
        <v>144</v>
      </c>
      <c r="B13" s="231" t="s">
        <v>145</v>
      </c>
      <c r="C13" s="235">
        <v>3</v>
      </c>
      <c r="D13" s="233">
        <v>1</v>
      </c>
      <c r="E13" s="234">
        <v>3</v>
      </c>
      <c r="F13" s="215"/>
      <c r="G13" s="215"/>
      <c r="H13" s="215"/>
      <c r="I13" s="215"/>
      <c r="J13" s="215"/>
      <c r="K13" s="215"/>
    </row>
    <row r="14" spans="1:5" ht="14.25" customHeight="1">
      <c r="A14" s="230" t="s">
        <v>155</v>
      </c>
      <c r="B14" s="231" t="s">
        <v>156</v>
      </c>
      <c r="C14" s="235">
        <v>6</v>
      </c>
      <c r="D14" s="233">
        <v>1</v>
      </c>
      <c r="E14" s="234">
        <v>6</v>
      </c>
    </row>
    <row r="15" spans="1:5" ht="14.25" customHeight="1">
      <c r="A15" s="237" t="s">
        <v>167</v>
      </c>
      <c r="B15" s="231" t="s">
        <v>343</v>
      </c>
      <c r="C15" s="232">
        <v>6</v>
      </c>
      <c r="D15" s="233">
        <v>1</v>
      </c>
      <c r="E15" s="234">
        <v>6</v>
      </c>
    </row>
    <row r="16" spans="1:5" ht="14.25" customHeight="1">
      <c r="A16" s="237" t="s">
        <v>330</v>
      </c>
      <c r="B16" s="231" t="s">
        <v>179</v>
      </c>
      <c r="C16" s="232">
        <v>6</v>
      </c>
      <c r="D16" s="233">
        <v>1</v>
      </c>
      <c r="E16" s="234">
        <v>6</v>
      </c>
    </row>
    <row r="17" spans="1:5" ht="14.25" customHeight="1">
      <c r="A17" s="230" t="s">
        <v>182</v>
      </c>
      <c r="B17" s="231" t="s">
        <v>183</v>
      </c>
      <c r="C17" s="235">
        <v>8</v>
      </c>
      <c r="D17" s="233">
        <v>1</v>
      </c>
      <c r="E17" s="234">
        <v>8</v>
      </c>
    </row>
    <row r="18" spans="1:5" ht="14.25" customHeight="1">
      <c r="A18" s="230" t="s">
        <v>184</v>
      </c>
      <c r="B18" s="231" t="s">
        <v>364</v>
      </c>
      <c r="C18" s="235">
        <v>6</v>
      </c>
      <c r="D18" s="233">
        <v>1</v>
      </c>
      <c r="E18" s="234">
        <v>6</v>
      </c>
    </row>
    <row r="19" spans="1:5" ht="14.25" customHeight="1">
      <c r="A19" s="230" t="s">
        <v>188</v>
      </c>
      <c r="B19" s="231" t="s">
        <v>189</v>
      </c>
      <c r="C19" s="235">
        <v>7</v>
      </c>
      <c r="D19" s="233">
        <v>1</v>
      </c>
      <c r="E19" s="234">
        <v>7</v>
      </c>
    </row>
    <row r="20" spans="1:5" ht="14.25" customHeight="1">
      <c r="A20" s="230" t="s">
        <v>195</v>
      </c>
      <c r="B20" s="231" t="s">
        <v>196</v>
      </c>
      <c r="C20" s="235">
        <v>6</v>
      </c>
      <c r="D20" s="233">
        <v>1</v>
      </c>
      <c r="E20" s="234">
        <v>6</v>
      </c>
    </row>
    <row r="21" spans="1:5" ht="14.25" customHeight="1">
      <c r="A21" s="230" t="s">
        <v>197</v>
      </c>
      <c r="B21" s="231" t="s">
        <v>198</v>
      </c>
      <c r="C21" s="235">
        <v>6</v>
      </c>
      <c r="D21" s="233">
        <v>1</v>
      </c>
      <c r="E21" s="234">
        <v>6</v>
      </c>
    </row>
    <row r="22" spans="1:5" ht="14.25" customHeight="1">
      <c r="A22" s="230" t="s">
        <v>209</v>
      </c>
      <c r="B22" s="231" t="s">
        <v>210</v>
      </c>
      <c r="C22" s="235">
        <v>7</v>
      </c>
      <c r="D22" s="233">
        <v>1</v>
      </c>
      <c r="E22" s="234">
        <v>7</v>
      </c>
    </row>
    <row r="23" spans="1:5" ht="14.25" customHeight="1">
      <c r="A23" s="237" t="s">
        <v>218</v>
      </c>
      <c r="B23" s="231" t="s">
        <v>365</v>
      </c>
      <c r="C23" s="232">
        <v>8</v>
      </c>
      <c r="D23" s="233">
        <v>1</v>
      </c>
      <c r="E23" s="234">
        <v>8</v>
      </c>
    </row>
    <row r="24" spans="1:5" ht="14.25" customHeight="1">
      <c r="A24" s="230" t="s">
        <v>219</v>
      </c>
      <c r="B24" s="231" t="s">
        <v>341</v>
      </c>
      <c r="C24" s="235">
        <v>7</v>
      </c>
      <c r="D24" s="233">
        <v>1</v>
      </c>
      <c r="E24" s="234">
        <v>7</v>
      </c>
    </row>
    <row r="25" spans="1:5" ht="14.25" customHeight="1">
      <c r="A25" s="230" t="s">
        <v>319</v>
      </c>
      <c r="B25" s="231" t="s">
        <v>230</v>
      </c>
      <c r="C25" s="235">
        <v>8</v>
      </c>
      <c r="D25" s="233">
        <v>1</v>
      </c>
      <c r="E25" s="234">
        <v>8</v>
      </c>
    </row>
    <row r="26" spans="1:5" ht="14.25" customHeight="1">
      <c r="A26" s="230" t="s">
        <v>233</v>
      </c>
      <c r="B26" s="231" t="s">
        <v>234</v>
      </c>
      <c r="C26" s="235">
        <v>7</v>
      </c>
      <c r="D26" s="233">
        <v>1</v>
      </c>
      <c r="E26" s="234">
        <v>7</v>
      </c>
    </row>
    <row r="27" spans="1:5" ht="14.25" customHeight="1">
      <c r="A27" s="230" t="s">
        <v>235</v>
      </c>
      <c r="B27" s="231" t="s">
        <v>236</v>
      </c>
      <c r="C27" s="235">
        <v>5</v>
      </c>
      <c r="D27" s="233">
        <v>1</v>
      </c>
      <c r="E27" s="234">
        <v>5</v>
      </c>
    </row>
    <row r="28" spans="1:5" ht="14.25" customHeight="1">
      <c r="A28" s="230" t="s">
        <v>237</v>
      </c>
      <c r="B28" s="231" t="s">
        <v>367</v>
      </c>
      <c r="C28" s="235">
        <v>8</v>
      </c>
      <c r="D28" s="233">
        <v>1</v>
      </c>
      <c r="E28" s="234">
        <v>8</v>
      </c>
    </row>
    <row r="29" spans="1:5" ht="14.25" customHeight="1">
      <c r="A29" s="230" t="s">
        <v>244</v>
      </c>
      <c r="B29" s="231" t="s">
        <v>245</v>
      </c>
      <c r="C29" s="235">
        <v>6</v>
      </c>
      <c r="D29" s="233">
        <v>1</v>
      </c>
      <c r="E29" s="234">
        <v>6</v>
      </c>
    </row>
    <row r="30" spans="1:5" ht="14.25" customHeight="1">
      <c r="A30" s="230" t="s">
        <v>246</v>
      </c>
      <c r="B30" s="231" t="s">
        <v>368</v>
      </c>
      <c r="C30" s="235">
        <v>8</v>
      </c>
      <c r="D30" s="233">
        <v>1</v>
      </c>
      <c r="E30" s="234">
        <v>8</v>
      </c>
    </row>
    <row r="31" spans="1:5" ht="14.25" customHeight="1">
      <c r="A31" s="230" t="s">
        <v>265</v>
      </c>
      <c r="B31" s="231" t="s">
        <v>266</v>
      </c>
      <c r="C31" s="235">
        <v>9</v>
      </c>
      <c r="D31" s="233">
        <v>1</v>
      </c>
      <c r="E31" s="234">
        <v>9</v>
      </c>
    </row>
    <row r="32" spans="1:5" ht="14.25" customHeight="1">
      <c r="A32" s="237" t="s">
        <v>277</v>
      </c>
      <c r="B32" s="231" t="s">
        <v>278</v>
      </c>
      <c r="C32" s="232">
        <v>5</v>
      </c>
      <c r="D32" s="233">
        <v>1</v>
      </c>
      <c r="E32" s="234">
        <v>5</v>
      </c>
    </row>
    <row r="33" spans="1:5" ht="14.25" customHeight="1">
      <c r="A33" s="237" t="s">
        <v>299</v>
      </c>
      <c r="B33" s="231" t="s">
        <v>342</v>
      </c>
      <c r="C33" s="232">
        <v>10</v>
      </c>
      <c r="D33" s="233">
        <v>1</v>
      </c>
      <c r="E33" s="234">
        <v>10</v>
      </c>
    </row>
    <row r="34" spans="1:5" ht="14.25" customHeight="1">
      <c r="A34" s="230" t="s">
        <v>304</v>
      </c>
      <c r="B34" s="231" t="s">
        <v>305</v>
      </c>
      <c r="C34" s="235">
        <v>7</v>
      </c>
      <c r="D34" s="233">
        <v>1</v>
      </c>
      <c r="E34" s="234">
        <v>7</v>
      </c>
    </row>
    <row r="35" spans="1:5" ht="14.25" customHeight="1" thickBot="1">
      <c r="A35" s="238" t="s">
        <v>306</v>
      </c>
      <c r="B35" s="239" t="s">
        <v>307</v>
      </c>
      <c r="C35" s="240">
        <v>6</v>
      </c>
      <c r="D35" s="241">
        <v>1</v>
      </c>
      <c r="E35" s="234">
        <v>6</v>
      </c>
    </row>
    <row r="36" spans="1:5" ht="14.25">
      <c r="A36" s="242"/>
      <c r="B36" s="242"/>
      <c r="C36" s="243"/>
      <c r="D36" s="244"/>
      <c r="E36" s="245"/>
    </row>
    <row r="37" spans="1:5" ht="15">
      <c r="A37" s="246" t="s">
        <v>314</v>
      </c>
      <c r="B37" s="242"/>
      <c r="C37" s="209"/>
      <c r="D37" s="247">
        <v>27</v>
      </c>
      <c r="E37" s="248"/>
    </row>
    <row r="38" spans="1:5" ht="15.75" thickBot="1">
      <c r="A38" s="246" t="s">
        <v>315</v>
      </c>
      <c r="B38" s="242"/>
      <c r="C38" s="249"/>
      <c r="D38" s="209"/>
      <c r="E38" s="250">
        <v>6.62962962962963</v>
      </c>
    </row>
    <row r="39" spans="1:5" ht="15.75" thickBot="1">
      <c r="A39" s="251" t="s">
        <v>332</v>
      </c>
      <c r="B39" s="252"/>
      <c r="C39" s="253"/>
      <c r="D39" s="254"/>
      <c r="E39" s="255">
        <v>34.448566061647675</v>
      </c>
    </row>
    <row r="41" spans="1:3" ht="12.75">
      <c r="A41" s="256"/>
      <c r="B41" s="256"/>
      <c r="C41" s="257"/>
    </row>
    <row r="42" spans="1:5" ht="51" customHeight="1">
      <c r="A42" s="265" t="s">
        <v>331</v>
      </c>
      <c r="B42" s="265"/>
      <c r="C42" s="265"/>
      <c r="D42" s="265"/>
      <c r="E42" s="265"/>
    </row>
    <row r="43" spans="1:3" ht="12.75">
      <c r="A43" s="256"/>
      <c r="B43" s="256"/>
      <c r="C43" s="257"/>
    </row>
    <row r="44" spans="1:5" ht="51" customHeight="1">
      <c r="A44" s="265" t="s">
        <v>639</v>
      </c>
      <c r="B44" s="265"/>
      <c r="C44" s="265"/>
      <c r="D44" s="265"/>
      <c r="E44" s="265"/>
    </row>
  </sheetData>
  <sheetProtection/>
  <protectedRanges>
    <protectedRange sqref="D8:D35" name="number of species"/>
  </protectedRanges>
  <mergeCells count="2">
    <mergeCell ref="A42:E42"/>
    <mergeCell ref="A44:E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="85" zoomScaleNormal="85" zoomScalePageLayoutView="0" workbookViewId="0" topLeftCell="A1">
      <selection activeCell="D9" sqref="D9:D3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47"/>
      <c r="B1" s="48"/>
      <c r="C1" s="101" t="s">
        <v>91</v>
      </c>
      <c r="D1" s="118" t="str">
        <f>IF('ENTRY '!I2="","",'ENTRY '!I2)</f>
        <v>Saint Croix Flowage</v>
      </c>
      <c r="E1" s="100"/>
      <c r="F1" s="28"/>
      <c r="G1" s="28"/>
      <c r="H1" s="28"/>
      <c r="I1" s="28"/>
      <c r="J1" s="28"/>
      <c r="K1" s="28"/>
    </row>
    <row r="2" spans="1:11" ht="15">
      <c r="A2" s="47"/>
      <c r="B2" s="48"/>
      <c r="C2" s="102" t="s">
        <v>44</v>
      </c>
      <c r="D2" s="103" t="str">
        <f>IF('ENTRY '!I3="","",'ENTRY '!I3)</f>
        <v>Douglas</v>
      </c>
      <c r="E2" s="100"/>
      <c r="F2" s="28"/>
      <c r="G2" s="28"/>
      <c r="H2" s="28"/>
      <c r="I2" s="28"/>
      <c r="J2" s="28"/>
      <c r="K2" s="28"/>
    </row>
    <row r="3" spans="1:6" ht="18">
      <c r="A3" s="47"/>
      <c r="B3" s="48"/>
      <c r="C3" s="102" t="s">
        <v>89</v>
      </c>
      <c r="D3" s="117">
        <f>IF('ENTRY '!I5="","",'ENTRY '!I5)</f>
        <v>42542</v>
      </c>
      <c r="E3" s="49"/>
      <c r="F3" s="22"/>
    </row>
    <row r="4" spans="1:5" ht="15.75" customHeight="1">
      <c r="A4" s="47"/>
      <c r="B4" s="48"/>
      <c r="C4" s="104" t="s">
        <v>405</v>
      </c>
      <c r="D4" s="105"/>
      <c r="E4" s="49"/>
    </row>
    <row r="5" spans="1:5" ht="15">
      <c r="A5" s="47"/>
      <c r="B5" s="48"/>
      <c r="C5" s="104" t="s">
        <v>406</v>
      </c>
      <c r="D5" s="105"/>
      <c r="E5" s="49"/>
    </row>
    <row r="6" spans="1:5" ht="15.75" thickBot="1">
      <c r="A6" s="47"/>
      <c r="B6" s="48"/>
      <c r="C6" s="106" t="s">
        <v>113</v>
      </c>
      <c r="D6" s="107"/>
      <c r="E6" s="49"/>
    </row>
    <row r="7" spans="1:5" ht="15" thickBot="1">
      <c r="A7" s="47"/>
      <c r="B7" s="48"/>
      <c r="C7" s="47"/>
      <c r="D7" s="47"/>
      <c r="E7" s="49"/>
    </row>
    <row r="8" spans="1:5" ht="15.75" thickBot="1">
      <c r="A8" s="77" t="s">
        <v>114</v>
      </c>
      <c r="B8" s="78" t="s">
        <v>115</v>
      </c>
      <c r="C8" s="85" t="s">
        <v>116</v>
      </c>
      <c r="D8" s="79" t="s">
        <v>117</v>
      </c>
      <c r="E8" s="50"/>
    </row>
    <row r="9" spans="1:5" ht="14.25" customHeight="1">
      <c r="A9" s="67" t="s">
        <v>381</v>
      </c>
      <c r="B9" s="58" t="s">
        <v>172</v>
      </c>
      <c r="C9" s="66">
        <v>8</v>
      </c>
      <c r="D9" s="83">
        <v>1</v>
      </c>
      <c r="E9" s="80">
        <f aca="true" t="shared" si="0" ref="E9:E33">C9*D9</f>
        <v>8</v>
      </c>
    </row>
    <row r="10" spans="1:5" ht="14.25" customHeight="1">
      <c r="A10" s="67" t="s">
        <v>120</v>
      </c>
      <c r="B10" s="58" t="s">
        <v>121</v>
      </c>
      <c r="C10" s="68">
        <v>6</v>
      </c>
      <c r="D10" s="83">
        <v>1</v>
      </c>
      <c r="E10" s="80">
        <f t="shared" si="0"/>
        <v>6</v>
      </c>
    </row>
    <row r="11" spans="1:11" s="45" customFormat="1" ht="14.25" customHeight="1">
      <c r="A11" s="67" t="s">
        <v>130</v>
      </c>
      <c r="B11" s="58" t="s">
        <v>131</v>
      </c>
      <c r="C11" s="68">
        <v>3</v>
      </c>
      <c r="D11" s="83">
        <v>1</v>
      </c>
      <c r="E11" s="80">
        <f t="shared" si="0"/>
        <v>3</v>
      </c>
      <c r="F11"/>
      <c r="G11"/>
      <c r="H11"/>
      <c r="I11"/>
      <c r="J11"/>
      <c r="K11"/>
    </row>
    <row r="12" spans="1:5" ht="14.25" customHeight="1">
      <c r="A12" s="67" t="s">
        <v>568</v>
      </c>
      <c r="B12" s="58" t="s">
        <v>569</v>
      </c>
      <c r="C12" s="68">
        <v>7</v>
      </c>
      <c r="D12" s="83">
        <v>1</v>
      </c>
      <c r="E12" s="80">
        <f t="shared" si="0"/>
        <v>7</v>
      </c>
    </row>
    <row r="13" spans="1:5" ht="14.25" customHeight="1">
      <c r="A13" s="67" t="s">
        <v>144</v>
      </c>
      <c r="B13" s="58" t="s">
        <v>145</v>
      </c>
      <c r="C13" s="68">
        <v>3</v>
      </c>
      <c r="D13" s="83">
        <v>1</v>
      </c>
      <c r="E13" s="80">
        <f t="shared" si="0"/>
        <v>3</v>
      </c>
    </row>
    <row r="14" spans="1:5" ht="14.25" customHeight="1">
      <c r="A14" s="67" t="s">
        <v>155</v>
      </c>
      <c r="B14" s="58" t="s">
        <v>156</v>
      </c>
      <c r="C14" s="68">
        <v>6</v>
      </c>
      <c r="D14" s="83">
        <v>1</v>
      </c>
      <c r="E14" s="80">
        <f t="shared" si="0"/>
        <v>6</v>
      </c>
    </row>
    <row r="15" spans="1:5" ht="14.25" customHeight="1">
      <c r="A15" s="65" t="s">
        <v>167</v>
      </c>
      <c r="B15" s="58" t="s">
        <v>343</v>
      </c>
      <c r="C15" s="66">
        <v>6</v>
      </c>
      <c r="D15" s="83">
        <v>1</v>
      </c>
      <c r="E15" s="80">
        <f t="shared" si="0"/>
        <v>6</v>
      </c>
    </row>
    <row r="16" spans="1:5" ht="14.25" customHeight="1">
      <c r="A16" s="65" t="s">
        <v>330</v>
      </c>
      <c r="B16" s="58" t="s">
        <v>179</v>
      </c>
      <c r="C16" s="66">
        <v>6</v>
      </c>
      <c r="D16" s="83">
        <v>1</v>
      </c>
      <c r="E16" s="80">
        <f t="shared" si="0"/>
        <v>6</v>
      </c>
    </row>
    <row r="17" spans="1:5" ht="14.25" customHeight="1">
      <c r="A17" s="67" t="s">
        <v>182</v>
      </c>
      <c r="B17" s="58" t="s">
        <v>183</v>
      </c>
      <c r="C17" s="68">
        <v>8</v>
      </c>
      <c r="D17" s="83">
        <v>1</v>
      </c>
      <c r="E17" s="80">
        <f t="shared" si="0"/>
        <v>8</v>
      </c>
    </row>
    <row r="18" spans="1:5" ht="14.25" customHeight="1">
      <c r="A18" s="67" t="s">
        <v>567</v>
      </c>
      <c r="B18" s="58" t="s">
        <v>189</v>
      </c>
      <c r="C18" s="68">
        <v>7</v>
      </c>
      <c r="D18" s="83">
        <v>1</v>
      </c>
      <c r="E18" s="80">
        <f t="shared" si="0"/>
        <v>7</v>
      </c>
    </row>
    <row r="19" spans="1:5" ht="14.25" customHeight="1">
      <c r="A19" s="67" t="s">
        <v>195</v>
      </c>
      <c r="B19" s="58" t="s">
        <v>196</v>
      </c>
      <c r="C19" s="68">
        <v>6</v>
      </c>
      <c r="D19" s="83">
        <v>1</v>
      </c>
      <c r="E19" s="80">
        <f t="shared" si="0"/>
        <v>6</v>
      </c>
    </row>
    <row r="20" spans="1:5" ht="14.25" customHeight="1">
      <c r="A20" s="67" t="s">
        <v>197</v>
      </c>
      <c r="B20" s="58" t="s">
        <v>198</v>
      </c>
      <c r="C20" s="68">
        <v>6</v>
      </c>
      <c r="D20" s="83">
        <v>1</v>
      </c>
      <c r="E20" s="80">
        <f t="shared" si="0"/>
        <v>6</v>
      </c>
    </row>
    <row r="21" spans="1:5" ht="14.25" customHeight="1">
      <c r="A21" s="67" t="s">
        <v>209</v>
      </c>
      <c r="B21" s="58" t="s">
        <v>210</v>
      </c>
      <c r="C21" s="68">
        <v>7</v>
      </c>
      <c r="D21" s="83">
        <v>1</v>
      </c>
      <c r="E21" s="80">
        <f t="shared" si="0"/>
        <v>7</v>
      </c>
    </row>
    <row r="22" spans="1:5" ht="14.25" customHeight="1">
      <c r="A22" s="67" t="s">
        <v>319</v>
      </c>
      <c r="B22" s="58" t="s">
        <v>230</v>
      </c>
      <c r="C22" s="68">
        <v>8</v>
      </c>
      <c r="D22" s="83">
        <v>1</v>
      </c>
      <c r="E22" s="80">
        <f t="shared" si="0"/>
        <v>8</v>
      </c>
    </row>
    <row r="23" spans="1:5" ht="14.25" customHeight="1">
      <c r="A23" s="67" t="s">
        <v>233</v>
      </c>
      <c r="B23" s="58" t="s">
        <v>234</v>
      </c>
      <c r="C23" s="68">
        <v>7</v>
      </c>
      <c r="D23" s="83">
        <v>1</v>
      </c>
      <c r="E23" s="80">
        <f t="shared" si="0"/>
        <v>7</v>
      </c>
    </row>
    <row r="24" spans="1:5" ht="14.25" customHeight="1">
      <c r="A24" s="67" t="s">
        <v>235</v>
      </c>
      <c r="B24" s="58" t="s">
        <v>236</v>
      </c>
      <c r="C24" s="68">
        <v>5</v>
      </c>
      <c r="D24" s="83">
        <v>1</v>
      </c>
      <c r="E24" s="80">
        <f t="shared" si="0"/>
        <v>5</v>
      </c>
    </row>
    <row r="25" spans="1:5" ht="14.25" customHeight="1">
      <c r="A25" s="67" t="s">
        <v>237</v>
      </c>
      <c r="B25" s="58" t="s">
        <v>367</v>
      </c>
      <c r="C25" s="68">
        <v>8</v>
      </c>
      <c r="D25" s="83">
        <v>1</v>
      </c>
      <c r="E25" s="80">
        <f t="shared" si="0"/>
        <v>8</v>
      </c>
    </row>
    <row r="26" spans="1:5" ht="14.25" customHeight="1">
      <c r="A26" s="67" t="s">
        <v>244</v>
      </c>
      <c r="B26" s="58" t="s">
        <v>245</v>
      </c>
      <c r="C26" s="68">
        <v>6</v>
      </c>
      <c r="D26" s="83">
        <v>1</v>
      </c>
      <c r="E26" s="80">
        <f t="shared" si="0"/>
        <v>6</v>
      </c>
    </row>
    <row r="27" spans="1:5" ht="14.25" customHeight="1">
      <c r="A27" s="67" t="s">
        <v>246</v>
      </c>
      <c r="B27" s="58" t="s">
        <v>368</v>
      </c>
      <c r="C27" s="68">
        <v>8</v>
      </c>
      <c r="D27" s="83">
        <v>1</v>
      </c>
      <c r="E27" s="80">
        <f t="shared" si="0"/>
        <v>8</v>
      </c>
    </row>
    <row r="28" spans="1:5" ht="14.25" customHeight="1">
      <c r="A28" s="65" t="s">
        <v>277</v>
      </c>
      <c r="B28" s="58" t="s">
        <v>278</v>
      </c>
      <c r="C28" s="66">
        <v>5</v>
      </c>
      <c r="D28" s="83">
        <v>1</v>
      </c>
      <c r="E28" s="80">
        <f t="shared" si="0"/>
        <v>5</v>
      </c>
    </row>
    <row r="29" spans="1:5" ht="14.25" customHeight="1">
      <c r="A29" s="67" t="s">
        <v>297</v>
      </c>
      <c r="B29" s="58" t="s">
        <v>298</v>
      </c>
      <c r="C29" s="68">
        <v>9</v>
      </c>
      <c r="D29" s="83">
        <v>1</v>
      </c>
      <c r="E29" s="80">
        <f t="shared" si="0"/>
        <v>9</v>
      </c>
    </row>
    <row r="30" spans="1:5" ht="14.25" customHeight="1">
      <c r="A30" s="65" t="s">
        <v>299</v>
      </c>
      <c r="B30" s="58" t="s">
        <v>342</v>
      </c>
      <c r="C30" s="66">
        <v>10</v>
      </c>
      <c r="D30" s="83">
        <v>1</v>
      </c>
      <c r="E30" s="80">
        <f t="shared" si="0"/>
        <v>10</v>
      </c>
    </row>
    <row r="31" spans="1:5" ht="14.25" customHeight="1">
      <c r="A31" s="67" t="s">
        <v>304</v>
      </c>
      <c r="B31" s="58" t="s">
        <v>305</v>
      </c>
      <c r="C31" s="68">
        <v>7</v>
      </c>
      <c r="D31" s="83">
        <v>1</v>
      </c>
      <c r="E31" s="80">
        <f t="shared" si="0"/>
        <v>7</v>
      </c>
    </row>
    <row r="32" spans="1:5" ht="14.25" customHeight="1">
      <c r="A32" s="67" t="s">
        <v>306</v>
      </c>
      <c r="B32" s="58" t="s">
        <v>307</v>
      </c>
      <c r="C32" s="68">
        <v>6</v>
      </c>
      <c r="D32" s="83">
        <v>1</v>
      </c>
      <c r="E32" s="80">
        <f t="shared" si="0"/>
        <v>6</v>
      </c>
    </row>
    <row r="33" spans="1:5" ht="14.25" customHeight="1" thickBot="1">
      <c r="A33" s="71" t="s">
        <v>312</v>
      </c>
      <c r="B33" s="72" t="s">
        <v>313</v>
      </c>
      <c r="C33" s="73">
        <v>8</v>
      </c>
      <c r="D33" s="84">
        <f>IF(STATS!EJ7&lt;&gt;"",1,0)</f>
        <v>0</v>
      </c>
      <c r="E33" s="80">
        <f t="shared" si="0"/>
        <v>0</v>
      </c>
    </row>
    <row r="34" spans="1:5" ht="14.25">
      <c r="A34" s="52"/>
      <c r="B34" s="52"/>
      <c r="C34" s="53"/>
      <c r="D34" s="81"/>
      <c r="E34" s="54"/>
    </row>
    <row r="35" spans="1:5" ht="15">
      <c r="A35" s="89" t="s">
        <v>314</v>
      </c>
      <c r="B35" s="52"/>
      <c r="C35" s="47"/>
      <c r="D35" s="55">
        <f>SUM(D9:D33)</f>
        <v>24</v>
      </c>
      <c r="E35" s="56"/>
    </row>
    <row r="36" spans="1:5" ht="15.75" thickBot="1">
      <c r="A36" s="89" t="s">
        <v>315</v>
      </c>
      <c r="B36" s="52"/>
      <c r="C36" s="57"/>
      <c r="D36" s="47"/>
      <c r="E36" s="123">
        <f>(SUM(E9:E33)/D35)</f>
        <v>6.583333333333333</v>
      </c>
    </row>
    <row r="37" spans="1:5" ht="15.75" thickBot="1">
      <c r="A37" s="90" t="s">
        <v>332</v>
      </c>
      <c r="B37" s="86"/>
      <c r="C37" s="87"/>
      <c r="D37" s="88"/>
      <c r="E37" s="124">
        <f>(SUM(E9:E33)/D35)*SQRT(D35)</f>
        <v>32.25161494664518</v>
      </c>
    </row>
    <row r="39" spans="1:3" ht="12.75">
      <c r="A39" s="46"/>
      <c r="B39" s="46"/>
      <c r="C39" s="44"/>
    </row>
    <row r="40" spans="1:5" ht="51" customHeight="1">
      <c r="A40" s="264" t="s">
        <v>331</v>
      </c>
      <c r="B40" s="264"/>
      <c r="C40" s="264"/>
      <c r="D40" s="264"/>
      <c r="E40" s="264"/>
    </row>
    <row r="41" spans="1:3" ht="12.75">
      <c r="A41" s="46"/>
      <c r="B41" s="46"/>
      <c r="C41" s="44"/>
    </row>
    <row r="42" spans="1:5" ht="51" customHeight="1">
      <c r="A42" s="264" t="s">
        <v>371</v>
      </c>
      <c r="B42" s="264"/>
      <c r="C42" s="264"/>
      <c r="D42" s="264"/>
      <c r="E42" s="264"/>
    </row>
  </sheetData>
  <sheetProtection/>
  <protectedRanges>
    <protectedRange sqref="D8:D32" name="number of species"/>
  </protectedRanges>
  <mergeCells count="2">
    <mergeCell ref="A40:E40"/>
    <mergeCell ref="A42:E4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7"/>
  <sheetViews>
    <sheetView zoomScalePageLayoutView="0" workbookViewId="0" topLeftCell="A1">
      <pane xSplit="1" ySplit="1" topLeftCell="E425" activePane="bottomRight" state="frozen"/>
      <selection pane="topLeft" activeCell="A1" sqref="A1"/>
      <selection pane="topRight" activeCell="K1" sqref="K1"/>
      <selection pane="bottomLeft" activeCell="A2" sqref="A2"/>
      <selection pane="bottomRight" activeCell="N2" sqref="N2:N436"/>
    </sheetView>
  </sheetViews>
  <sheetFormatPr defaultColWidth="5.7109375" defaultRowHeight="12.75"/>
  <cols>
    <col min="1" max="1" width="5.00390625" style="27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12" customWidth="1"/>
    <col min="7" max="7" width="5.00390625" style="27" bestFit="1" customWidth="1"/>
    <col min="8" max="8" width="7.8515625" style="112" customWidth="1"/>
    <col min="9" max="9" width="5.7109375" style="10" customWidth="1"/>
    <col min="10" max="11" width="6.7109375" style="10" customWidth="1"/>
    <col min="12" max="12" width="5.7109375" style="24" customWidth="1"/>
    <col min="13" max="38" width="5.7109375" style="10" customWidth="1"/>
    <col min="39" max="39" width="5.7109375" style="24" customWidth="1"/>
    <col min="40" max="16384" width="5.7109375" style="10" customWidth="1"/>
  </cols>
  <sheetData>
    <row r="1" spans="1:41" s="9" customFormat="1" ht="189.75" customHeight="1">
      <c r="A1" s="205" t="s">
        <v>580</v>
      </c>
      <c r="B1" s="206" t="s">
        <v>581</v>
      </c>
      <c r="C1" s="194" t="s">
        <v>582</v>
      </c>
      <c r="D1" s="207" t="s">
        <v>583</v>
      </c>
      <c r="E1" s="194" t="s">
        <v>634</v>
      </c>
      <c r="F1" s="208" t="s">
        <v>585</v>
      </c>
      <c r="G1" s="205" t="s">
        <v>635</v>
      </c>
      <c r="H1" s="39" t="s">
        <v>587</v>
      </c>
      <c r="I1" s="16" t="s">
        <v>557</v>
      </c>
      <c r="J1" s="23" t="s">
        <v>407</v>
      </c>
      <c r="K1" s="23" t="s">
        <v>408</v>
      </c>
      <c r="L1" s="64" t="s">
        <v>588</v>
      </c>
      <c r="M1" s="15" t="s">
        <v>589</v>
      </c>
      <c r="N1" s="15" t="s">
        <v>590</v>
      </c>
      <c r="O1" s="15" t="s">
        <v>611</v>
      </c>
      <c r="P1" s="15" t="s">
        <v>591</v>
      </c>
      <c r="Q1" s="15" t="s">
        <v>592</v>
      </c>
      <c r="R1" s="15" t="s">
        <v>593</v>
      </c>
      <c r="S1" s="15" t="s">
        <v>594</v>
      </c>
      <c r="T1" s="15" t="s">
        <v>595</v>
      </c>
      <c r="U1" s="15" t="s">
        <v>628</v>
      </c>
      <c r="V1" s="15" t="s">
        <v>612</v>
      </c>
      <c r="W1" s="15" t="s">
        <v>596</v>
      </c>
      <c r="X1" s="15" t="s">
        <v>597</v>
      </c>
      <c r="Y1" s="15" t="s">
        <v>598</v>
      </c>
      <c r="Z1" s="15" t="s">
        <v>632</v>
      </c>
      <c r="AA1" s="15" t="s">
        <v>629</v>
      </c>
      <c r="AB1" s="15" t="s">
        <v>599</v>
      </c>
      <c r="AC1" s="15" t="s">
        <v>600</v>
      </c>
      <c r="AD1" s="15" t="s">
        <v>601</v>
      </c>
      <c r="AE1" s="15" t="s">
        <v>602</v>
      </c>
      <c r="AF1" s="15" t="s">
        <v>603</v>
      </c>
      <c r="AG1" s="15" t="s">
        <v>604</v>
      </c>
      <c r="AH1" s="15" t="s">
        <v>630</v>
      </c>
      <c r="AI1" s="15" t="s">
        <v>605</v>
      </c>
      <c r="AJ1" s="15" t="s">
        <v>607</v>
      </c>
      <c r="AK1" s="15" t="s">
        <v>608</v>
      </c>
      <c r="AL1" s="15" t="s">
        <v>609</v>
      </c>
      <c r="AM1" s="108" t="s">
        <v>613</v>
      </c>
      <c r="AN1" s="109" t="s">
        <v>633</v>
      </c>
      <c r="AO1" s="194" t="s">
        <v>631</v>
      </c>
    </row>
    <row r="2" spans="1:41" ht="12.75">
      <c r="A2" s="26">
        <v>1</v>
      </c>
      <c r="B2">
        <v>46.25434</v>
      </c>
      <c r="C2">
        <v>-91.92691</v>
      </c>
      <c r="D2" s="10">
        <v>8</v>
      </c>
      <c r="E2" s="10" t="s">
        <v>572</v>
      </c>
      <c r="F2" s="114">
        <v>1</v>
      </c>
      <c r="G2" s="204">
        <v>1</v>
      </c>
      <c r="H2" s="42">
        <v>1</v>
      </c>
      <c r="I2" s="10">
        <v>2</v>
      </c>
      <c r="J2" s="17">
        <v>2</v>
      </c>
      <c r="K2" s="17">
        <v>0</v>
      </c>
      <c r="L2" s="27">
        <v>0</v>
      </c>
      <c r="M2" s="27">
        <v>0</v>
      </c>
      <c r="N2" s="27">
        <v>0</v>
      </c>
      <c r="O2" s="27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1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11">
        <v>0</v>
      </c>
      <c r="AN2" s="111">
        <v>0</v>
      </c>
      <c r="AO2" s="10">
        <v>0</v>
      </c>
    </row>
    <row r="3" spans="1:41" ht="12.75">
      <c r="A3" s="26">
        <v>2</v>
      </c>
      <c r="B3">
        <v>46.25389</v>
      </c>
      <c r="C3">
        <v>-91.92689</v>
      </c>
      <c r="D3" s="10">
        <v>14</v>
      </c>
      <c r="E3" s="10" t="s">
        <v>573</v>
      </c>
      <c r="F3" s="114">
        <v>1</v>
      </c>
      <c r="G3" s="204">
        <v>1</v>
      </c>
      <c r="H3" s="42">
        <v>1</v>
      </c>
      <c r="I3" s="10">
        <v>1</v>
      </c>
      <c r="J3" s="17">
        <v>0</v>
      </c>
      <c r="K3" s="17">
        <v>0</v>
      </c>
      <c r="L3" s="27">
        <v>0</v>
      </c>
      <c r="M3" s="27">
        <v>0</v>
      </c>
      <c r="N3" s="27">
        <v>1</v>
      </c>
      <c r="O3" s="27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11">
        <v>0</v>
      </c>
      <c r="AN3" s="111">
        <v>0</v>
      </c>
      <c r="AO3" s="10">
        <v>0</v>
      </c>
    </row>
    <row r="4" spans="1:41" ht="12.75">
      <c r="A4" s="26">
        <v>3</v>
      </c>
      <c r="B4">
        <v>46.25344</v>
      </c>
      <c r="C4">
        <v>-91.92688</v>
      </c>
      <c r="D4" s="10">
        <v>6</v>
      </c>
      <c r="E4" s="10" t="s">
        <v>572</v>
      </c>
      <c r="F4" s="114">
        <v>1</v>
      </c>
      <c r="G4" s="204">
        <v>1</v>
      </c>
      <c r="H4" s="42">
        <v>2</v>
      </c>
      <c r="I4" s="10">
        <v>1</v>
      </c>
      <c r="J4" s="17">
        <v>4</v>
      </c>
      <c r="K4" s="17">
        <v>1</v>
      </c>
      <c r="L4" s="27">
        <v>0</v>
      </c>
      <c r="M4" s="27">
        <v>0</v>
      </c>
      <c r="N4" s="27">
        <v>1</v>
      </c>
      <c r="O4" s="27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1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11">
        <v>0</v>
      </c>
      <c r="AN4" s="111">
        <v>0</v>
      </c>
      <c r="AO4" s="10">
        <v>0</v>
      </c>
    </row>
    <row r="5" spans="1:41" ht="12.75">
      <c r="A5" s="26">
        <v>4</v>
      </c>
      <c r="B5">
        <v>46.2548</v>
      </c>
      <c r="C5">
        <v>-91.92628</v>
      </c>
      <c r="D5" s="10">
        <v>5.5</v>
      </c>
      <c r="E5" s="10" t="s">
        <v>572</v>
      </c>
      <c r="F5" s="114">
        <v>1</v>
      </c>
      <c r="G5" s="204">
        <v>1</v>
      </c>
      <c r="H5" s="42">
        <v>2</v>
      </c>
      <c r="I5" s="10">
        <v>2</v>
      </c>
      <c r="J5" s="17">
        <v>4</v>
      </c>
      <c r="K5" s="17">
        <v>4</v>
      </c>
      <c r="L5" s="27">
        <v>0</v>
      </c>
      <c r="M5" s="27">
        <v>0</v>
      </c>
      <c r="N5" s="27">
        <v>1</v>
      </c>
      <c r="O5" s="27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2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11">
        <v>0</v>
      </c>
      <c r="AN5" s="111">
        <v>0</v>
      </c>
      <c r="AO5" s="10">
        <v>0</v>
      </c>
    </row>
    <row r="6" spans="1:41" ht="12.75">
      <c r="A6" s="26">
        <v>5</v>
      </c>
      <c r="B6">
        <v>46.25435</v>
      </c>
      <c r="C6">
        <v>-91.92626</v>
      </c>
      <c r="D6" s="10">
        <v>6</v>
      </c>
      <c r="E6" s="10" t="s">
        <v>572</v>
      </c>
      <c r="F6" s="114">
        <v>1</v>
      </c>
      <c r="G6" s="204">
        <v>1</v>
      </c>
      <c r="H6" s="42">
        <v>2</v>
      </c>
      <c r="I6" s="10">
        <v>2</v>
      </c>
      <c r="J6" s="17">
        <v>0</v>
      </c>
      <c r="K6" s="17">
        <v>0</v>
      </c>
      <c r="L6" s="27">
        <v>0</v>
      </c>
      <c r="M6" s="27">
        <v>0</v>
      </c>
      <c r="N6" s="27">
        <v>0</v>
      </c>
      <c r="O6" s="27">
        <v>0</v>
      </c>
      <c r="P6" s="10">
        <v>1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11">
        <v>0</v>
      </c>
      <c r="AN6" s="111">
        <v>0</v>
      </c>
      <c r="AO6" s="10">
        <v>0</v>
      </c>
    </row>
    <row r="7" spans="1:41" ht="12.75">
      <c r="A7" s="26">
        <v>6</v>
      </c>
      <c r="B7">
        <v>46.2539</v>
      </c>
      <c r="C7">
        <v>-91.92624</v>
      </c>
      <c r="D7" s="10">
        <v>12</v>
      </c>
      <c r="E7" s="10" t="s">
        <v>573</v>
      </c>
      <c r="F7" s="114">
        <v>1</v>
      </c>
      <c r="G7" s="204">
        <v>0</v>
      </c>
      <c r="H7" s="42">
        <v>0</v>
      </c>
      <c r="I7" s="10">
        <v>0</v>
      </c>
      <c r="J7" s="17">
        <v>0</v>
      </c>
      <c r="K7" s="17">
        <v>0</v>
      </c>
      <c r="L7" s="27">
        <v>0</v>
      </c>
      <c r="M7" s="27">
        <v>0</v>
      </c>
      <c r="N7" s="27">
        <v>0</v>
      </c>
      <c r="O7" s="27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11">
        <v>0</v>
      </c>
      <c r="AN7" s="111">
        <v>0</v>
      </c>
      <c r="AO7" s="10">
        <v>0</v>
      </c>
    </row>
    <row r="8" spans="1:41" ht="12.75">
      <c r="A8" s="26">
        <v>7</v>
      </c>
      <c r="B8">
        <v>46.25346</v>
      </c>
      <c r="C8">
        <v>-91.92623</v>
      </c>
      <c r="D8" s="10">
        <v>13</v>
      </c>
      <c r="E8" s="10" t="s">
        <v>574</v>
      </c>
      <c r="F8" s="114">
        <v>1</v>
      </c>
      <c r="G8" s="204">
        <v>0</v>
      </c>
      <c r="H8" s="42">
        <v>0</v>
      </c>
      <c r="I8" s="10">
        <v>0</v>
      </c>
      <c r="J8" s="17">
        <v>0</v>
      </c>
      <c r="K8" s="17">
        <v>0</v>
      </c>
      <c r="L8" s="27">
        <v>0</v>
      </c>
      <c r="M8" s="27">
        <v>0</v>
      </c>
      <c r="N8" s="27">
        <v>0</v>
      </c>
      <c r="O8" s="27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11">
        <v>0</v>
      </c>
      <c r="AN8" s="111">
        <v>0</v>
      </c>
      <c r="AO8" s="10">
        <v>0</v>
      </c>
    </row>
    <row r="9" spans="1:41" ht="12.75">
      <c r="A9" s="26">
        <v>8</v>
      </c>
      <c r="B9">
        <v>46.25527</v>
      </c>
      <c r="C9">
        <v>-91.92564</v>
      </c>
      <c r="D9" s="10">
        <v>4.5</v>
      </c>
      <c r="E9" s="10" t="s">
        <v>572</v>
      </c>
      <c r="F9" s="114">
        <v>1</v>
      </c>
      <c r="G9" s="204">
        <v>1</v>
      </c>
      <c r="H9" s="42">
        <v>6</v>
      </c>
      <c r="I9" s="10">
        <v>2</v>
      </c>
      <c r="J9" s="17">
        <v>1</v>
      </c>
      <c r="K9" s="17">
        <v>0</v>
      </c>
      <c r="L9" s="27">
        <v>0</v>
      </c>
      <c r="M9" s="27">
        <v>0</v>
      </c>
      <c r="N9" s="27">
        <v>1</v>
      </c>
      <c r="O9" s="27">
        <v>0</v>
      </c>
      <c r="P9" s="10">
        <v>2</v>
      </c>
      <c r="Q9" s="10">
        <v>0</v>
      </c>
      <c r="R9" s="10">
        <v>0</v>
      </c>
      <c r="S9" s="10">
        <v>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1</v>
      </c>
      <c r="Z9" s="10">
        <v>0</v>
      </c>
      <c r="AA9" s="10">
        <v>0</v>
      </c>
      <c r="AB9" s="10">
        <v>1</v>
      </c>
      <c r="AC9" s="10">
        <v>0</v>
      </c>
      <c r="AD9" s="10">
        <v>0</v>
      </c>
      <c r="AE9" s="10">
        <v>2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11">
        <v>0</v>
      </c>
      <c r="AN9" s="111">
        <v>0</v>
      </c>
      <c r="AO9" s="10">
        <v>0</v>
      </c>
    </row>
    <row r="10" spans="1:41" ht="12.75">
      <c r="A10" s="26">
        <v>9</v>
      </c>
      <c r="B10">
        <v>46.25482</v>
      </c>
      <c r="C10">
        <v>-91.92563</v>
      </c>
      <c r="D10" s="10">
        <v>5</v>
      </c>
      <c r="E10" s="10" t="s">
        <v>572</v>
      </c>
      <c r="F10" s="114">
        <v>1</v>
      </c>
      <c r="G10" s="204">
        <v>1</v>
      </c>
      <c r="H10" s="42">
        <v>2</v>
      </c>
      <c r="I10" s="10">
        <v>2</v>
      </c>
      <c r="J10" s="17">
        <v>0</v>
      </c>
      <c r="K10" s="17">
        <v>0</v>
      </c>
      <c r="L10" s="27">
        <v>0</v>
      </c>
      <c r="M10" s="27">
        <v>0</v>
      </c>
      <c r="N10" s="27">
        <v>1</v>
      </c>
      <c r="O10" s="27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2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11">
        <v>0</v>
      </c>
      <c r="AN10" s="111">
        <v>0</v>
      </c>
      <c r="AO10" s="10">
        <v>0</v>
      </c>
    </row>
    <row r="11" spans="1:41" ht="12.75">
      <c r="A11" s="26">
        <v>10</v>
      </c>
      <c r="B11">
        <v>46.25437</v>
      </c>
      <c r="C11">
        <v>-91.92561</v>
      </c>
      <c r="D11" s="10">
        <v>5.5</v>
      </c>
      <c r="E11" s="10" t="s">
        <v>572</v>
      </c>
      <c r="F11" s="114">
        <v>1</v>
      </c>
      <c r="G11" s="204">
        <v>1</v>
      </c>
      <c r="H11" s="42">
        <v>2</v>
      </c>
      <c r="I11" s="10">
        <v>2</v>
      </c>
      <c r="J11" s="17">
        <v>0</v>
      </c>
      <c r="K11" s="17">
        <v>0</v>
      </c>
      <c r="L11" s="27">
        <v>0</v>
      </c>
      <c r="M11" s="27">
        <v>0</v>
      </c>
      <c r="N11" s="27">
        <v>0</v>
      </c>
      <c r="O11" s="27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1</v>
      </c>
      <c r="AC11" s="10">
        <v>0</v>
      </c>
      <c r="AD11" s="10">
        <v>0</v>
      </c>
      <c r="AE11" s="10">
        <v>2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11">
        <v>0</v>
      </c>
      <c r="AN11" s="111">
        <v>0</v>
      </c>
      <c r="AO11" s="10">
        <v>0</v>
      </c>
    </row>
    <row r="12" spans="1:41" ht="12.75">
      <c r="A12" s="26">
        <v>11</v>
      </c>
      <c r="B12">
        <v>46.25392</v>
      </c>
      <c r="C12">
        <v>-91.9256</v>
      </c>
      <c r="D12" s="10">
        <v>8</v>
      </c>
      <c r="E12" s="10" t="s">
        <v>572</v>
      </c>
      <c r="F12" s="114">
        <v>1</v>
      </c>
      <c r="G12" s="204">
        <v>1</v>
      </c>
      <c r="H12" s="42">
        <v>1</v>
      </c>
      <c r="I12" s="10">
        <v>1</v>
      </c>
      <c r="J12" s="17">
        <v>4</v>
      </c>
      <c r="K12" s="17">
        <v>0</v>
      </c>
      <c r="L12" s="27">
        <v>0</v>
      </c>
      <c r="M12" s="27">
        <v>0</v>
      </c>
      <c r="N12" s="27">
        <v>0</v>
      </c>
      <c r="O12" s="27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11">
        <v>0</v>
      </c>
      <c r="AN12" s="111">
        <v>0</v>
      </c>
      <c r="AO12" s="10">
        <v>0</v>
      </c>
    </row>
    <row r="13" spans="1:41" ht="12.75">
      <c r="A13" s="26">
        <v>12</v>
      </c>
      <c r="B13">
        <v>46.25347</v>
      </c>
      <c r="C13">
        <v>-91.92558</v>
      </c>
      <c r="D13" s="10">
        <v>17</v>
      </c>
      <c r="E13" s="10" t="s">
        <v>574</v>
      </c>
      <c r="F13" s="114">
        <v>0</v>
      </c>
      <c r="G13" s="204">
        <v>0</v>
      </c>
      <c r="H13" s="42">
        <v>0</v>
      </c>
      <c r="I13" s="10">
        <v>0</v>
      </c>
      <c r="J13" s="17">
        <v>0</v>
      </c>
      <c r="K13" s="17">
        <v>0</v>
      </c>
      <c r="L13" s="27">
        <v>0</v>
      </c>
      <c r="M13" s="27">
        <v>0</v>
      </c>
      <c r="N13" s="27">
        <v>0</v>
      </c>
      <c r="O13" s="27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11">
        <v>0</v>
      </c>
      <c r="AN13" s="111">
        <v>0</v>
      </c>
      <c r="AO13" s="10">
        <v>0</v>
      </c>
    </row>
    <row r="14" spans="1:41" ht="12.75">
      <c r="A14" s="26">
        <v>13</v>
      </c>
      <c r="B14">
        <v>46.25573</v>
      </c>
      <c r="C14">
        <v>-91.92501</v>
      </c>
      <c r="D14" s="198">
        <v>-99</v>
      </c>
      <c r="E14" s="198">
        <v>-99</v>
      </c>
      <c r="F14" s="114">
        <v>-99</v>
      </c>
      <c r="G14" s="114">
        <v>-99</v>
      </c>
      <c r="H14" s="42">
        <v>-99</v>
      </c>
      <c r="I14" s="198">
        <v>-99</v>
      </c>
      <c r="J14" s="42">
        <v>-99</v>
      </c>
      <c r="K14" s="42">
        <v>-99</v>
      </c>
      <c r="L14" s="201">
        <v>-99</v>
      </c>
      <c r="M14" s="201">
        <v>-99</v>
      </c>
      <c r="N14" s="201">
        <v>-99</v>
      </c>
      <c r="O14" s="201">
        <v>-99</v>
      </c>
      <c r="P14" s="198">
        <v>-99</v>
      </c>
      <c r="Q14" s="198">
        <v>-99</v>
      </c>
      <c r="R14" s="198">
        <v>-99</v>
      </c>
      <c r="S14" s="198">
        <v>-99</v>
      </c>
      <c r="T14" s="198">
        <v>-99</v>
      </c>
      <c r="U14" s="198">
        <v>-99</v>
      </c>
      <c r="V14" s="198">
        <v>-99</v>
      </c>
      <c r="W14" s="198">
        <v>-99</v>
      </c>
      <c r="X14" s="198">
        <v>-99</v>
      </c>
      <c r="Y14" s="198">
        <v>-99</v>
      </c>
      <c r="Z14" s="198">
        <v>-99</v>
      </c>
      <c r="AA14" s="198">
        <v>-99</v>
      </c>
      <c r="AB14" s="198">
        <v>-99</v>
      </c>
      <c r="AC14" s="198">
        <v>-99</v>
      </c>
      <c r="AD14" s="198">
        <v>-99</v>
      </c>
      <c r="AE14" s="198">
        <v>-99</v>
      </c>
      <c r="AF14" s="198">
        <v>-99</v>
      </c>
      <c r="AG14" s="198">
        <v>-99</v>
      </c>
      <c r="AH14" s="198">
        <v>-99</v>
      </c>
      <c r="AI14" s="198">
        <v>-99</v>
      </c>
      <c r="AJ14" s="198">
        <v>-99</v>
      </c>
      <c r="AK14" s="198">
        <v>-99</v>
      </c>
      <c r="AL14" s="198">
        <v>-99</v>
      </c>
      <c r="AM14" s="203">
        <v>-99</v>
      </c>
      <c r="AN14" s="203">
        <v>-99</v>
      </c>
      <c r="AO14" s="198">
        <v>-99</v>
      </c>
    </row>
    <row r="15" spans="1:41" ht="12.75">
      <c r="A15" s="26">
        <v>14</v>
      </c>
      <c r="B15">
        <v>46.25528</v>
      </c>
      <c r="C15">
        <v>-91.92499</v>
      </c>
      <c r="D15" s="10">
        <v>4</v>
      </c>
      <c r="E15" s="10" t="s">
        <v>572</v>
      </c>
      <c r="F15" s="114">
        <v>1</v>
      </c>
      <c r="G15" s="204">
        <v>1</v>
      </c>
      <c r="H15" s="42">
        <v>6</v>
      </c>
      <c r="I15" s="10">
        <v>2</v>
      </c>
      <c r="J15" s="17">
        <v>1</v>
      </c>
      <c r="K15" s="17">
        <v>0</v>
      </c>
      <c r="L15" s="27">
        <v>1</v>
      </c>
      <c r="M15" s="27">
        <v>0</v>
      </c>
      <c r="N15" s="27">
        <v>2</v>
      </c>
      <c r="O15" s="27">
        <v>0</v>
      </c>
      <c r="P15" s="10">
        <v>0</v>
      </c>
      <c r="Q15" s="10">
        <v>0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1</v>
      </c>
      <c r="Y15" s="10">
        <v>1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2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11">
        <v>0</v>
      </c>
      <c r="AN15" s="111">
        <v>0</v>
      </c>
      <c r="AO15" s="10">
        <v>0</v>
      </c>
    </row>
    <row r="16" spans="1:41" ht="12.75">
      <c r="A16" s="26">
        <v>15</v>
      </c>
      <c r="B16">
        <v>46.25483</v>
      </c>
      <c r="C16">
        <v>-91.92498</v>
      </c>
      <c r="D16" s="10">
        <v>5</v>
      </c>
      <c r="E16" s="10" t="s">
        <v>572</v>
      </c>
      <c r="F16" s="114">
        <v>1</v>
      </c>
      <c r="G16" s="204">
        <v>1</v>
      </c>
      <c r="H16" s="42">
        <v>4</v>
      </c>
      <c r="I16" s="10">
        <v>2</v>
      </c>
      <c r="J16" s="17">
        <v>0</v>
      </c>
      <c r="K16" s="17">
        <v>0</v>
      </c>
      <c r="L16" s="27">
        <v>1</v>
      </c>
      <c r="M16" s="27">
        <v>0</v>
      </c>
      <c r="N16" s="27">
        <v>0</v>
      </c>
      <c r="O16" s="27">
        <v>0</v>
      </c>
      <c r="P16" s="10">
        <v>0</v>
      </c>
      <c r="Q16" s="10">
        <v>0</v>
      </c>
      <c r="R16" s="10">
        <v>0</v>
      </c>
      <c r="S16" s="10">
        <v>2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1</v>
      </c>
      <c r="AC16" s="10">
        <v>0</v>
      </c>
      <c r="AD16" s="10">
        <v>0</v>
      </c>
      <c r="AE16" s="10">
        <v>2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11">
        <v>0</v>
      </c>
      <c r="AN16" s="111">
        <v>0</v>
      </c>
      <c r="AO16" s="10">
        <v>0</v>
      </c>
    </row>
    <row r="17" spans="1:41" ht="12.75">
      <c r="A17" s="26">
        <v>16</v>
      </c>
      <c r="B17">
        <v>46.25438</v>
      </c>
      <c r="C17">
        <v>-91.92496</v>
      </c>
      <c r="D17" s="10">
        <v>5</v>
      </c>
      <c r="E17" s="10" t="s">
        <v>572</v>
      </c>
      <c r="F17" s="114">
        <v>1</v>
      </c>
      <c r="G17" s="204">
        <v>1</v>
      </c>
      <c r="H17" s="42">
        <v>1</v>
      </c>
      <c r="I17" s="10">
        <v>2</v>
      </c>
      <c r="J17" s="17">
        <v>1</v>
      </c>
      <c r="K17" s="17">
        <v>0</v>
      </c>
      <c r="L17" s="27">
        <v>0</v>
      </c>
      <c r="M17" s="27">
        <v>0</v>
      </c>
      <c r="N17" s="27">
        <v>0</v>
      </c>
      <c r="O17" s="27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2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11">
        <v>0</v>
      </c>
      <c r="AN17" s="111">
        <v>0</v>
      </c>
      <c r="AO17" s="10">
        <v>0</v>
      </c>
    </row>
    <row r="18" spans="1:41" ht="12.75">
      <c r="A18" s="26">
        <v>17</v>
      </c>
      <c r="B18">
        <v>46.25393</v>
      </c>
      <c r="C18">
        <v>-91.92495</v>
      </c>
      <c r="D18" s="10">
        <v>5.5</v>
      </c>
      <c r="E18" s="10" t="s">
        <v>572</v>
      </c>
      <c r="F18" s="114">
        <v>1</v>
      </c>
      <c r="G18" s="204">
        <v>1</v>
      </c>
      <c r="H18" s="42">
        <v>3</v>
      </c>
      <c r="I18" s="10">
        <v>2</v>
      </c>
      <c r="J18" s="17">
        <v>4</v>
      </c>
      <c r="K18" s="17">
        <v>0</v>
      </c>
      <c r="L18" s="27">
        <v>0</v>
      </c>
      <c r="M18" s="27">
        <v>0</v>
      </c>
      <c r="N18" s="27">
        <v>0</v>
      </c>
      <c r="O18" s="27">
        <v>0</v>
      </c>
      <c r="P18" s="10">
        <v>1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1</v>
      </c>
      <c r="AE18" s="10">
        <v>2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11">
        <v>0</v>
      </c>
      <c r="AN18" s="111">
        <v>0</v>
      </c>
      <c r="AO18" s="10">
        <v>0</v>
      </c>
    </row>
    <row r="19" spans="1:41" ht="12.75">
      <c r="A19" s="26">
        <v>18</v>
      </c>
      <c r="B19">
        <v>46.25348</v>
      </c>
      <c r="C19">
        <v>-91.92493</v>
      </c>
      <c r="D19" s="10">
        <v>12</v>
      </c>
      <c r="E19" s="10" t="s">
        <v>574</v>
      </c>
      <c r="F19" s="114">
        <v>1</v>
      </c>
      <c r="G19" s="204">
        <v>0</v>
      </c>
      <c r="H19" s="42">
        <v>0</v>
      </c>
      <c r="I19" s="10">
        <v>0</v>
      </c>
      <c r="J19" s="17">
        <v>0</v>
      </c>
      <c r="K19" s="17">
        <v>0</v>
      </c>
      <c r="L19" s="27">
        <v>0</v>
      </c>
      <c r="M19" s="27">
        <v>0</v>
      </c>
      <c r="N19" s="27">
        <v>0</v>
      </c>
      <c r="O19" s="27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11">
        <v>0</v>
      </c>
      <c r="AN19" s="111">
        <v>0</v>
      </c>
      <c r="AO19" s="10">
        <v>0</v>
      </c>
    </row>
    <row r="20" spans="1:41" ht="12.75">
      <c r="A20" s="26">
        <v>19</v>
      </c>
      <c r="B20">
        <v>46.25303</v>
      </c>
      <c r="C20">
        <v>-91.92492</v>
      </c>
      <c r="D20" s="10">
        <v>8</v>
      </c>
      <c r="E20" s="10" t="s">
        <v>572</v>
      </c>
      <c r="F20" s="114">
        <v>1</v>
      </c>
      <c r="G20" s="204">
        <v>1</v>
      </c>
      <c r="H20" s="42">
        <v>2</v>
      </c>
      <c r="I20" s="10">
        <v>1</v>
      </c>
      <c r="J20" s="17">
        <v>0</v>
      </c>
      <c r="K20" s="17">
        <v>0</v>
      </c>
      <c r="L20" s="27">
        <v>0</v>
      </c>
      <c r="M20" s="27">
        <v>0</v>
      </c>
      <c r="N20" s="27">
        <v>1</v>
      </c>
      <c r="O20" s="27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11">
        <v>0</v>
      </c>
      <c r="AN20" s="111">
        <v>0</v>
      </c>
      <c r="AO20" s="10">
        <v>0</v>
      </c>
    </row>
    <row r="21" spans="1:41" ht="12.75">
      <c r="A21" s="26">
        <v>20</v>
      </c>
      <c r="B21">
        <v>46.25888</v>
      </c>
      <c r="C21">
        <v>-91.92447</v>
      </c>
      <c r="D21" s="198">
        <v>-99</v>
      </c>
      <c r="E21" s="198">
        <v>-99</v>
      </c>
      <c r="F21" s="114">
        <v>-99</v>
      </c>
      <c r="G21" s="114">
        <v>-99</v>
      </c>
      <c r="H21" s="42">
        <v>-99</v>
      </c>
      <c r="I21" s="198">
        <v>-99</v>
      </c>
      <c r="J21" s="42">
        <v>-99</v>
      </c>
      <c r="K21" s="42">
        <v>-99</v>
      </c>
      <c r="L21" s="201">
        <v>-99</v>
      </c>
      <c r="M21" s="201">
        <v>-99</v>
      </c>
      <c r="N21" s="201">
        <v>-99</v>
      </c>
      <c r="O21" s="201">
        <v>-99</v>
      </c>
      <c r="P21" s="198">
        <v>-99</v>
      </c>
      <c r="Q21" s="198">
        <v>-99</v>
      </c>
      <c r="R21" s="198">
        <v>-99</v>
      </c>
      <c r="S21" s="198">
        <v>-99</v>
      </c>
      <c r="T21" s="198">
        <v>-99</v>
      </c>
      <c r="U21" s="198">
        <v>-99</v>
      </c>
      <c r="V21" s="198">
        <v>-99</v>
      </c>
      <c r="W21" s="198">
        <v>-99</v>
      </c>
      <c r="X21" s="198">
        <v>-99</v>
      </c>
      <c r="Y21" s="198">
        <v>-99</v>
      </c>
      <c r="Z21" s="198">
        <v>-99</v>
      </c>
      <c r="AA21" s="198">
        <v>-99</v>
      </c>
      <c r="AB21" s="198">
        <v>-99</v>
      </c>
      <c r="AC21" s="198">
        <v>-99</v>
      </c>
      <c r="AD21" s="198">
        <v>-99</v>
      </c>
      <c r="AE21" s="198">
        <v>-99</v>
      </c>
      <c r="AF21" s="198">
        <v>-99</v>
      </c>
      <c r="AG21" s="198">
        <v>-99</v>
      </c>
      <c r="AH21" s="198">
        <v>-99</v>
      </c>
      <c r="AI21" s="198">
        <v>-99</v>
      </c>
      <c r="AJ21" s="198">
        <v>-99</v>
      </c>
      <c r="AK21" s="198">
        <v>-99</v>
      </c>
      <c r="AL21" s="198">
        <v>-99</v>
      </c>
      <c r="AM21" s="203">
        <v>-99</v>
      </c>
      <c r="AN21" s="203">
        <v>-99</v>
      </c>
      <c r="AO21" s="198">
        <v>-99</v>
      </c>
    </row>
    <row r="22" spans="1:41" ht="12.75">
      <c r="A22" s="26">
        <v>21</v>
      </c>
      <c r="B22">
        <v>46.25844</v>
      </c>
      <c r="C22">
        <v>-91.92446</v>
      </c>
      <c r="D22" s="198">
        <v>-99</v>
      </c>
      <c r="E22" s="198">
        <v>-99</v>
      </c>
      <c r="F22" s="114">
        <v>-99</v>
      </c>
      <c r="G22" s="114">
        <v>-99</v>
      </c>
      <c r="H22" s="42">
        <v>-99</v>
      </c>
      <c r="I22" s="198">
        <v>-99</v>
      </c>
      <c r="J22" s="42">
        <v>-99</v>
      </c>
      <c r="K22" s="42">
        <v>-99</v>
      </c>
      <c r="L22" s="201">
        <v>-99</v>
      </c>
      <c r="M22" s="201">
        <v>-99</v>
      </c>
      <c r="N22" s="201">
        <v>-99</v>
      </c>
      <c r="O22" s="201">
        <v>-99</v>
      </c>
      <c r="P22" s="198">
        <v>-99</v>
      </c>
      <c r="Q22" s="198">
        <v>-99</v>
      </c>
      <c r="R22" s="198">
        <v>-99</v>
      </c>
      <c r="S22" s="198">
        <v>-99</v>
      </c>
      <c r="T22" s="198">
        <v>-99</v>
      </c>
      <c r="U22" s="198">
        <v>-99</v>
      </c>
      <c r="V22" s="198">
        <v>-99</v>
      </c>
      <c r="W22" s="198">
        <v>-99</v>
      </c>
      <c r="X22" s="198">
        <v>-99</v>
      </c>
      <c r="Y22" s="198">
        <v>-99</v>
      </c>
      <c r="Z22" s="198">
        <v>-99</v>
      </c>
      <c r="AA22" s="198">
        <v>-99</v>
      </c>
      <c r="AB22" s="198">
        <v>-99</v>
      </c>
      <c r="AC22" s="198">
        <v>-99</v>
      </c>
      <c r="AD22" s="198">
        <v>-99</v>
      </c>
      <c r="AE22" s="198">
        <v>-99</v>
      </c>
      <c r="AF22" s="198">
        <v>-99</v>
      </c>
      <c r="AG22" s="198">
        <v>-99</v>
      </c>
      <c r="AH22" s="198">
        <v>-99</v>
      </c>
      <c r="AI22" s="198">
        <v>-99</v>
      </c>
      <c r="AJ22" s="198">
        <v>-99</v>
      </c>
      <c r="AK22" s="198">
        <v>-99</v>
      </c>
      <c r="AL22" s="198">
        <v>-99</v>
      </c>
      <c r="AM22" s="203">
        <v>-99</v>
      </c>
      <c r="AN22" s="203">
        <v>-99</v>
      </c>
      <c r="AO22" s="198">
        <v>-99</v>
      </c>
    </row>
    <row r="23" spans="1:41" ht="12.75">
      <c r="A23" s="26">
        <v>22</v>
      </c>
      <c r="B23">
        <v>46.25799</v>
      </c>
      <c r="C23">
        <v>-91.92444</v>
      </c>
      <c r="D23" s="198">
        <v>-99</v>
      </c>
      <c r="E23" s="198">
        <v>-99</v>
      </c>
      <c r="F23" s="114">
        <v>-99</v>
      </c>
      <c r="G23" s="114">
        <v>-99</v>
      </c>
      <c r="H23" s="42">
        <v>-99</v>
      </c>
      <c r="I23" s="198">
        <v>-99</v>
      </c>
      <c r="J23" s="42">
        <v>-99</v>
      </c>
      <c r="K23" s="42">
        <v>-99</v>
      </c>
      <c r="L23" s="201">
        <v>-99</v>
      </c>
      <c r="M23" s="201">
        <v>-99</v>
      </c>
      <c r="N23" s="201">
        <v>-99</v>
      </c>
      <c r="O23" s="201">
        <v>-99</v>
      </c>
      <c r="P23" s="198">
        <v>-99</v>
      </c>
      <c r="Q23" s="198">
        <v>-99</v>
      </c>
      <c r="R23" s="198">
        <v>-99</v>
      </c>
      <c r="S23" s="198">
        <v>-99</v>
      </c>
      <c r="T23" s="198">
        <v>-99</v>
      </c>
      <c r="U23" s="198">
        <v>-99</v>
      </c>
      <c r="V23" s="198">
        <v>-99</v>
      </c>
      <c r="W23" s="198">
        <v>-99</v>
      </c>
      <c r="X23" s="198">
        <v>-99</v>
      </c>
      <c r="Y23" s="198">
        <v>-99</v>
      </c>
      <c r="Z23" s="198">
        <v>-99</v>
      </c>
      <c r="AA23" s="198">
        <v>-99</v>
      </c>
      <c r="AB23" s="198">
        <v>-99</v>
      </c>
      <c r="AC23" s="198">
        <v>-99</v>
      </c>
      <c r="AD23" s="198">
        <v>-99</v>
      </c>
      <c r="AE23" s="198">
        <v>-99</v>
      </c>
      <c r="AF23" s="198">
        <v>-99</v>
      </c>
      <c r="AG23" s="198">
        <v>-99</v>
      </c>
      <c r="AH23" s="198">
        <v>-99</v>
      </c>
      <c r="AI23" s="198">
        <v>-99</v>
      </c>
      <c r="AJ23" s="198">
        <v>-99</v>
      </c>
      <c r="AK23" s="198">
        <v>-99</v>
      </c>
      <c r="AL23" s="198">
        <v>-99</v>
      </c>
      <c r="AM23" s="203">
        <v>-99</v>
      </c>
      <c r="AN23" s="203">
        <v>-99</v>
      </c>
      <c r="AO23" s="198">
        <v>-99</v>
      </c>
    </row>
    <row r="24" spans="1:41" ht="12.75">
      <c r="A24" s="26">
        <v>23</v>
      </c>
      <c r="B24">
        <v>46.25754</v>
      </c>
      <c r="C24">
        <v>-91.92442</v>
      </c>
      <c r="D24" s="198">
        <v>-99</v>
      </c>
      <c r="E24" s="198">
        <v>-99</v>
      </c>
      <c r="F24" s="114">
        <v>-99</v>
      </c>
      <c r="G24" s="114">
        <v>-99</v>
      </c>
      <c r="H24" s="42">
        <v>-99</v>
      </c>
      <c r="I24" s="198">
        <v>-99</v>
      </c>
      <c r="J24" s="42">
        <v>-99</v>
      </c>
      <c r="K24" s="42">
        <v>-99</v>
      </c>
      <c r="L24" s="201">
        <v>-99</v>
      </c>
      <c r="M24" s="201">
        <v>-99</v>
      </c>
      <c r="N24" s="201">
        <v>-99</v>
      </c>
      <c r="O24" s="201">
        <v>-99</v>
      </c>
      <c r="P24" s="198">
        <v>-99</v>
      </c>
      <c r="Q24" s="198">
        <v>-99</v>
      </c>
      <c r="R24" s="198">
        <v>-99</v>
      </c>
      <c r="S24" s="198">
        <v>-99</v>
      </c>
      <c r="T24" s="198">
        <v>-99</v>
      </c>
      <c r="U24" s="198">
        <v>-99</v>
      </c>
      <c r="V24" s="198">
        <v>-99</v>
      </c>
      <c r="W24" s="198">
        <v>-99</v>
      </c>
      <c r="X24" s="198">
        <v>-99</v>
      </c>
      <c r="Y24" s="198">
        <v>-99</v>
      </c>
      <c r="Z24" s="198">
        <v>-99</v>
      </c>
      <c r="AA24" s="198">
        <v>-99</v>
      </c>
      <c r="AB24" s="198">
        <v>-99</v>
      </c>
      <c r="AC24" s="198">
        <v>-99</v>
      </c>
      <c r="AD24" s="198">
        <v>-99</v>
      </c>
      <c r="AE24" s="198">
        <v>-99</v>
      </c>
      <c r="AF24" s="198">
        <v>-99</v>
      </c>
      <c r="AG24" s="198">
        <v>-99</v>
      </c>
      <c r="AH24" s="198">
        <v>-99</v>
      </c>
      <c r="AI24" s="198">
        <v>-99</v>
      </c>
      <c r="AJ24" s="198">
        <v>-99</v>
      </c>
      <c r="AK24" s="198">
        <v>-99</v>
      </c>
      <c r="AL24" s="198">
        <v>-99</v>
      </c>
      <c r="AM24" s="203">
        <v>-99</v>
      </c>
      <c r="AN24" s="203">
        <v>-99</v>
      </c>
      <c r="AO24" s="198">
        <v>-99</v>
      </c>
    </row>
    <row r="25" spans="1:41" ht="12.75">
      <c r="A25" s="26">
        <v>24</v>
      </c>
      <c r="B25">
        <v>46.25709</v>
      </c>
      <c r="C25">
        <v>-91.92441</v>
      </c>
      <c r="D25" s="198">
        <v>-99</v>
      </c>
      <c r="E25" s="198">
        <v>-99</v>
      </c>
      <c r="F25" s="114">
        <v>-99</v>
      </c>
      <c r="G25" s="114">
        <v>-99</v>
      </c>
      <c r="H25" s="42">
        <v>-99</v>
      </c>
      <c r="I25" s="198">
        <v>-99</v>
      </c>
      <c r="J25" s="42">
        <v>-99</v>
      </c>
      <c r="K25" s="42">
        <v>-99</v>
      </c>
      <c r="L25" s="201">
        <v>-99</v>
      </c>
      <c r="M25" s="201">
        <v>-99</v>
      </c>
      <c r="N25" s="201">
        <v>-99</v>
      </c>
      <c r="O25" s="201">
        <v>-99</v>
      </c>
      <c r="P25" s="198">
        <v>-99</v>
      </c>
      <c r="Q25" s="198">
        <v>-99</v>
      </c>
      <c r="R25" s="198">
        <v>-99</v>
      </c>
      <c r="S25" s="198">
        <v>-99</v>
      </c>
      <c r="T25" s="198">
        <v>-99</v>
      </c>
      <c r="U25" s="198">
        <v>-99</v>
      </c>
      <c r="V25" s="198">
        <v>-99</v>
      </c>
      <c r="W25" s="198">
        <v>-99</v>
      </c>
      <c r="X25" s="198">
        <v>-99</v>
      </c>
      <c r="Y25" s="198">
        <v>-99</v>
      </c>
      <c r="Z25" s="198">
        <v>-99</v>
      </c>
      <c r="AA25" s="198">
        <v>-99</v>
      </c>
      <c r="AB25" s="198">
        <v>-99</v>
      </c>
      <c r="AC25" s="198">
        <v>-99</v>
      </c>
      <c r="AD25" s="198">
        <v>-99</v>
      </c>
      <c r="AE25" s="198">
        <v>-99</v>
      </c>
      <c r="AF25" s="198">
        <v>-99</v>
      </c>
      <c r="AG25" s="198">
        <v>-99</v>
      </c>
      <c r="AH25" s="198">
        <v>-99</v>
      </c>
      <c r="AI25" s="198">
        <v>-99</v>
      </c>
      <c r="AJ25" s="198">
        <v>-99</v>
      </c>
      <c r="AK25" s="198">
        <v>-99</v>
      </c>
      <c r="AL25" s="198">
        <v>-99</v>
      </c>
      <c r="AM25" s="203">
        <v>-99</v>
      </c>
      <c r="AN25" s="203">
        <v>-99</v>
      </c>
      <c r="AO25" s="198">
        <v>-99</v>
      </c>
    </row>
    <row r="26" spans="1:41" ht="12.75">
      <c r="A26" s="26">
        <v>25</v>
      </c>
      <c r="B26">
        <v>46.25664</v>
      </c>
      <c r="C26">
        <v>-91.92439</v>
      </c>
      <c r="D26" s="198">
        <v>-99</v>
      </c>
      <c r="E26" s="198">
        <v>-99</v>
      </c>
      <c r="F26" s="114">
        <v>-99</v>
      </c>
      <c r="G26" s="114">
        <v>-99</v>
      </c>
      <c r="H26" s="42">
        <v>-99</v>
      </c>
      <c r="I26" s="198">
        <v>-99</v>
      </c>
      <c r="J26" s="42">
        <v>-99</v>
      </c>
      <c r="K26" s="42">
        <v>-99</v>
      </c>
      <c r="L26" s="201">
        <v>-99</v>
      </c>
      <c r="M26" s="201">
        <v>-99</v>
      </c>
      <c r="N26" s="201">
        <v>-99</v>
      </c>
      <c r="O26" s="201">
        <v>-99</v>
      </c>
      <c r="P26" s="198">
        <v>-99</v>
      </c>
      <c r="Q26" s="198">
        <v>-99</v>
      </c>
      <c r="R26" s="198">
        <v>-99</v>
      </c>
      <c r="S26" s="198">
        <v>-99</v>
      </c>
      <c r="T26" s="198">
        <v>-99</v>
      </c>
      <c r="U26" s="198">
        <v>-99</v>
      </c>
      <c r="V26" s="198">
        <v>-99</v>
      </c>
      <c r="W26" s="198">
        <v>-99</v>
      </c>
      <c r="X26" s="198">
        <v>-99</v>
      </c>
      <c r="Y26" s="198">
        <v>-99</v>
      </c>
      <c r="Z26" s="198">
        <v>-99</v>
      </c>
      <c r="AA26" s="198">
        <v>-99</v>
      </c>
      <c r="AB26" s="198">
        <v>-99</v>
      </c>
      <c r="AC26" s="198">
        <v>-99</v>
      </c>
      <c r="AD26" s="198">
        <v>-99</v>
      </c>
      <c r="AE26" s="198">
        <v>-99</v>
      </c>
      <c r="AF26" s="198">
        <v>-99</v>
      </c>
      <c r="AG26" s="198">
        <v>-99</v>
      </c>
      <c r="AH26" s="198">
        <v>-99</v>
      </c>
      <c r="AI26" s="198">
        <v>-99</v>
      </c>
      <c r="AJ26" s="198">
        <v>-99</v>
      </c>
      <c r="AK26" s="198">
        <v>-99</v>
      </c>
      <c r="AL26" s="198">
        <v>-99</v>
      </c>
      <c r="AM26" s="203">
        <v>-99</v>
      </c>
      <c r="AN26" s="203">
        <v>-99</v>
      </c>
      <c r="AO26" s="198">
        <v>-99</v>
      </c>
    </row>
    <row r="27" spans="1:41" ht="12.75">
      <c r="A27" s="26">
        <v>26</v>
      </c>
      <c r="B27">
        <v>46.25619</v>
      </c>
      <c r="C27">
        <v>-91.92438</v>
      </c>
      <c r="D27" s="198">
        <v>-99</v>
      </c>
      <c r="E27" s="198">
        <v>-99</v>
      </c>
      <c r="F27" s="114">
        <v>-99</v>
      </c>
      <c r="G27" s="114">
        <v>-99</v>
      </c>
      <c r="H27" s="42">
        <v>-99</v>
      </c>
      <c r="I27" s="198">
        <v>-99</v>
      </c>
      <c r="J27" s="42">
        <v>-99</v>
      </c>
      <c r="K27" s="42">
        <v>-99</v>
      </c>
      <c r="L27" s="201">
        <v>-99</v>
      </c>
      <c r="M27" s="201">
        <v>-99</v>
      </c>
      <c r="N27" s="201">
        <v>-99</v>
      </c>
      <c r="O27" s="201">
        <v>-99</v>
      </c>
      <c r="P27" s="198">
        <v>-99</v>
      </c>
      <c r="Q27" s="198">
        <v>-99</v>
      </c>
      <c r="R27" s="198">
        <v>-99</v>
      </c>
      <c r="S27" s="198">
        <v>-99</v>
      </c>
      <c r="T27" s="198">
        <v>-99</v>
      </c>
      <c r="U27" s="198">
        <v>-99</v>
      </c>
      <c r="V27" s="198">
        <v>-99</v>
      </c>
      <c r="W27" s="198">
        <v>-99</v>
      </c>
      <c r="X27" s="198">
        <v>-99</v>
      </c>
      <c r="Y27" s="198">
        <v>-99</v>
      </c>
      <c r="Z27" s="198">
        <v>-99</v>
      </c>
      <c r="AA27" s="198">
        <v>-99</v>
      </c>
      <c r="AB27" s="198">
        <v>-99</v>
      </c>
      <c r="AC27" s="198">
        <v>-99</v>
      </c>
      <c r="AD27" s="198">
        <v>-99</v>
      </c>
      <c r="AE27" s="198">
        <v>-99</v>
      </c>
      <c r="AF27" s="198">
        <v>-99</v>
      </c>
      <c r="AG27" s="198">
        <v>-99</v>
      </c>
      <c r="AH27" s="198">
        <v>-99</v>
      </c>
      <c r="AI27" s="198">
        <v>-99</v>
      </c>
      <c r="AJ27" s="198">
        <v>-99</v>
      </c>
      <c r="AK27" s="198">
        <v>-99</v>
      </c>
      <c r="AL27" s="198">
        <v>-99</v>
      </c>
      <c r="AM27" s="203">
        <v>-99</v>
      </c>
      <c r="AN27" s="203">
        <v>-99</v>
      </c>
      <c r="AO27" s="198">
        <v>-99</v>
      </c>
    </row>
    <row r="28" spans="1:41" ht="12.75">
      <c r="A28" s="26">
        <v>27</v>
      </c>
      <c r="B28">
        <v>46.25484</v>
      </c>
      <c r="C28">
        <v>-91.92433</v>
      </c>
      <c r="D28" s="10">
        <v>5</v>
      </c>
      <c r="E28" s="10" t="s">
        <v>572</v>
      </c>
      <c r="F28" s="114">
        <v>1</v>
      </c>
      <c r="G28" s="204">
        <v>1</v>
      </c>
      <c r="H28" s="42">
        <v>4</v>
      </c>
      <c r="I28" s="10">
        <v>2</v>
      </c>
      <c r="J28" s="17">
        <v>1</v>
      </c>
      <c r="K28" s="17">
        <v>0</v>
      </c>
      <c r="L28" s="27">
        <v>0</v>
      </c>
      <c r="M28" s="27">
        <v>0</v>
      </c>
      <c r="N28" s="27">
        <v>1</v>
      </c>
      <c r="O28" s="27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2</v>
      </c>
      <c r="AF28" s="10">
        <v>1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11">
        <v>0</v>
      </c>
      <c r="AN28" s="111">
        <v>0</v>
      </c>
      <c r="AO28" s="10">
        <v>0</v>
      </c>
    </row>
    <row r="29" spans="1:41" ht="12.75">
      <c r="A29" s="26">
        <v>28</v>
      </c>
      <c r="B29">
        <v>46.25439</v>
      </c>
      <c r="C29">
        <v>-91.92431</v>
      </c>
      <c r="D29" s="10">
        <v>5</v>
      </c>
      <c r="E29" s="10" t="s">
        <v>572</v>
      </c>
      <c r="F29" s="114">
        <v>1</v>
      </c>
      <c r="G29" s="204">
        <v>1</v>
      </c>
      <c r="H29" s="42">
        <v>2</v>
      </c>
      <c r="I29" s="10">
        <v>3</v>
      </c>
      <c r="J29" s="17">
        <v>3</v>
      </c>
      <c r="K29" s="17">
        <v>0</v>
      </c>
      <c r="L29" s="27">
        <v>0</v>
      </c>
      <c r="M29" s="27">
        <v>0</v>
      </c>
      <c r="N29" s="27">
        <v>0</v>
      </c>
      <c r="O29" s="27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1</v>
      </c>
      <c r="AC29" s="10">
        <v>0</v>
      </c>
      <c r="AD29" s="10">
        <v>0</v>
      </c>
      <c r="AE29" s="10">
        <v>1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11">
        <v>0</v>
      </c>
      <c r="AN29" s="111">
        <v>0</v>
      </c>
      <c r="AO29" s="10">
        <v>0</v>
      </c>
    </row>
    <row r="30" spans="1:41" ht="12.75">
      <c r="A30" s="26">
        <v>29</v>
      </c>
      <c r="B30">
        <v>46.25394</v>
      </c>
      <c r="C30">
        <v>-91.9243</v>
      </c>
      <c r="D30" s="10">
        <v>6</v>
      </c>
      <c r="E30" s="10" t="s">
        <v>572</v>
      </c>
      <c r="F30" s="114">
        <v>1</v>
      </c>
      <c r="G30" s="204">
        <v>1</v>
      </c>
      <c r="H30" s="42">
        <v>4</v>
      </c>
      <c r="I30" s="10">
        <v>3</v>
      </c>
      <c r="J30" s="17">
        <v>3</v>
      </c>
      <c r="K30" s="17">
        <v>0</v>
      </c>
      <c r="L30" s="27">
        <v>1</v>
      </c>
      <c r="M30" s="27">
        <v>0</v>
      </c>
      <c r="N30" s="27">
        <v>0</v>
      </c>
      <c r="O30" s="27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1</v>
      </c>
      <c r="Z30" s="10">
        <v>0</v>
      </c>
      <c r="AA30" s="10">
        <v>0</v>
      </c>
      <c r="AB30" s="10">
        <v>1</v>
      </c>
      <c r="AC30" s="10">
        <v>0</v>
      </c>
      <c r="AD30" s="10">
        <v>0</v>
      </c>
      <c r="AE30" s="10">
        <v>0</v>
      </c>
      <c r="AF30" s="10">
        <v>1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11">
        <v>0</v>
      </c>
      <c r="AN30" s="111">
        <v>0</v>
      </c>
      <c r="AO30" s="10">
        <v>0</v>
      </c>
    </row>
    <row r="31" spans="1:41" ht="12.75">
      <c r="A31" s="26">
        <v>30</v>
      </c>
      <c r="B31">
        <v>46.25349</v>
      </c>
      <c r="C31">
        <v>-91.92428</v>
      </c>
      <c r="D31" s="10">
        <v>9.5</v>
      </c>
      <c r="E31" s="10" t="s">
        <v>572</v>
      </c>
      <c r="F31" s="114">
        <v>1</v>
      </c>
      <c r="G31" s="204">
        <v>1</v>
      </c>
      <c r="H31" s="42">
        <v>1</v>
      </c>
      <c r="I31" s="10">
        <v>1</v>
      </c>
      <c r="J31" s="17">
        <v>0</v>
      </c>
      <c r="K31" s="17">
        <v>4</v>
      </c>
      <c r="L31" s="27">
        <v>0</v>
      </c>
      <c r="M31" s="27">
        <v>0</v>
      </c>
      <c r="N31" s="27">
        <v>0</v>
      </c>
      <c r="O31" s="27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1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11">
        <v>0</v>
      </c>
      <c r="AN31" s="111">
        <v>0</v>
      </c>
      <c r="AO31" s="10">
        <v>0</v>
      </c>
    </row>
    <row r="32" spans="1:41" ht="12.75">
      <c r="A32" s="26">
        <v>31</v>
      </c>
      <c r="B32">
        <v>46.25304</v>
      </c>
      <c r="C32">
        <v>-91.92427</v>
      </c>
      <c r="D32" s="10">
        <v>19</v>
      </c>
      <c r="E32" s="10" t="s">
        <v>574</v>
      </c>
      <c r="F32" s="114">
        <v>0</v>
      </c>
      <c r="G32" s="204">
        <v>0</v>
      </c>
      <c r="H32" s="42">
        <v>0</v>
      </c>
      <c r="I32" s="10">
        <v>0</v>
      </c>
      <c r="J32" s="17">
        <v>0</v>
      </c>
      <c r="K32" s="17">
        <v>0</v>
      </c>
      <c r="L32" s="27">
        <v>0</v>
      </c>
      <c r="M32" s="27">
        <v>0</v>
      </c>
      <c r="N32" s="27">
        <v>0</v>
      </c>
      <c r="O32" s="27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11">
        <v>0</v>
      </c>
      <c r="AN32" s="111">
        <v>0</v>
      </c>
      <c r="AO32" s="10">
        <v>0</v>
      </c>
    </row>
    <row r="33" spans="1:41" ht="12.75">
      <c r="A33" s="26">
        <v>32</v>
      </c>
      <c r="B33">
        <v>46.2589</v>
      </c>
      <c r="C33">
        <v>-91.92382</v>
      </c>
      <c r="D33" s="198">
        <v>-99</v>
      </c>
      <c r="E33" s="198">
        <v>-99</v>
      </c>
      <c r="F33" s="114">
        <v>-99</v>
      </c>
      <c r="G33" s="114">
        <v>-99</v>
      </c>
      <c r="H33" s="42">
        <v>-99</v>
      </c>
      <c r="I33" s="198">
        <v>-99</v>
      </c>
      <c r="J33" s="42">
        <v>-99</v>
      </c>
      <c r="K33" s="42">
        <v>-99</v>
      </c>
      <c r="L33" s="201">
        <v>-99</v>
      </c>
      <c r="M33" s="201">
        <v>-99</v>
      </c>
      <c r="N33" s="201">
        <v>-99</v>
      </c>
      <c r="O33" s="201">
        <v>-99</v>
      </c>
      <c r="P33" s="198">
        <v>-99</v>
      </c>
      <c r="Q33" s="198">
        <v>-99</v>
      </c>
      <c r="R33" s="198">
        <v>-99</v>
      </c>
      <c r="S33" s="198">
        <v>-99</v>
      </c>
      <c r="T33" s="198">
        <v>-99</v>
      </c>
      <c r="U33" s="198">
        <v>-99</v>
      </c>
      <c r="V33" s="198">
        <v>-99</v>
      </c>
      <c r="W33" s="198">
        <v>-99</v>
      </c>
      <c r="X33" s="198">
        <v>-99</v>
      </c>
      <c r="Y33" s="198">
        <v>-99</v>
      </c>
      <c r="Z33" s="198">
        <v>-99</v>
      </c>
      <c r="AA33" s="198">
        <v>-99</v>
      </c>
      <c r="AB33" s="198">
        <v>-99</v>
      </c>
      <c r="AC33" s="198">
        <v>-99</v>
      </c>
      <c r="AD33" s="198">
        <v>-99</v>
      </c>
      <c r="AE33" s="198">
        <v>-99</v>
      </c>
      <c r="AF33" s="198">
        <v>-99</v>
      </c>
      <c r="AG33" s="198">
        <v>-99</v>
      </c>
      <c r="AH33" s="198">
        <v>-99</v>
      </c>
      <c r="AI33" s="198">
        <v>-99</v>
      </c>
      <c r="AJ33" s="198">
        <v>-99</v>
      </c>
      <c r="AK33" s="198">
        <v>-99</v>
      </c>
      <c r="AL33" s="198">
        <v>-99</v>
      </c>
      <c r="AM33" s="203">
        <v>-99</v>
      </c>
      <c r="AN33" s="203">
        <v>-99</v>
      </c>
      <c r="AO33" s="198">
        <v>-99</v>
      </c>
    </row>
    <row r="34" spans="1:41" ht="12.75">
      <c r="A34" s="26">
        <v>33</v>
      </c>
      <c r="B34">
        <v>46.25845</v>
      </c>
      <c r="C34">
        <v>-91.92381</v>
      </c>
      <c r="D34" s="198">
        <v>-99</v>
      </c>
      <c r="E34" s="198">
        <v>-99</v>
      </c>
      <c r="F34" s="114">
        <v>-99</v>
      </c>
      <c r="G34" s="114">
        <v>-99</v>
      </c>
      <c r="H34" s="42">
        <v>-99</v>
      </c>
      <c r="I34" s="198">
        <v>-99</v>
      </c>
      <c r="J34" s="42">
        <v>-99</v>
      </c>
      <c r="K34" s="42">
        <v>-99</v>
      </c>
      <c r="L34" s="201">
        <v>-99</v>
      </c>
      <c r="M34" s="201">
        <v>-99</v>
      </c>
      <c r="N34" s="201">
        <v>-99</v>
      </c>
      <c r="O34" s="201">
        <v>-99</v>
      </c>
      <c r="P34" s="198">
        <v>-99</v>
      </c>
      <c r="Q34" s="198">
        <v>-99</v>
      </c>
      <c r="R34" s="198">
        <v>-99</v>
      </c>
      <c r="S34" s="198">
        <v>-99</v>
      </c>
      <c r="T34" s="198">
        <v>-99</v>
      </c>
      <c r="U34" s="198">
        <v>-99</v>
      </c>
      <c r="V34" s="198">
        <v>-99</v>
      </c>
      <c r="W34" s="198">
        <v>-99</v>
      </c>
      <c r="X34" s="198">
        <v>-99</v>
      </c>
      <c r="Y34" s="198">
        <v>-99</v>
      </c>
      <c r="Z34" s="198">
        <v>-99</v>
      </c>
      <c r="AA34" s="198">
        <v>-99</v>
      </c>
      <c r="AB34" s="198">
        <v>-99</v>
      </c>
      <c r="AC34" s="198">
        <v>-99</v>
      </c>
      <c r="AD34" s="198">
        <v>-99</v>
      </c>
      <c r="AE34" s="198">
        <v>-99</v>
      </c>
      <c r="AF34" s="198">
        <v>-99</v>
      </c>
      <c r="AG34" s="198">
        <v>-99</v>
      </c>
      <c r="AH34" s="198">
        <v>-99</v>
      </c>
      <c r="AI34" s="198">
        <v>-99</v>
      </c>
      <c r="AJ34" s="198">
        <v>-99</v>
      </c>
      <c r="AK34" s="198">
        <v>-99</v>
      </c>
      <c r="AL34" s="198">
        <v>-99</v>
      </c>
      <c r="AM34" s="203">
        <v>-99</v>
      </c>
      <c r="AN34" s="203">
        <v>-99</v>
      </c>
      <c r="AO34" s="198">
        <v>-99</v>
      </c>
    </row>
    <row r="35" spans="1:41" ht="12.75">
      <c r="A35" s="26">
        <v>34</v>
      </c>
      <c r="B35">
        <v>46.258</v>
      </c>
      <c r="C35">
        <v>-91.92379</v>
      </c>
      <c r="D35" s="198">
        <v>-99</v>
      </c>
      <c r="E35" s="198">
        <v>-99</v>
      </c>
      <c r="F35" s="114">
        <v>-99</v>
      </c>
      <c r="G35" s="114">
        <v>-99</v>
      </c>
      <c r="H35" s="42">
        <v>-99</v>
      </c>
      <c r="I35" s="198">
        <v>-99</v>
      </c>
      <c r="J35" s="42">
        <v>-99</v>
      </c>
      <c r="K35" s="42">
        <v>-99</v>
      </c>
      <c r="L35" s="201">
        <v>-99</v>
      </c>
      <c r="M35" s="201">
        <v>-99</v>
      </c>
      <c r="N35" s="201">
        <v>-99</v>
      </c>
      <c r="O35" s="201">
        <v>-99</v>
      </c>
      <c r="P35" s="198">
        <v>-99</v>
      </c>
      <c r="Q35" s="198">
        <v>-99</v>
      </c>
      <c r="R35" s="198">
        <v>-99</v>
      </c>
      <c r="S35" s="198">
        <v>-99</v>
      </c>
      <c r="T35" s="198">
        <v>-99</v>
      </c>
      <c r="U35" s="198">
        <v>-99</v>
      </c>
      <c r="V35" s="198">
        <v>-99</v>
      </c>
      <c r="W35" s="198">
        <v>-99</v>
      </c>
      <c r="X35" s="198">
        <v>-99</v>
      </c>
      <c r="Y35" s="198">
        <v>-99</v>
      </c>
      <c r="Z35" s="198">
        <v>-99</v>
      </c>
      <c r="AA35" s="198">
        <v>-99</v>
      </c>
      <c r="AB35" s="198">
        <v>-99</v>
      </c>
      <c r="AC35" s="198">
        <v>-99</v>
      </c>
      <c r="AD35" s="198">
        <v>-99</v>
      </c>
      <c r="AE35" s="198">
        <v>-99</v>
      </c>
      <c r="AF35" s="198">
        <v>-99</v>
      </c>
      <c r="AG35" s="198">
        <v>-99</v>
      </c>
      <c r="AH35" s="198">
        <v>-99</v>
      </c>
      <c r="AI35" s="198">
        <v>-99</v>
      </c>
      <c r="AJ35" s="198">
        <v>-99</v>
      </c>
      <c r="AK35" s="198">
        <v>-99</v>
      </c>
      <c r="AL35" s="198">
        <v>-99</v>
      </c>
      <c r="AM35" s="203">
        <v>-99</v>
      </c>
      <c r="AN35" s="203">
        <v>-99</v>
      </c>
      <c r="AO35" s="198">
        <v>-99</v>
      </c>
    </row>
    <row r="36" spans="1:41" ht="12.75">
      <c r="A36" s="26">
        <v>35</v>
      </c>
      <c r="B36">
        <v>46.25755</v>
      </c>
      <c r="C36">
        <v>-91.92378</v>
      </c>
      <c r="D36" s="198">
        <v>-99</v>
      </c>
      <c r="E36" s="198">
        <v>-99</v>
      </c>
      <c r="F36" s="114">
        <v>-99</v>
      </c>
      <c r="G36" s="114">
        <v>-99</v>
      </c>
      <c r="H36" s="42">
        <v>-99</v>
      </c>
      <c r="I36" s="198">
        <v>-99</v>
      </c>
      <c r="J36" s="42">
        <v>-99</v>
      </c>
      <c r="K36" s="42">
        <v>-99</v>
      </c>
      <c r="L36" s="201">
        <v>-99</v>
      </c>
      <c r="M36" s="201">
        <v>-99</v>
      </c>
      <c r="N36" s="201">
        <v>-99</v>
      </c>
      <c r="O36" s="201">
        <v>-99</v>
      </c>
      <c r="P36" s="198">
        <v>-99</v>
      </c>
      <c r="Q36" s="198">
        <v>-99</v>
      </c>
      <c r="R36" s="198">
        <v>-99</v>
      </c>
      <c r="S36" s="198">
        <v>-99</v>
      </c>
      <c r="T36" s="198">
        <v>-99</v>
      </c>
      <c r="U36" s="198">
        <v>-99</v>
      </c>
      <c r="V36" s="198">
        <v>-99</v>
      </c>
      <c r="W36" s="198">
        <v>-99</v>
      </c>
      <c r="X36" s="198">
        <v>-99</v>
      </c>
      <c r="Y36" s="198">
        <v>-99</v>
      </c>
      <c r="Z36" s="198">
        <v>-99</v>
      </c>
      <c r="AA36" s="198">
        <v>-99</v>
      </c>
      <c r="AB36" s="198">
        <v>-99</v>
      </c>
      <c r="AC36" s="198">
        <v>-99</v>
      </c>
      <c r="AD36" s="198">
        <v>-99</v>
      </c>
      <c r="AE36" s="198">
        <v>-99</v>
      </c>
      <c r="AF36" s="198">
        <v>-99</v>
      </c>
      <c r="AG36" s="198">
        <v>-99</v>
      </c>
      <c r="AH36" s="198">
        <v>-99</v>
      </c>
      <c r="AI36" s="198">
        <v>-99</v>
      </c>
      <c r="AJ36" s="198">
        <v>-99</v>
      </c>
      <c r="AK36" s="198">
        <v>-99</v>
      </c>
      <c r="AL36" s="198">
        <v>-99</v>
      </c>
      <c r="AM36" s="203">
        <v>-99</v>
      </c>
      <c r="AN36" s="203">
        <v>-99</v>
      </c>
      <c r="AO36" s="198">
        <v>-99</v>
      </c>
    </row>
    <row r="37" spans="1:41" ht="12.75">
      <c r="A37" s="26">
        <v>36</v>
      </c>
      <c r="B37">
        <v>46.25665</v>
      </c>
      <c r="C37">
        <v>-91.92374</v>
      </c>
      <c r="D37" s="198">
        <v>-99</v>
      </c>
      <c r="E37" s="198">
        <v>-99</v>
      </c>
      <c r="F37" s="114">
        <v>-99</v>
      </c>
      <c r="G37" s="114">
        <v>-99</v>
      </c>
      <c r="H37" s="42">
        <v>-99</v>
      </c>
      <c r="I37" s="198">
        <v>-99</v>
      </c>
      <c r="J37" s="42">
        <v>-99</v>
      </c>
      <c r="K37" s="42">
        <v>-99</v>
      </c>
      <c r="L37" s="201">
        <v>-99</v>
      </c>
      <c r="M37" s="201">
        <v>-99</v>
      </c>
      <c r="N37" s="201">
        <v>-99</v>
      </c>
      <c r="O37" s="201">
        <v>-99</v>
      </c>
      <c r="P37" s="198">
        <v>-99</v>
      </c>
      <c r="Q37" s="198">
        <v>-99</v>
      </c>
      <c r="R37" s="198">
        <v>-99</v>
      </c>
      <c r="S37" s="198">
        <v>-99</v>
      </c>
      <c r="T37" s="198">
        <v>-99</v>
      </c>
      <c r="U37" s="198">
        <v>-99</v>
      </c>
      <c r="V37" s="198">
        <v>-99</v>
      </c>
      <c r="W37" s="198">
        <v>-99</v>
      </c>
      <c r="X37" s="198">
        <v>-99</v>
      </c>
      <c r="Y37" s="198">
        <v>-99</v>
      </c>
      <c r="Z37" s="198">
        <v>-99</v>
      </c>
      <c r="AA37" s="198">
        <v>-99</v>
      </c>
      <c r="AB37" s="198">
        <v>-99</v>
      </c>
      <c r="AC37" s="198">
        <v>-99</v>
      </c>
      <c r="AD37" s="198">
        <v>-99</v>
      </c>
      <c r="AE37" s="198">
        <v>-99</v>
      </c>
      <c r="AF37" s="198">
        <v>-99</v>
      </c>
      <c r="AG37" s="198">
        <v>-99</v>
      </c>
      <c r="AH37" s="198">
        <v>-99</v>
      </c>
      <c r="AI37" s="198">
        <v>-99</v>
      </c>
      <c r="AJ37" s="198">
        <v>-99</v>
      </c>
      <c r="AK37" s="198">
        <v>-99</v>
      </c>
      <c r="AL37" s="198">
        <v>-99</v>
      </c>
      <c r="AM37" s="203">
        <v>-99</v>
      </c>
      <c r="AN37" s="203">
        <v>-99</v>
      </c>
      <c r="AO37" s="198">
        <v>-99</v>
      </c>
    </row>
    <row r="38" spans="1:41" ht="12.75">
      <c r="A38" s="26">
        <v>37</v>
      </c>
      <c r="B38">
        <v>46.2562</v>
      </c>
      <c r="C38">
        <v>-91.92373</v>
      </c>
      <c r="D38" s="198">
        <v>-99</v>
      </c>
      <c r="E38" s="198">
        <v>-99</v>
      </c>
      <c r="F38" s="114">
        <v>-99</v>
      </c>
      <c r="G38" s="114">
        <v>-99</v>
      </c>
      <c r="H38" s="42">
        <v>-99</v>
      </c>
      <c r="I38" s="198">
        <v>-99</v>
      </c>
      <c r="J38" s="42">
        <v>-99</v>
      </c>
      <c r="K38" s="42">
        <v>-99</v>
      </c>
      <c r="L38" s="201">
        <v>-99</v>
      </c>
      <c r="M38" s="201">
        <v>-99</v>
      </c>
      <c r="N38" s="201">
        <v>-99</v>
      </c>
      <c r="O38" s="201">
        <v>-99</v>
      </c>
      <c r="P38" s="198">
        <v>-99</v>
      </c>
      <c r="Q38" s="198">
        <v>-99</v>
      </c>
      <c r="R38" s="198">
        <v>-99</v>
      </c>
      <c r="S38" s="198">
        <v>-99</v>
      </c>
      <c r="T38" s="198">
        <v>-99</v>
      </c>
      <c r="U38" s="198">
        <v>-99</v>
      </c>
      <c r="V38" s="198">
        <v>-99</v>
      </c>
      <c r="W38" s="198">
        <v>-99</v>
      </c>
      <c r="X38" s="198">
        <v>-99</v>
      </c>
      <c r="Y38" s="198">
        <v>-99</v>
      </c>
      <c r="Z38" s="198">
        <v>-99</v>
      </c>
      <c r="AA38" s="198">
        <v>-99</v>
      </c>
      <c r="AB38" s="198">
        <v>-99</v>
      </c>
      <c r="AC38" s="198">
        <v>-99</v>
      </c>
      <c r="AD38" s="198">
        <v>-99</v>
      </c>
      <c r="AE38" s="198">
        <v>-99</v>
      </c>
      <c r="AF38" s="198">
        <v>-99</v>
      </c>
      <c r="AG38" s="198">
        <v>-99</v>
      </c>
      <c r="AH38" s="198">
        <v>-99</v>
      </c>
      <c r="AI38" s="198">
        <v>-99</v>
      </c>
      <c r="AJ38" s="198">
        <v>-99</v>
      </c>
      <c r="AK38" s="198">
        <v>-99</v>
      </c>
      <c r="AL38" s="198">
        <v>-99</v>
      </c>
      <c r="AM38" s="203">
        <v>-99</v>
      </c>
      <c r="AN38" s="203">
        <v>-99</v>
      </c>
      <c r="AO38" s="198">
        <v>-99</v>
      </c>
    </row>
    <row r="39" spans="1:41" ht="12.75">
      <c r="A39" s="26">
        <v>38</v>
      </c>
      <c r="B39">
        <v>46.25485</v>
      </c>
      <c r="C39">
        <v>-91.92368</v>
      </c>
      <c r="D39" s="10">
        <v>4.5</v>
      </c>
      <c r="E39" s="10" t="s">
        <v>572</v>
      </c>
      <c r="F39" s="114">
        <v>1</v>
      </c>
      <c r="G39" s="204">
        <v>1</v>
      </c>
      <c r="H39" s="42">
        <v>3</v>
      </c>
      <c r="I39" s="10">
        <v>2</v>
      </c>
      <c r="J39" s="17">
        <v>4</v>
      </c>
      <c r="K39" s="17">
        <v>0</v>
      </c>
      <c r="L39" s="27">
        <v>1</v>
      </c>
      <c r="M39" s="27">
        <v>0</v>
      </c>
      <c r="N39" s="27">
        <v>0</v>
      </c>
      <c r="O39" s="27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2</v>
      </c>
      <c r="AF39" s="10">
        <v>1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11">
        <v>0</v>
      </c>
      <c r="AN39" s="111">
        <v>0</v>
      </c>
      <c r="AO39" s="10">
        <v>0</v>
      </c>
    </row>
    <row r="40" spans="1:41" ht="12.75">
      <c r="A40" s="26">
        <v>39</v>
      </c>
      <c r="B40">
        <v>46.2544</v>
      </c>
      <c r="C40">
        <v>-91.92367</v>
      </c>
      <c r="D40" s="10">
        <v>7</v>
      </c>
      <c r="E40" s="10" t="s">
        <v>572</v>
      </c>
      <c r="F40" s="114">
        <v>1</v>
      </c>
      <c r="G40" s="204">
        <v>1</v>
      </c>
      <c r="H40" s="42">
        <v>2</v>
      </c>
      <c r="I40" s="10">
        <v>3</v>
      </c>
      <c r="J40" s="17">
        <v>3</v>
      </c>
      <c r="K40" s="17">
        <v>0</v>
      </c>
      <c r="L40" s="27">
        <v>0</v>
      </c>
      <c r="M40" s="27">
        <v>0</v>
      </c>
      <c r="N40" s="27">
        <v>1</v>
      </c>
      <c r="O40" s="27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1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11">
        <v>0</v>
      </c>
      <c r="AN40" s="111">
        <v>0</v>
      </c>
      <c r="AO40" s="10">
        <v>0</v>
      </c>
    </row>
    <row r="41" spans="1:41" ht="12.75">
      <c r="A41" s="26">
        <v>40</v>
      </c>
      <c r="B41">
        <v>46.25395</v>
      </c>
      <c r="C41">
        <v>-91.92365</v>
      </c>
      <c r="D41" s="10">
        <v>17</v>
      </c>
      <c r="E41" s="10" t="s">
        <v>572</v>
      </c>
      <c r="F41" s="114">
        <v>0</v>
      </c>
      <c r="G41" s="204">
        <v>0</v>
      </c>
      <c r="H41" s="42">
        <v>0</v>
      </c>
      <c r="I41" s="10">
        <v>0</v>
      </c>
      <c r="J41" s="17">
        <v>0</v>
      </c>
      <c r="K41" s="17">
        <v>0</v>
      </c>
      <c r="L41" s="27">
        <v>0</v>
      </c>
      <c r="M41" s="27">
        <v>0</v>
      </c>
      <c r="N41" s="27">
        <v>0</v>
      </c>
      <c r="O41" s="27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11">
        <v>0</v>
      </c>
      <c r="AN41" s="111">
        <v>0</v>
      </c>
      <c r="AO41" s="10">
        <v>0</v>
      </c>
    </row>
    <row r="42" spans="1:41" ht="12.75">
      <c r="A42" s="26">
        <v>41</v>
      </c>
      <c r="B42">
        <v>46.2535</v>
      </c>
      <c r="C42">
        <v>-91.92363</v>
      </c>
      <c r="D42" s="10">
        <v>15.5</v>
      </c>
      <c r="E42" s="10" t="s">
        <v>572</v>
      </c>
      <c r="F42" s="114">
        <v>0</v>
      </c>
      <c r="G42" s="204">
        <v>0</v>
      </c>
      <c r="H42" s="42">
        <v>0</v>
      </c>
      <c r="I42" s="10">
        <v>0</v>
      </c>
      <c r="J42" s="17">
        <v>0</v>
      </c>
      <c r="K42" s="17">
        <v>0</v>
      </c>
      <c r="L42" s="27">
        <v>0</v>
      </c>
      <c r="M42" s="27">
        <v>0</v>
      </c>
      <c r="N42" s="27">
        <v>0</v>
      </c>
      <c r="O42" s="27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11">
        <v>0</v>
      </c>
      <c r="AN42" s="111">
        <v>0</v>
      </c>
      <c r="AO42" s="10">
        <v>0</v>
      </c>
    </row>
    <row r="43" spans="1:41" ht="12.75">
      <c r="A43" s="26">
        <v>42</v>
      </c>
      <c r="B43">
        <v>46.25305</v>
      </c>
      <c r="C43">
        <v>-91.92362</v>
      </c>
      <c r="D43" s="10">
        <v>14</v>
      </c>
      <c r="E43" s="10" t="s">
        <v>574</v>
      </c>
      <c r="F43" s="114">
        <v>1</v>
      </c>
      <c r="G43" s="204">
        <v>0</v>
      </c>
      <c r="H43" s="42">
        <v>0</v>
      </c>
      <c r="I43" s="10">
        <v>0</v>
      </c>
      <c r="J43" s="17">
        <v>0</v>
      </c>
      <c r="K43" s="17">
        <v>0</v>
      </c>
      <c r="L43" s="27">
        <v>0</v>
      </c>
      <c r="M43" s="27">
        <v>0</v>
      </c>
      <c r="N43" s="27">
        <v>0</v>
      </c>
      <c r="O43" s="27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11">
        <v>0</v>
      </c>
      <c r="AN43" s="111">
        <v>0</v>
      </c>
      <c r="AO43" s="10">
        <v>0</v>
      </c>
    </row>
    <row r="44" spans="1:41" ht="12.75">
      <c r="A44" s="26">
        <v>43</v>
      </c>
      <c r="B44">
        <v>46.2526</v>
      </c>
      <c r="C44">
        <v>-91.9236</v>
      </c>
      <c r="D44" s="10">
        <v>7</v>
      </c>
      <c r="E44" s="10" t="s">
        <v>572</v>
      </c>
      <c r="F44" s="114">
        <v>1</v>
      </c>
      <c r="G44" s="204">
        <v>1</v>
      </c>
      <c r="H44" s="42">
        <v>2</v>
      </c>
      <c r="I44" s="10">
        <v>1</v>
      </c>
      <c r="J44" s="17">
        <v>0</v>
      </c>
      <c r="K44" s="17">
        <v>0</v>
      </c>
      <c r="L44" s="27">
        <v>0</v>
      </c>
      <c r="M44" s="27">
        <v>0</v>
      </c>
      <c r="N44" s="27">
        <v>0</v>
      </c>
      <c r="O44" s="27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1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1</v>
      </c>
      <c r="AM44" s="111">
        <v>0</v>
      </c>
      <c r="AN44" s="111">
        <v>0</v>
      </c>
      <c r="AO44" s="10">
        <v>0</v>
      </c>
    </row>
    <row r="45" spans="1:41" ht="12.75">
      <c r="A45" s="26">
        <v>44</v>
      </c>
      <c r="B45">
        <v>46.25936</v>
      </c>
      <c r="C45">
        <v>-91.92319</v>
      </c>
      <c r="D45" s="198">
        <v>-99</v>
      </c>
      <c r="E45" s="198">
        <v>-99</v>
      </c>
      <c r="F45" s="114">
        <v>-99</v>
      </c>
      <c r="G45" s="114">
        <v>-99</v>
      </c>
      <c r="H45" s="42">
        <v>-99</v>
      </c>
      <c r="I45" s="198">
        <v>-99</v>
      </c>
      <c r="J45" s="42">
        <v>-99</v>
      </c>
      <c r="K45" s="42">
        <v>-99</v>
      </c>
      <c r="L45" s="201">
        <v>-99</v>
      </c>
      <c r="M45" s="201">
        <v>-99</v>
      </c>
      <c r="N45" s="201">
        <v>-99</v>
      </c>
      <c r="O45" s="201">
        <v>-99</v>
      </c>
      <c r="P45" s="198">
        <v>-99</v>
      </c>
      <c r="Q45" s="198">
        <v>-99</v>
      </c>
      <c r="R45" s="198">
        <v>-99</v>
      </c>
      <c r="S45" s="198">
        <v>-99</v>
      </c>
      <c r="T45" s="198">
        <v>-99</v>
      </c>
      <c r="U45" s="198">
        <v>-99</v>
      </c>
      <c r="V45" s="198">
        <v>-99</v>
      </c>
      <c r="W45" s="198">
        <v>-99</v>
      </c>
      <c r="X45" s="198">
        <v>-99</v>
      </c>
      <c r="Y45" s="198">
        <v>-99</v>
      </c>
      <c r="Z45" s="198">
        <v>-99</v>
      </c>
      <c r="AA45" s="198">
        <v>-99</v>
      </c>
      <c r="AB45" s="198">
        <v>-99</v>
      </c>
      <c r="AC45" s="198">
        <v>-99</v>
      </c>
      <c r="AD45" s="198">
        <v>-99</v>
      </c>
      <c r="AE45" s="198">
        <v>-99</v>
      </c>
      <c r="AF45" s="198">
        <v>-99</v>
      </c>
      <c r="AG45" s="198">
        <v>-99</v>
      </c>
      <c r="AH45" s="198">
        <v>-99</v>
      </c>
      <c r="AI45" s="198">
        <v>-99</v>
      </c>
      <c r="AJ45" s="198">
        <v>-99</v>
      </c>
      <c r="AK45" s="198">
        <v>-99</v>
      </c>
      <c r="AL45" s="198">
        <v>-99</v>
      </c>
      <c r="AM45" s="203">
        <v>-99</v>
      </c>
      <c r="AN45" s="203">
        <v>-99</v>
      </c>
      <c r="AO45" s="198">
        <v>-99</v>
      </c>
    </row>
    <row r="46" spans="1:41" ht="12.75">
      <c r="A46" s="26">
        <v>45</v>
      </c>
      <c r="B46">
        <v>46.25891</v>
      </c>
      <c r="C46">
        <v>-91.92318</v>
      </c>
      <c r="D46" s="198">
        <v>-99</v>
      </c>
      <c r="E46" s="198">
        <v>-99</v>
      </c>
      <c r="F46" s="114">
        <v>-99</v>
      </c>
      <c r="G46" s="114">
        <v>-99</v>
      </c>
      <c r="H46" s="42">
        <v>-99</v>
      </c>
      <c r="I46" s="198">
        <v>-99</v>
      </c>
      <c r="J46" s="42">
        <v>-99</v>
      </c>
      <c r="K46" s="42">
        <v>-99</v>
      </c>
      <c r="L46" s="201">
        <v>-99</v>
      </c>
      <c r="M46" s="201">
        <v>-99</v>
      </c>
      <c r="N46" s="201">
        <v>-99</v>
      </c>
      <c r="O46" s="201">
        <v>-99</v>
      </c>
      <c r="P46" s="198">
        <v>-99</v>
      </c>
      <c r="Q46" s="198">
        <v>-99</v>
      </c>
      <c r="R46" s="198">
        <v>-99</v>
      </c>
      <c r="S46" s="198">
        <v>-99</v>
      </c>
      <c r="T46" s="198">
        <v>-99</v>
      </c>
      <c r="U46" s="198">
        <v>-99</v>
      </c>
      <c r="V46" s="198">
        <v>-99</v>
      </c>
      <c r="W46" s="198">
        <v>-99</v>
      </c>
      <c r="X46" s="198">
        <v>-99</v>
      </c>
      <c r="Y46" s="198">
        <v>-99</v>
      </c>
      <c r="Z46" s="198">
        <v>-99</v>
      </c>
      <c r="AA46" s="198">
        <v>-99</v>
      </c>
      <c r="AB46" s="198">
        <v>-99</v>
      </c>
      <c r="AC46" s="198">
        <v>-99</v>
      </c>
      <c r="AD46" s="198">
        <v>-99</v>
      </c>
      <c r="AE46" s="198">
        <v>-99</v>
      </c>
      <c r="AF46" s="198">
        <v>-99</v>
      </c>
      <c r="AG46" s="198">
        <v>-99</v>
      </c>
      <c r="AH46" s="198">
        <v>-99</v>
      </c>
      <c r="AI46" s="198">
        <v>-99</v>
      </c>
      <c r="AJ46" s="198">
        <v>-99</v>
      </c>
      <c r="AK46" s="198">
        <v>-99</v>
      </c>
      <c r="AL46" s="198">
        <v>-99</v>
      </c>
      <c r="AM46" s="203">
        <v>-99</v>
      </c>
      <c r="AN46" s="203">
        <v>-99</v>
      </c>
      <c r="AO46" s="198">
        <v>-99</v>
      </c>
    </row>
    <row r="47" spans="1:41" ht="12.75">
      <c r="A47" s="26">
        <v>46</v>
      </c>
      <c r="B47">
        <v>46.25846</v>
      </c>
      <c r="C47">
        <v>-91.92316</v>
      </c>
      <c r="D47" s="198">
        <v>-99</v>
      </c>
      <c r="E47" s="198">
        <v>-99</v>
      </c>
      <c r="F47" s="114">
        <v>-99</v>
      </c>
      <c r="G47" s="114">
        <v>-99</v>
      </c>
      <c r="H47" s="42">
        <v>-99</v>
      </c>
      <c r="I47" s="198">
        <v>-99</v>
      </c>
      <c r="J47" s="42">
        <v>-99</v>
      </c>
      <c r="K47" s="42">
        <v>-99</v>
      </c>
      <c r="L47" s="201">
        <v>-99</v>
      </c>
      <c r="M47" s="201">
        <v>-99</v>
      </c>
      <c r="N47" s="201">
        <v>-99</v>
      </c>
      <c r="O47" s="201">
        <v>-99</v>
      </c>
      <c r="P47" s="198">
        <v>-99</v>
      </c>
      <c r="Q47" s="198">
        <v>-99</v>
      </c>
      <c r="R47" s="198">
        <v>-99</v>
      </c>
      <c r="S47" s="198">
        <v>-99</v>
      </c>
      <c r="T47" s="198">
        <v>-99</v>
      </c>
      <c r="U47" s="198">
        <v>-99</v>
      </c>
      <c r="V47" s="198">
        <v>-99</v>
      </c>
      <c r="W47" s="198">
        <v>-99</v>
      </c>
      <c r="X47" s="198">
        <v>-99</v>
      </c>
      <c r="Y47" s="198">
        <v>-99</v>
      </c>
      <c r="Z47" s="198">
        <v>-99</v>
      </c>
      <c r="AA47" s="198">
        <v>-99</v>
      </c>
      <c r="AB47" s="198">
        <v>-99</v>
      </c>
      <c r="AC47" s="198">
        <v>-99</v>
      </c>
      <c r="AD47" s="198">
        <v>-99</v>
      </c>
      <c r="AE47" s="198">
        <v>-99</v>
      </c>
      <c r="AF47" s="198">
        <v>-99</v>
      </c>
      <c r="AG47" s="198">
        <v>-99</v>
      </c>
      <c r="AH47" s="198">
        <v>-99</v>
      </c>
      <c r="AI47" s="198">
        <v>-99</v>
      </c>
      <c r="AJ47" s="198">
        <v>-99</v>
      </c>
      <c r="AK47" s="198">
        <v>-99</v>
      </c>
      <c r="AL47" s="198">
        <v>-99</v>
      </c>
      <c r="AM47" s="203">
        <v>-99</v>
      </c>
      <c r="AN47" s="203">
        <v>-99</v>
      </c>
      <c r="AO47" s="198">
        <v>-99</v>
      </c>
    </row>
    <row r="48" spans="1:41" ht="12.75">
      <c r="A48" s="26">
        <v>47</v>
      </c>
      <c r="B48">
        <v>46.25801</v>
      </c>
      <c r="C48">
        <v>-91.92314</v>
      </c>
      <c r="D48" s="198">
        <v>-99</v>
      </c>
      <c r="E48" s="198">
        <v>-99</v>
      </c>
      <c r="F48" s="114">
        <v>-99</v>
      </c>
      <c r="G48" s="114">
        <v>-99</v>
      </c>
      <c r="H48" s="42">
        <v>-99</v>
      </c>
      <c r="I48" s="198">
        <v>-99</v>
      </c>
      <c r="J48" s="42">
        <v>-99</v>
      </c>
      <c r="K48" s="42">
        <v>-99</v>
      </c>
      <c r="L48" s="201">
        <v>-99</v>
      </c>
      <c r="M48" s="201">
        <v>-99</v>
      </c>
      <c r="N48" s="201">
        <v>-99</v>
      </c>
      <c r="O48" s="201">
        <v>-99</v>
      </c>
      <c r="P48" s="198">
        <v>-99</v>
      </c>
      <c r="Q48" s="198">
        <v>-99</v>
      </c>
      <c r="R48" s="198">
        <v>-99</v>
      </c>
      <c r="S48" s="198">
        <v>-99</v>
      </c>
      <c r="T48" s="198">
        <v>-99</v>
      </c>
      <c r="U48" s="198">
        <v>-99</v>
      </c>
      <c r="V48" s="198">
        <v>-99</v>
      </c>
      <c r="W48" s="198">
        <v>-99</v>
      </c>
      <c r="X48" s="198">
        <v>-99</v>
      </c>
      <c r="Y48" s="198">
        <v>-99</v>
      </c>
      <c r="Z48" s="198">
        <v>-99</v>
      </c>
      <c r="AA48" s="198">
        <v>-99</v>
      </c>
      <c r="AB48" s="198">
        <v>-99</v>
      </c>
      <c r="AC48" s="198">
        <v>-99</v>
      </c>
      <c r="AD48" s="198">
        <v>-99</v>
      </c>
      <c r="AE48" s="198">
        <v>-99</v>
      </c>
      <c r="AF48" s="198">
        <v>-99</v>
      </c>
      <c r="AG48" s="198">
        <v>-99</v>
      </c>
      <c r="AH48" s="198">
        <v>-99</v>
      </c>
      <c r="AI48" s="198">
        <v>-99</v>
      </c>
      <c r="AJ48" s="198">
        <v>-99</v>
      </c>
      <c r="AK48" s="198">
        <v>-99</v>
      </c>
      <c r="AL48" s="198">
        <v>-99</v>
      </c>
      <c r="AM48" s="203">
        <v>-99</v>
      </c>
      <c r="AN48" s="203">
        <v>-99</v>
      </c>
      <c r="AO48" s="198">
        <v>-99</v>
      </c>
    </row>
    <row r="49" spans="1:41" ht="12.75">
      <c r="A49" s="26">
        <v>48</v>
      </c>
      <c r="B49">
        <v>46.25666</v>
      </c>
      <c r="C49">
        <v>-91.9231</v>
      </c>
      <c r="D49" s="198">
        <v>-99</v>
      </c>
      <c r="E49" s="198">
        <v>-99</v>
      </c>
      <c r="F49" s="114">
        <v>-99</v>
      </c>
      <c r="G49" s="114">
        <v>-99</v>
      </c>
      <c r="H49" s="42">
        <v>-99</v>
      </c>
      <c r="I49" s="198">
        <v>-99</v>
      </c>
      <c r="J49" s="42">
        <v>-99</v>
      </c>
      <c r="K49" s="42">
        <v>-99</v>
      </c>
      <c r="L49" s="201">
        <v>-99</v>
      </c>
      <c r="M49" s="201">
        <v>-99</v>
      </c>
      <c r="N49" s="201">
        <v>-99</v>
      </c>
      <c r="O49" s="201">
        <v>-99</v>
      </c>
      <c r="P49" s="198">
        <v>-99</v>
      </c>
      <c r="Q49" s="198">
        <v>-99</v>
      </c>
      <c r="R49" s="198">
        <v>-99</v>
      </c>
      <c r="S49" s="198">
        <v>-99</v>
      </c>
      <c r="T49" s="198">
        <v>-99</v>
      </c>
      <c r="U49" s="198">
        <v>-99</v>
      </c>
      <c r="V49" s="198">
        <v>-99</v>
      </c>
      <c r="W49" s="198">
        <v>-99</v>
      </c>
      <c r="X49" s="198">
        <v>-99</v>
      </c>
      <c r="Y49" s="198">
        <v>-99</v>
      </c>
      <c r="Z49" s="198">
        <v>-99</v>
      </c>
      <c r="AA49" s="198">
        <v>-99</v>
      </c>
      <c r="AB49" s="198">
        <v>-99</v>
      </c>
      <c r="AC49" s="198">
        <v>-99</v>
      </c>
      <c r="AD49" s="198">
        <v>-99</v>
      </c>
      <c r="AE49" s="198">
        <v>-99</v>
      </c>
      <c r="AF49" s="198">
        <v>-99</v>
      </c>
      <c r="AG49" s="198">
        <v>-99</v>
      </c>
      <c r="AH49" s="198">
        <v>-99</v>
      </c>
      <c r="AI49" s="198">
        <v>-99</v>
      </c>
      <c r="AJ49" s="198">
        <v>-99</v>
      </c>
      <c r="AK49" s="198">
        <v>-99</v>
      </c>
      <c r="AL49" s="198">
        <v>-99</v>
      </c>
      <c r="AM49" s="203">
        <v>-99</v>
      </c>
      <c r="AN49" s="203">
        <v>-99</v>
      </c>
      <c r="AO49" s="198">
        <v>-99</v>
      </c>
    </row>
    <row r="50" spans="1:41" ht="12.75">
      <c r="A50" s="26">
        <v>49</v>
      </c>
      <c r="B50">
        <v>46.25621</v>
      </c>
      <c r="C50">
        <v>-91.92308</v>
      </c>
      <c r="D50" s="198">
        <v>-99</v>
      </c>
      <c r="E50" s="198">
        <v>-99</v>
      </c>
      <c r="F50" s="114">
        <v>-99</v>
      </c>
      <c r="G50" s="114">
        <v>-99</v>
      </c>
      <c r="H50" s="42">
        <v>-99</v>
      </c>
      <c r="I50" s="198">
        <v>-99</v>
      </c>
      <c r="J50" s="42">
        <v>-99</v>
      </c>
      <c r="K50" s="42">
        <v>-99</v>
      </c>
      <c r="L50" s="201">
        <v>-99</v>
      </c>
      <c r="M50" s="201">
        <v>-99</v>
      </c>
      <c r="N50" s="201">
        <v>-99</v>
      </c>
      <c r="O50" s="201">
        <v>-99</v>
      </c>
      <c r="P50" s="198">
        <v>-99</v>
      </c>
      <c r="Q50" s="198">
        <v>-99</v>
      </c>
      <c r="R50" s="198">
        <v>-99</v>
      </c>
      <c r="S50" s="198">
        <v>-99</v>
      </c>
      <c r="T50" s="198">
        <v>-99</v>
      </c>
      <c r="U50" s="198">
        <v>-99</v>
      </c>
      <c r="V50" s="198">
        <v>-99</v>
      </c>
      <c r="W50" s="198">
        <v>-99</v>
      </c>
      <c r="X50" s="198">
        <v>-99</v>
      </c>
      <c r="Y50" s="198">
        <v>-99</v>
      </c>
      <c r="Z50" s="198">
        <v>-99</v>
      </c>
      <c r="AA50" s="198">
        <v>-99</v>
      </c>
      <c r="AB50" s="198">
        <v>-99</v>
      </c>
      <c r="AC50" s="198">
        <v>-99</v>
      </c>
      <c r="AD50" s="198">
        <v>-99</v>
      </c>
      <c r="AE50" s="198">
        <v>-99</v>
      </c>
      <c r="AF50" s="198">
        <v>-99</v>
      </c>
      <c r="AG50" s="198">
        <v>-99</v>
      </c>
      <c r="AH50" s="198">
        <v>-99</v>
      </c>
      <c r="AI50" s="198">
        <v>-99</v>
      </c>
      <c r="AJ50" s="198">
        <v>-99</v>
      </c>
      <c r="AK50" s="198">
        <v>-99</v>
      </c>
      <c r="AL50" s="198">
        <v>-99</v>
      </c>
      <c r="AM50" s="203">
        <v>-99</v>
      </c>
      <c r="AN50" s="203">
        <v>-99</v>
      </c>
      <c r="AO50" s="198">
        <v>-99</v>
      </c>
    </row>
    <row r="51" spans="1:41" ht="12.75">
      <c r="A51" s="26">
        <v>50</v>
      </c>
      <c r="B51">
        <v>46.25441</v>
      </c>
      <c r="C51">
        <v>-91.92302</v>
      </c>
      <c r="D51" s="10">
        <v>13</v>
      </c>
      <c r="E51" s="10" t="s">
        <v>574</v>
      </c>
      <c r="F51" s="114">
        <v>1</v>
      </c>
      <c r="G51" s="204">
        <v>0</v>
      </c>
      <c r="H51" s="42">
        <v>0</v>
      </c>
      <c r="I51" s="10">
        <v>0</v>
      </c>
      <c r="J51" s="17">
        <v>0</v>
      </c>
      <c r="K51" s="17">
        <v>0</v>
      </c>
      <c r="L51" s="27">
        <v>0</v>
      </c>
      <c r="M51" s="27">
        <v>0</v>
      </c>
      <c r="N51" s="27">
        <v>0</v>
      </c>
      <c r="O51" s="27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11">
        <v>0</v>
      </c>
      <c r="AN51" s="111">
        <v>0</v>
      </c>
      <c r="AO51" s="10">
        <v>0</v>
      </c>
    </row>
    <row r="52" spans="1:41" ht="12.75">
      <c r="A52" s="26">
        <v>51</v>
      </c>
      <c r="B52">
        <v>46.25396</v>
      </c>
      <c r="C52">
        <v>-91.923</v>
      </c>
      <c r="D52" s="10">
        <v>15</v>
      </c>
      <c r="E52" s="10" t="s">
        <v>574</v>
      </c>
      <c r="F52" s="114">
        <v>0</v>
      </c>
      <c r="G52" s="204">
        <v>0</v>
      </c>
      <c r="H52" s="42">
        <v>0</v>
      </c>
      <c r="I52" s="10">
        <v>0</v>
      </c>
      <c r="J52" s="17">
        <v>0</v>
      </c>
      <c r="K52" s="17">
        <v>0</v>
      </c>
      <c r="L52" s="27">
        <v>0</v>
      </c>
      <c r="M52" s="27">
        <v>0</v>
      </c>
      <c r="N52" s="27">
        <v>0</v>
      </c>
      <c r="O52" s="27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11">
        <v>0</v>
      </c>
      <c r="AN52" s="111">
        <v>0</v>
      </c>
      <c r="AO52" s="10">
        <v>0</v>
      </c>
    </row>
    <row r="53" spans="1:41" ht="12.75">
      <c r="A53" s="26">
        <v>52</v>
      </c>
      <c r="B53">
        <v>46.25351</v>
      </c>
      <c r="C53">
        <v>-91.92299</v>
      </c>
      <c r="D53" s="10">
        <v>10</v>
      </c>
      <c r="E53" s="10" t="s">
        <v>572</v>
      </c>
      <c r="F53" s="114">
        <v>1</v>
      </c>
      <c r="G53" s="204">
        <v>1</v>
      </c>
      <c r="H53" s="42">
        <v>0</v>
      </c>
      <c r="I53" s="10">
        <v>3</v>
      </c>
      <c r="J53" s="17">
        <v>3</v>
      </c>
      <c r="K53" s="17">
        <v>0</v>
      </c>
      <c r="L53" s="27">
        <v>0</v>
      </c>
      <c r="M53" s="27">
        <v>0</v>
      </c>
      <c r="N53" s="27">
        <v>0</v>
      </c>
      <c r="O53" s="27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11">
        <v>0</v>
      </c>
      <c r="AN53" s="111">
        <v>0</v>
      </c>
      <c r="AO53" s="10">
        <v>0</v>
      </c>
    </row>
    <row r="54" spans="1:41" ht="12.75">
      <c r="A54" s="26">
        <v>53</v>
      </c>
      <c r="B54">
        <v>46.25306</v>
      </c>
      <c r="C54">
        <v>-91.92297</v>
      </c>
      <c r="D54" s="10">
        <v>11</v>
      </c>
      <c r="E54" s="10" t="s">
        <v>572</v>
      </c>
      <c r="F54" s="114">
        <v>1</v>
      </c>
      <c r="G54" s="204">
        <v>1</v>
      </c>
      <c r="H54" s="42">
        <v>1</v>
      </c>
      <c r="I54" s="10">
        <v>3</v>
      </c>
      <c r="J54" s="17">
        <v>3</v>
      </c>
      <c r="K54" s="17">
        <v>0</v>
      </c>
      <c r="L54" s="27">
        <v>0</v>
      </c>
      <c r="M54" s="27">
        <v>0</v>
      </c>
      <c r="N54" s="27">
        <v>0</v>
      </c>
      <c r="O54" s="27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11">
        <v>0</v>
      </c>
      <c r="AN54" s="111">
        <v>0</v>
      </c>
      <c r="AO54" s="10">
        <v>0</v>
      </c>
    </row>
    <row r="55" spans="1:41" ht="12.75">
      <c r="A55" s="26">
        <v>54</v>
      </c>
      <c r="B55">
        <v>46.25261</v>
      </c>
      <c r="C55">
        <v>-91.92295</v>
      </c>
      <c r="D55" s="10">
        <v>8.5</v>
      </c>
      <c r="E55" s="10" t="s">
        <v>572</v>
      </c>
      <c r="F55" s="114">
        <v>1</v>
      </c>
      <c r="G55" s="204">
        <v>1</v>
      </c>
      <c r="H55" s="42">
        <v>1</v>
      </c>
      <c r="I55" s="10">
        <v>2</v>
      </c>
      <c r="J55" s="17">
        <v>4</v>
      </c>
      <c r="K55" s="17">
        <v>0</v>
      </c>
      <c r="L55" s="27">
        <v>0</v>
      </c>
      <c r="M55" s="27">
        <v>0</v>
      </c>
      <c r="N55" s="27">
        <v>0</v>
      </c>
      <c r="O55" s="27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2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11">
        <v>0</v>
      </c>
      <c r="AN55" s="111">
        <v>0</v>
      </c>
      <c r="AO55" s="10">
        <v>0</v>
      </c>
    </row>
    <row r="56" spans="1:41" ht="12.75">
      <c r="A56" s="26">
        <v>55</v>
      </c>
      <c r="B56">
        <v>46.25937</v>
      </c>
      <c r="C56">
        <v>-91.92254</v>
      </c>
      <c r="D56" s="198">
        <v>-99</v>
      </c>
      <c r="E56" s="198">
        <v>-99</v>
      </c>
      <c r="F56" s="114">
        <v>-99</v>
      </c>
      <c r="G56" s="114">
        <v>-99</v>
      </c>
      <c r="H56" s="42">
        <v>-99</v>
      </c>
      <c r="I56" s="198">
        <v>-99</v>
      </c>
      <c r="J56" s="42">
        <v>-99</v>
      </c>
      <c r="K56" s="42">
        <v>-99</v>
      </c>
      <c r="L56" s="201">
        <v>-99</v>
      </c>
      <c r="M56" s="201">
        <v>-99</v>
      </c>
      <c r="N56" s="201">
        <v>-99</v>
      </c>
      <c r="O56" s="201">
        <v>-99</v>
      </c>
      <c r="P56" s="198">
        <v>-99</v>
      </c>
      <c r="Q56" s="198">
        <v>-99</v>
      </c>
      <c r="R56" s="198">
        <v>-99</v>
      </c>
      <c r="S56" s="198">
        <v>-99</v>
      </c>
      <c r="T56" s="198">
        <v>-99</v>
      </c>
      <c r="U56" s="198">
        <v>-99</v>
      </c>
      <c r="V56" s="198">
        <v>-99</v>
      </c>
      <c r="W56" s="198">
        <v>-99</v>
      </c>
      <c r="X56" s="198">
        <v>-99</v>
      </c>
      <c r="Y56" s="198">
        <v>-99</v>
      </c>
      <c r="Z56" s="198">
        <v>-99</v>
      </c>
      <c r="AA56" s="198">
        <v>-99</v>
      </c>
      <c r="AB56" s="198">
        <v>-99</v>
      </c>
      <c r="AC56" s="198">
        <v>-99</v>
      </c>
      <c r="AD56" s="198">
        <v>-99</v>
      </c>
      <c r="AE56" s="198">
        <v>-99</v>
      </c>
      <c r="AF56" s="198">
        <v>-99</v>
      </c>
      <c r="AG56" s="198">
        <v>-99</v>
      </c>
      <c r="AH56" s="198">
        <v>-99</v>
      </c>
      <c r="AI56" s="198">
        <v>-99</v>
      </c>
      <c r="AJ56" s="198">
        <v>-99</v>
      </c>
      <c r="AK56" s="198">
        <v>-99</v>
      </c>
      <c r="AL56" s="198">
        <v>-99</v>
      </c>
      <c r="AM56" s="203">
        <v>-99</v>
      </c>
      <c r="AN56" s="203">
        <v>-99</v>
      </c>
      <c r="AO56" s="198">
        <v>-99</v>
      </c>
    </row>
    <row r="57" spans="1:41" ht="12.75">
      <c r="A57" s="26">
        <v>56</v>
      </c>
      <c r="B57">
        <v>46.25892</v>
      </c>
      <c r="C57">
        <v>-91.92253</v>
      </c>
      <c r="D57" s="198">
        <v>-99</v>
      </c>
      <c r="E57" s="198">
        <v>-99</v>
      </c>
      <c r="F57" s="114">
        <v>-99</v>
      </c>
      <c r="G57" s="114">
        <v>-99</v>
      </c>
      <c r="H57" s="42">
        <v>-99</v>
      </c>
      <c r="I57" s="198">
        <v>-99</v>
      </c>
      <c r="J57" s="42">
        <v>-99</v>
      </c>
      <c r="K57" s="42">
        <v>-99</v>
      </c>
      <c r="L57" s="201">
        <v>-99</v>
      </c>
      <c r="M57" s="201">
        <v>-99</v>
      </c>
      <c r="N57" s="201">
        <v>-99</v>
      </c>
      <c r="O57" s="201">
        <v>-99</v>
      </c>
      <c r="P57" s="198">
        <v>-99</v>
      </c>
      <c r="Q57" s="198">
        <v>-99</v>
      </c>
      <c r="R57" s="198">
        <v>-99</v>
      </c>
      <c r="S57" s="198">
        <v>-99</v>
      </c>
      <c r="T57" s="198">
        <v>-99</v>
      </c>
      <c r="U57" s="198">
        <v>-99</v>
      </c>
      <c r="V57" s="198">
        <v>-99</v>
      </c>
      <c r="W57" s="198">
        <v>-99</v>
      </c>
      <c r="X57" s="198">
        <v>-99</v>
      </c>
      <c r="Y57" s="198">
        <v>-99</v>
      </c>
      <c r="Z57" s="198">
        <v>-99</v>
      </c>
      <c r="AA57" s="198">
        <v>-99</v>
      </c>
      <c r="AB57" s="198">
        <v>-99</v>
      </c>
      <c r="AC57" s="198">
        <v>-99</v>
      </c>
      <c r="AD57" s="198">
        <v>-99</v>
      </c>
      <c r="AE57" s="198">
        <v>-99</v>
      </c>
      <c r="AF57" s="198">
        <v>-99</v>
      </c>
      <c r="AG57" s="198">
        <v>-99</v>
      </c>
      <c r="AH57" s="198">
        <v>-99</v>
      </c>
      <c r="AI57" s="198">
        <v>-99</v>
      </c>
      <c r="AJ57" s="198">
        <v>-99</v>
      </c>
      <c r="AK57" s="198">
        <v>-99</v>
      </c>
      <c r="AL57" s="198">
        <v>-99</v>
      </c>
      <c r="AM57" s="203">
        <v>-99</v>
      </c>
      <c r="AN57" s="203">
        <v>-99</v>
      </c>
      <c r="AO57" s="198">
        <v>-99</v>
      </c>
    </row>
    <row r="58" spans="1:41" ht="12.75">
      <c r="A58" s="26">
        <v>57</v>
      </c>
      <c r="B58">
        <v>46.25847</v>
      </c>
      <c r="C58">
        <v>-91.92251</v>
      </c>
      <c r="D58" s="198">
        <v>-99</v>
      </c>
      <c r="E58" s="198">
        <v>-99</v>
      </c>
      <c r="F58" s="114">
        <v>-99</v>
      </c>
      <c r="G58" s="114">
        <v>-99</v>
      </c>
      <c r="H58" s="42">
        <v>-99</v>
      </c>
      <c r="I58" s="198">
        <v>-99</v>
      </c>
      <c r="J58" s="42">
        <v>-99</v>
      </c>
      <c r="K58" s="42">
        <v>-99</v>
      </c>
      <c r="L58" s="201">
        <v>-99</v>
      </c>
      <c r="M58" s="201">
        <v>-99</v>
      </c>
      <c r="N58" s="201">
        <v>-99</v>
      </c>
      <c r="O58" s="201">
        <v>-99</v>
      </c>
      <c r="P58" s="198">
        <v>-99</v>
      </c>
      <c r="Q58" s="198">
        <v>-99</v>
      </c>
      <c r="R58" s="198">
        <v>-99</v>
      </c>
      <c r="S58" s="198">
        <v>-99</v>
      </c>
      <c r="T58" s="198">
        <v>-99</v>
      </c>
      <c r="U58" s="198">
        <v>-99</v>
      </c>
      <c r="V58" s="198">
        <v>-99</v>
      </c>
      <c r="W58" s="198">
        <v>-99</v>
      </c>
      <c r="X58" s="198">
        <v>-99</v>
      </c>
      <c r="Y58" s="198">
        <v>-99</v>
      </c>
      <c r="Z58" s="198">
        <v>-99</v>
      </c>
      <c r="AA58" s="198">
        <v>-99</v>
      </c>
      <c r="AB58" s="198">
        <v>-99</v>
      </c>
      <c r="AC58" s="198">
        <v>-99</v>
      </c>
      <c r="AD58" s="198">
        <v>-99</v>
      </c>
      <c r="AE58" s="198">
        <v>-99</v>
      </c>
      <c r="AF58" s="198">
        <v>-99</v>
      </c>
      <c r="AG58" s="198">
        <v>-99</v>
      </c>
      <c r="AH58" s="198">
        <v>-99</v>
      </c>
      <c r="AI58" s="198">
        <v>-99</v>
      </c>
      <c r="AJ58" s="198">
        <v>-99</v>
      </c>
      <c r="AK58" s="198">
        <v>-99</v>
      </c>
      <c r="AL58" s="198">
        <v>-99</v>
      </c>
      <c r="AM58" s="203">
        <v>-99</v>
      </c>
      <c r="AN58" s="203">
        <v>-99</v>
      </c>
      <c r="AO58" s="198">
        <v>-99</v>
      </c>
    </row>
    <row r="59" spans="1:41" ht="12.75">
      <c r="A59" s="26">
        <v>58</v>
      </c>
      <c r="B59">
        <v>46.25622</v>
      </c>
      <c r="C59">
        <v>-91.92243</v>
      </c>
      <c r="D59" s="198">
        <v>-99</v>
      </c>
      <c r="E59" s="198">
        <v>-99</v>
      </c>
      <c r="F59" s="114">
        <v>-99</v>
      </c>
      <c r="G59" s="114">
        <v>-99</v>
      </c>
      <c r="H59" s="42">
        <v>-99</v>
      </c>
      <c r="I59" s="198">
        <v>-99</v>
      </c>
      <c r="J59" s="42">
        <v>-99</v>
      </c>
      <c r="K59" s="42">
        <v>-99</v>
      </c>
      <c r="L59" s="201">
        <v>-99</v>
      </c>
      <c r="M59" s="201">
        <v>-99</v>
      </c>
      <c r="N59" s="201">
        <v>-99</v>
      </c>
      <c r="O59" s="201">
        <v>-99</v>
      </c>
      <c r="P59" s="198">
        <v>-99</v>
      </c>
      <c r="Q59" s="198">
        <v>-99</v>
      </c>
      <c r="R59" s="198">
        <v>-99</v>
      </c>
      <c r="S59" s="198">
        <v>-99</v>
      </c>
      <c r="T59" s="198">
        <v>-99</v>
      </c>
      <c r="U59" s="198">
        <v>-99</v>
      </c>
      <c r="V59" s="198">
        <v>-99</v>
      </c>
      <c r="W59" s="198">
        <v>-99</v>
      </c>
      <c r="X59" s="198">
        <v>-99</v>
      </c>
      <c r="Y59" s="198">
        <v>-99</v>
      </c>
      <c r="Z59" s="198">
        <v>-99</v>
      </c>
      <c r="AA59" s="198">
        <v>-99</v>
      </c>
      <c r="AB59" s="198">
        <v>-99</v>
      </c>
      <c r="AC59" s="198">
        <v>-99</v>
      </c>
      <c r="AD59" s="198">
        <v>-99</v>
      </c>
      <c r="AE59" s="198">
        <v>-99</v>
      </c>
      <c r="AF59" s="198">
        <v>-99</v>
      </c>
      <c r="AG59" s="198">
        <v>-99</v>
      </c>
      <c r="AH59" s="198">
        <v>-99</v>
      </c>
      <c r="AI59" s="198">
        <v>-99</v>
      </c>
      <c r="AJ59" s="198">
        <v>-99</v>
      </c>
      <c r="AK59" s="198">
        <v>-99</v>
      </c>
      <c r="AL59" s="198">
        <v>-99</v>
      </c>
      <c r="AM59" s="203">
        <v>-99</v>
      </c>
      <c r="AN59" s="203">
        <v>-99</v>
      </c>
      <c r="AO59" s="198">
        <v>-99</v>
      </c>
    </row>
    <row r="60" spans="1:41" ht="12.75">
      <c r="A60" s="26">
        <v>59</v>
      </c>
      <c r="B60">
        <v>46.25442</v>
      </c>
      <c r="C60">
        <v>-91.92237</v>
      </c>
      <c r="D60" s="10">
        <v>8.5</v>
      </c>
      <c r="E60" s="10" t="s">
        <v>572</v>
      </c>
      <c r="F60" s="114">
        <v>1</v>
      </c>
      <c r="G60" s="204">
        <v>1</v>
      </c>
      <c r="H60" s="42">
        <v>1</v>
      </c>
      <c r="I60" s="10">
        <v>1</v>
      </c>
      <c r="J60" s="17">
        <v>4</v>
      </c>
      <c r="K60" s="17">
        <v>0</v>
      </c>
      <c r="L60" s="27">
        <v>0</v>
      </c>
      <c r="M60" s="27">
        <v>0</v>
      </c>
      <c r="N60" s="27">
        <v>0</v>
      </c>
      <c r="O60" s="27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11">
        <v>0</v>
      </c>
      <c r="AN60" s="111">
        <v>0</v>
      </c>
      <c r="AO60" s="10">
        <v>0</v>
      </c>
    </row>
    <row r="61" spans="1:41" ht="12.75">
      <c r="A61" s="26">
        <v>60</v>
      </c>
      <c r="B61">
        <v>46.25397</v>
      </c>
      <c r="C61">
        <v>-91.92235</v>
      </c>
      <c r="D61" s="10">
        <v>15</v>
      </c>
      <c r="E61" s="10" t="s">
        <v>574</v>
      </c>
      <c r="F61" s="114">
        <v>0</v>
      </c>
      <c r="G61" s="204">
        <v>0</v>
      </c>
      <c r="H61" s="42">
        <v>0</v>
      </c>
      <c r="I61" s="10">
        <v>0</v>
      </c>
      <c r="J61" s="17">
        <v>0</v>
      </c>
      <c r="K61" s="17">
        <v>0</v>
      </c>
      <c r="L61" s="27">
        <v>0</v>
      </c>
      <c r="M61" s="27">
        <v>0</v>
      </c>
      <c r="N61" s="27">
        <v>0</v>
      </c>
      <c r="O61" s="27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11">
        <v>0</v>
      </c>
      <c r="AN61" s="111">
        <v>0</v>
      </c>
      <c r="AO61" s="10">
        <v>0</v>
      </c>
    </row>
    <row r="62" spans="1:41" ht="12.75">
      <c r="A62" s="26">
        <v>61</v>
      </c>
      <c r="B62">
        <v>46.25352</v>
      </c>
      <c r="C62">
        <v>-91.92234</v>
      </c>
      <c r="D62" s="10">
        <v>12</v>
      </c>
      <c r="E62" s="10" t="s">
        <v>574</v>
      </c>
      <c r="F62" s="114">
        <v>1</v>
      </c>
      <c r="G62" s="204">
        <v>1</v>
      </c>
      <c r="H62" s="42">
        <v>0</v>
      </c>
      <c r="I62" s="10">
        <v>1</v>
      </c>
      <c r="J62" s="17">
        <v>1</v>
      </c>
      <c r="K62" s="17">
        <v>0</v>
      </c>
      <c r="L62" s="27">
        <v>0</v>
      </c>
      <c r="M62" s="27">
        <v>0</v>
      </c>
      <c r="N62" s="27">
        <v>0</v>
      </c>
      <c r="O62" s="27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11">
        <v>0</v>
      </c>
      <c r="AN62" s="111">
        <v>0</v>
      </c>
      <c r="AO62" s="10">
        <v>0</v>
      </c>
    </row>
    <row r="63" spans="1:41" ht="12.75">
      <c r="A63" s="26">
        <v>62</v>
      </c>
      <c r="B63">
        <v>46.25307</v>
      </c>
      <c r="C63">
        <v>-91.92232</v>
      </c>
      <c r="D63" s="10">
        <v>5.5</v>
      </c>
      <c r="E63" s="10" t="s">
        <v>572</v>
      </c>
      <c r="F63" s="114">
        <v>1</v>
      </c>
      <c r="G63" s="204">
        <v>1</v>
      </c>
      <c r="H63" s="42">
        <v>3</v>
      </c>
      <c r="I63" s="10">
        <v>2</v>
      </c>
      <c r="J63" s="17">
        <v>0</v>
      </c>
      <c r="K63" s="17">
        <v>0</v>
      </c>
      <c r="L63" s="27">
        <v>0</v>
      </c>
      <c r="M63" s="27">
        <v>0</v>
      </c>
      <c r="N63" s="27">
        <v>0</v>
      </c>
      <c r="O63" s="27">
        <v>0</v>
      </c>
      <c r="P63" s="10">
        <v>1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2</v>
      </c>
      <c r="AC63" s="10">
        <v>0</v>
      </c>
      <c r="AD63" s="10">
        <v>0</v>
      </c>
      <c r="AE63" s="10">
        <v>1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11">
        <v>0</v>
      </c>
      <c r="AN63" s="111">
        <v>0</v>
      </c>
      <c r="AO63" s="10">
        <v>0</v>
      </c>
    </row>
    <row r="64" spans="1:41" ht="12.75">
      <c r="A64" s="26">
        <v>63</v>
      </c>
      <c r="B64">
        <v>46.25262</v>
      </c>
      <c r="C64">
        <v>-91.92231</v>
      </c>
      <c r="D64" s="10">
        <v>5.5</v>
      </c>
      <c r="E64" s="10" t="s">
        <v>572</v>
      </c>
      <c r="F64" s="114">
        <v>1</v>
      </c>
      <c r="G64" s="204">
        <v>1</v>
      </c>
      <c r="H64" s="42">
        <v>2</v>
      </c>
      <c r="I64" s="10">
        <v>2</v>
      </c>
      <c r="J64" s="17">
        <v>0</v>
      </c>
      <c r="K64" s="17">
        <v>0</v>
      </c>
      <c r="L64" s="27">
        <v>0</v>
      </c>
      <c r="M64" s="27">
        <v>0</v>
      </c>
      <c r="N64" s="27">
        <v>0</v>
      </c>
      <c r="O64" s="27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2</v>
      </c>
      <c r="AC64" s="10">
        <v>0</v>
      </c>
      <c r="AD64" s="10">
        <v>0</v>
      </c>
      <c r="AE64" s="10">
        <v>1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11">
        <v>0</v>
      </c>
      <c r="AN64" s="111">
        <v>0</v>
      </c>
      <c r="AO64" s="10">
        <v>0</v>
      </c>
    </row>
    <row r="65" spans="1:41" ht="12.75">
      <c r="A65" s="26">
        <v>64</v>
      </c>
      <c r="B65">
        <v>46.25217</v>
      </c>
      <c r="C65">
        <v>-91.92229</v>
      </c>
      <c r="D65" s="10">
        <v>3.5</v>
      </c>
      <c r="E65" s="10" t="s">
        <v>572</v>
      </c>
      <c r="F65" s="114">
        <v>1</v>
      </c>
      <c r="G65" s="204">
        <v>1</v>
      </c>
      <c r="H65" s="42">
        <v>4</v>
      </c>
      <c r="I65" s="10">
        <v>3</v>
      </c>
      <c r="J65" s="17">
        <v>3</v>
      </c>
      <c r="K65" s="17">
        <v>0</v>
      </c>
      <c r="L65" s="27">
        <v>0</v>
      </c>
      <c r="M65" s="27">
        <v>0</v>
      </c>
      <c r="N65" s="27">
        <v>1</v>
      </c>
      <c r="O65" s="27">
        <v>0</v>
      </c>
      <c r="P65" s="10">
        <v>1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</v>
      </c>
      <c r="AF65" s="10">
        <v>1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11">
        <v>0</v>
      </c>
      <c r="AN65" s="111">
        <v>0</v>
      </c>
      <c r="AO65" s="10">
        <v>0</v>
      </c>
    </row>
    <row r="66" spans="1:41" ht="12.75">
      <c r="A66" s="26">
        <v>65</v>
      </c>
      <c r="B66">
        <v>46.25893</v>
      </c>
      <c r="C66">
        <v>-91.92188</v>
      </c>
      <c r="D66" s="198">
        <v>-99</v>
      </c>
      <c r="E66" s="198">
        <v>-99</v>
      </c>
      <c r="F66" s="114">
        <v>-99</v>
      </c>
      <c r="G66" s="114">
        <v>-99</v>
      </c>
      <c r="H66" s="42">
        <v>-99</v>
      </c>
      <c r="I66" s="198">
        <v>-99</v>
      </c>
      <c r="J66" s="42">
        <v>-99</v>
      </c>
      <c r="K66" s="42">
        <v>-99</v>
      </c>
      <c r="L66" s="201">
        <v>-99</v>
      </c>
      <c r="M66" s="201">
        <v>-99</v>
      </c>
      <c r="N66" s="201">
        <v>-99</v>
      </c>
      <c r="O66" s="201">
        <v>-99</v>
      </c>
      <c r="P66" s="198">
        <v>-99</v>
      </c>
      <c r="Q66" s="198">
        <v>-99</v>
      </c>
      <c r="R66" s="198">
        <v>-99</v>
      </c>
      <c r="S66" s="198">
        <v>-99</v>
      </c>
      <c r="T66" s="198">
        <v>-99</v>
      </c>
      <c r="U66" s="198">
        <v>-99</v>
      </c>
      <c r="V66" s="198">
        <v>-99</v>
      </c>
      <c r="W66" s="198">
        <v>-99</v>
      </c>
      <c r="X66" s="198">
        <v>-99</v>
      </c>
      <c r="Y66" s="198">
        <v>-99</v>
      </c>
      <c r="Z66" s="198">
        <v>-99</v>
      </c>
      <c r="AA66" s="198">
        <v>-99</v>
      </c>
      <c r="AB66" s="198">
        <v>-99</v>
      </c>
      <c r="AC66" s="198">
        <v>-99</v>
      </c>
      <c r="AD66" s="198">
        <v>-99</v>
      </c>
      <c r="AE66" s="198">
        <v>-99</v>
      </c>
      <c r="AF66" s="198">
        <v>-99</v>
      </c>
      <c r="AG66" s="198">
        <v>-99</v>
      </c>
      <c r="AH66" s="198">
        <v>-99</v>
      </c>
      <c r="AI66" s="198">
        <v>-99</v>
      </c>
      <c r="AJ66" s="198">
        <v>-99</v>
      </c>
      <c r="AK66" s="198">
        <v>-99</v>
      </c>
      <c r="AL66" s="198">
        <v>-99</v>
      </c>
      <c r="AM66" s="203">
        <v>-99</v>
      </c>
      <c r="AN66" s="203">
        <v>-99</v>
      </c>
      <c r="AO66" s="198">
        <v>-99</v>
      </c>
    </row>
    <row r="67" spans="1:41" ht="12.75">
      <c r="A67" s="26">
        <v>66</v>
      </c>
      <c r="B67">
        <v>46.25848</v>
      </c>
      <c r="C67">
        <v>-91.92186</v>
      </c>
      <c r="D67" s="198">
        <v>-99</v>
      </c>
      <c r="E67" s="198">
        <v>-99</v>
      </c>
      <c r="F67" s="114">
        <v>-99</v>
      </c>
      <c r="G67" s="114">
        <v>-99</v>
      </c>
      <c r="H67" s="42">
        <v>-99</v>
      </c>
      <c r="I67" s="198">
        <v>-99</v>
      </c>
      <c r="J67" s="42">
        <v>-99</v>
      </c>
      <c r="K67" s="42">
        <v>-99</v>
      </c>
      <c r="L67" s="201">
        <v>-99</v>
      </c>
      <c r="M67" s="201">
        <v>-99</v>
      </c>
      <c r="N67" s="201">
        <v>-99</v>
      </c>
      <c r="O67" s="201">
        <v>-99</v>
      </c>
      <c r="P67" s="198">
        <v>-99</v>
      </c>
      <c r="Q67" s="198">
        <v>-99</v>
      </c>
      <c r="R67" s="198">
        <v>-99</v>
      </c>
      <c r="S67" s="198">
        <v>-99</v>
      </c>
      <c r="T67" s="198">
        <v>-99</v>
      </c>
      <c r="U67" s="198">
        <v>-99</v>
      </c>
      <c r="V67" s="198">
        <v>-99</v>
      </c>
      <c r="W67" s="198">
        <v>-99</v>
      </c>
      <c r="X67" s="198">
        <v>-99</v>
      </c>
      <c r="Y67" s="198">
        <v>-99</v>
      </c>
      <c r="Z67" s="198">
        <v>-99</v>
      </c>
      <c r="AA67" s="198">
        <v>-99</v>
      </c>
      <c r="AB67" s="198">
        <v>-99</v>
      </c>
      <c r="AC67" s="198">
        <v>-99</v>
      </c>
      <c r="AD67" s="198">
        <v>-99</v>
      </c>
      <c r="AE67" s="198">
        <v>-99</v>
      </c>
      <c r="AF67" s="198">
        <v>-99</v>
      </c>
      <c r="AG67" s="198">
        <v>-99</v>
      </c>
      <c r="AH67" s="198">
        <v>-99</v>
      </c>
      <c r="AI67" s="198">
        <v>-99</v>
      </c>
      <c r="AJ67" s="198">
        <v>-99</v>
      </c>
      <c r="AK67" s="198">
        <v>-99</v>
      </c>
      <c r="AL67" s="198">
        <v>-99</v>
      </c>
      <c r="AM67" s="203">
        <v>-99</v>
      </c>
      <c r="AN67" s="203">
        <v>-99</v>
      </c>
      <c r="AO67" s="198">
        <v>-99</v>
      </c>
    </row>
    <row r="68" spans="1:41" ht="12.75">
      <c r="A68" s="26">
        <v>67</v>
      </c>
      <c r="B68">
        <v>46.25623</v>
      </c>
      <c r="C68">
        <v>-91.92178</v>
      </c>
      <c r="D68" s="198">
        <v>-99</v>
      </c>
      <c r="E68" s="198">
        <v>-99</v>
      </c>
      <c r="F68" s="114">
        <v>-99</v>
      </c>
      <c r="G68" s="114">
        <v>-99</v>
      </c>
      <c r="H68" s="42">
        <v>-99</v>
      </c>
      <c r="I68" s="198">
        <v>-99</v>
      </c>
      <c r="J68" s="42">
        <v>-99</v>
      </c>
      <c r="K68" s="42">
        <v>-99</v>
      </c>
      <c r="L68" s="201">
        <v>-99</v>
      </c>
      <c r="M68" s="201">
        <v>-99</v>
      </c>
      <c r="N68" s="201">
        <v>-99</v>
      </c>
      <c r="O68" s="201">
        <v>-99</v>
      </c>
      <c r="P68" s="198">
        <v>-99</v>
      </c>
      <c r="Q68" s="198">
        <v>-99</v>
      </c>
      <c r="R68" s="198">
        <v>-99</v>
      </c>
      <c r="S68" s="198">
        <v>-99</v>
      </c>
      <c r="T68" s="198">
        <v>-99</v>
      </c>
      <c r="U68" s="198">
        <v>-99</v>
      </c>
      <c r="V68" s="198">
        <v>-99</v>
      </c>
      <c r="W68" s="198">
        <v>-99</v>
      </c>
      <c r="X68" s="198">
        <v>-99</v>
      </c>
      <c r="Y68" s="198">
        <v>-99</v>
      </c>
      <c r="Z68" s="198">
        <v>-99</v>
      </c>
      <c r="AA68" s="198">
        <v>-99</v>
      </c>
      <c r="AB68" s="198">
        <v>-99</v>
      </c>
      <c r="AC68" s="198">
        <v>-99</v>
      </c>
      <c r="AD68" s="198">
        <v>-99</v>
      </c>
      <c r="AE68" s="198">
        <v>-99</v>
      </c>
      <c r="AF68" s="198">
        <v>-99</v>
      </c>
      <c r="AG68" s="198">
        <v>-99</v>
      </c>
      <c r="AH68" s="198">
        <v>-99</v>
      </c>
      <c r="AI68" s="198">
        <v>-99</v>
      </c>
      <c r="AJ68" s="198">
        <v>-99</v>
      </c>
      <c r="AK68" s="198">
        <v>-99</v>
      </c>
      <c r="AL68" s="198">
        <v>-99</v>
      </c>
      <c r="AM68" s="203">
        <v>-99</v>
      </c>
      <c r="AN68" s="203">
        <v>-99</v>
      </c>
      <c r="AO68" s="198">
        <v>-99</v>
      </c>
    </row>
    <row r="69" spans="1:41" ht="12.75">
      <c r="A69" s="26">
        <v>68</v>
      </c>
      <c r="B69">
        <v>46.25578</v>
      </c>
      <c r="C69">
        <v>-91.92177</v>
      </c>
      <c r="D69" s="198">
        <v>-99</v>
      </c>
      <c r="E69" s="198">
        <v>-99</v>
      </c>
      <c r="F69" s="114">
        <v>-99</v>
      </c>
      <c r="G69" s="114">
        <v>-99</v>
      </c>
      <c r="H69" s="42">
        <v>-99</v>
      </c>
      <c r="I69" s="198">
        <v>-99</v>
      </c>
      <c r="J69" s="42">
        <v>-99</v>
      </c>
      <c r="K69" s="42">
        <v>-99</v>
      </c>
      <c r="L69" s="201">
        <v>-99</v>
      </c>
      <c r="M69" s="201">
        <v>-99</v>
      </c>
      <c r="N69" s="201">
        <v>-99</v>
      </c>
      <c r="O69" s="201">
        <v>-99</v>
      </c>
      <c r="P69" s="198">
        <v>-99</v>
      </c>
      <c r="Q69" s="198">
        <v>-99</v>
      </c>
      <c r="R69" s="198">
        <v>-99</v>
      </c>
      <c r="S69" s="198">
        <v>-99</v>
      </c>
      <c r="T69" s="198">
        <v>-99</v>
      </c>
      <c r="U69" s="198">
        <v>-99</v>
      </c>
      <c r="V69" s="198">
        <v>-99</v>
      </c>
      <c r="W69" s="198">
        <v>-99</v>
      </c>
      <c r="X69" s="198">
        <v>-99</v>
      </c>
      <c r="Y69" s="198">
        <v>-99</v>
      </c>
      <c r="Z69" s="198">
        <v>-99</v>
      </c>
      <c r="AA69" s="198">
        <v>-99</v>
      </c>
      <c r="AB69" s="198">
        <v>-99</v>
      </c>
      <c r="AC69" s="198">
        <v>-99</v>
      </c>
      <c r="AD69" s="198">
        <v>-99</v>
      </c>
      <c r="AE69" s="198">
        <v>-99</v>
      </c>
      <c r="AF69" s="198">
        <v>-99</v>
      </c>
      <c r="AG69" s="198">
        <v>-99</v>
      </c>
      <c r="AH69" s="198">
        <v>-99</v>
      </c>
      <c r="AI69" s="198">
        <v>-99</v>
      </c>
      <c r="AJ69" s="198">
        <v>-99</v>
      </c>
      <c r="AK69" s="198">
        <v>-99</v>
      </c>
      <c r="AL69" s="198">
        <v>-99</v>
      </c>
      <c r="AM69" s="203">
        <v>-99</v>
      </c>
      <c r="AN69" s="203">
        <v>-99</v>
      </c>
      <c r="AO69" s="198">
        <v>-99</v>
      </c>
    </row>
    <row r="70" spans="1:41" ht="12.75">
      <c r="A70" s="26">
        <v>69</v>
      </c>
      <c r="B70">
        <v>46.25398</v>
      </c>
      <c r="C70">
        <v>-91.92171</v>
      </c>
      <c r="D70" s="10">
        <v>14</v>
      </c>
      <c r="E70" s="10" t="s">
        <v>574</v>
      </c>
      <c r="F70" s="114">
        <v>1</v>
      </c>
      <c r="G70" s="204">
        <v>0</v>
      </c>
      <c r="H70" s="42">
        <v>0</v>
      </c>
      <c r="I70" s="10">
        <v>0</v>
      </c>
      <c r="J70" s="17">
        <v>0</v>
      </c>
      <c r="K70" s="17">
        <v>0</v>
      </c>
      <c r="L70" s="27">
        <v>0</v>
      </c>
      <c r="M70" s="27">
        <v>0</v>
      </c>
      <c r="N70" s="27">
        <v>0</v>
      </c>
      <c r="O70" s="27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11">
        <v>0</v>
      </c>
      <c r="AN70" s="111">
        <v>0</v>
      </c>
      <c r="AO70" s="10">
        <v>0</v>
      </c>
    </row>
    <row r="71" spans="1:41" ht="12.75">
      <c r="A71" s="26">
        <v>70</v>
      </c>
      <c r="B71">
        <v>46.25353</v>
      </c>
      <c r="C71">
        <v>-91.92169</v>
      </c>
      <c r="D71" s="10">
        <v>14</v>
      </c>
      <c r="E71" s="10" t="s">
        <v>572</v>
      </c>
      <c r="F71" s="114">
        <v>1</v>
      </c>
      <c r="G71" s="204">
        <v>0</v>
      </c>
      <c r="H71" s="42">
        <v>0</v>
      </c>
      <c r="I71" s="10">
        <v>0</v>
      </c>
      <c r="J71" s="17">
        <v>0</v>
      </c>
      <c r="K71" s="17">
        <v>0</v>
      </c>
      <c r="L71" s="27">
        <v>0</v>
      </c>
      <c r="M71" s="27">
        <v>0</v>
      </c>
      <c r="N71" s="27">
        <v>0</v>
      </c>
      <c r="O71" s="27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11">
        <v>0</v>
      </c>
      <c r="AN71" s="111">
        <v>0</v>
      </c>
      <c r="AO71" s="10">
        <v>0</v>
      </c>
    </row>
    <row r="72" spans="1:41" ht="12.75">
      <c r="A72" s="26">
        <v>71</v>
      </c>
      <c r="B72">
        <v>46.25308</v>
      </c>
      <c r="C72">
        <v>-91.92167</v>
      </c>
      <c r="D72" s="10">
        <v>14</v>
      </c>
      <c r="E72" s="10" t="s">
        <v>572</v>
      </c>
      <c r="F72" s="114">
        <v>1</v>
      </c>
      <c r="G72" s="204">
        <v>0</v>
      </c>
      <c r="H72" s="42">
        <v>0</v>
      </c>
      <c r="I72" s="10">
        <v>0</v>
      </c>
      <c r="J72" s="17">
        <v>0</v>
      </c>
      <c r="K72" s="17">
        <v>0</v>
      </c>
      <c r="L72" s="27">
        <v>0</v>
      </c>
      <c r="M72" s="27">
        <v>0</v>
      </c>
      <c r="N72" s="27">
        <v>0</v>
      </c>
      <c r="O72" s="27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11">
        <v>0</v>
      </c>
      <c r="AN72" s="111">
        <v>0</v>
      </c>
      <c r="AO72" s="10">
        <v>0</v>
      </c>
    </row>
    <row r="73" spans="1:41" ht="12.75">
      <c r="A73" s="26">
        <v>72</v>
      </c>
      <c r="B73">
        <v>46.25263</v>
      </c>
      <c r="C73">
        <v>-91.92166</v>
      </c>
      <c r="D73" s="10">
        <v>8.5</v>
      </c>
      <c r="E73" s="10" t="s">
        <v>572</v>
      </c>
      <c r="F73" s="114">
        <v>1</v>
      </c>
      <c r="G73" s="204">
        <v>1</v>
      </c>
      <c r="H73" s="42">
        <v>0</v>
      </c>
      <c r="I73" s="10">
        <v>3</v>
      </c>
      <c r="J73" s="17">
        <v>3</v>
      </c>
      <c r="K73" s="17">
        <v>0</v>
      </c>
      <c r="L73" s="27">
        <v>0</v>
      </c>
      <c r="M73" s="27">
        <v>0</v>
      </c>
      <c r="N73" s="27">
        <v>0</v>
      </c>
      <c r="O73" s="27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11">
        <v>0</v>
      </c>
      <c r="AN73" s="111">
        <v>0</v>
      </c>
      <c r="AO73" s="10">
        <v>0</v>
      </c>
    </row>
    <row r="74" spans="1:41" ht="12.75">
      <c r="A74" s="26">
        <v>73</v>
      </c>
      <c r="B74">
        <v>46.25218</v>
      </c>
      <c r="C74">
        <v>-91.92164</v>
      </c>
      <c r="D74" s="10">
        <v>6.5</v>
      </c>
      <c r="E74" s="10" t="s">
        <v>572</v>
      </c>
      <c r="F74" s="114">
        <v>1</v>
      </c>
      <c r="G74" s="204">
        <v>1</v>
      </c>
      <c r="H74" s="42">
        <v>4</v>
      </c>
      <c r="I74" s="10">
        <v>2</v>
      </c>
      <c r="J74" s="17">
        <v>0</v>
      </c>
      <c r="K74" s="17">
        <v>0</v>
      </c>
      <c r="L74" s="27">
        <v>1</v>
      </c>
      <c r="M74" s="27">
        <v>0</v>
      </c>
      <c r="N74" s="27">
        <v>1</v>
      </c>
      <c r="O74" s="27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2</v>
      </c>
      <c r="AC74" s="10">
        <v>0</v>
      </c>
      <c r="AD74" s="10">
        <v>0</v>
      </c>
      <c r="AE74" s="10">
        <v>1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11">
        <v>0</v>
      </c>
      <c r="AN74" s="111">
        <v>0</v>
      </c>
      <c r="AO74" s="10">
        <v>0</v>
      </c>
    </row>
    <row r="75" spans="1:41" ht="12.75">
      <c r="A75" s="26">
        <v>74</v>
      </c>
      <c r="B75">
        <v>46.25894</v>
      </c>
      <c r="C75">
        <v>-91.92123</v>
      </c>
      <c r="D75" s="198">
        <v>-99</v>
      </c>
      <c r="E75" s="198">
        <v>-99</v>
      </c>
      <c r="F75" s="114">
        <v>-99</v>
      </c>
      <c r="G75" s="114">
        <v>-99</v>
      </c>
      <c r="H75" s="42">
        <v>-99</v>
      </c>
      <c r="I75" s="198">
        <v>-99</v>
      </c>
      <c r="J75" s="42">
        <v>-99</v>
      </c>
      <c r="K75" s="42">
        <v>-99</v>
      </c>
      <c r="L75" s="201">
        <v>-99</v>
      </c>
      <c r="M75" s="201">
        <v>-99</v>
      </c>
      <c r="N75" s="201">
        <v>-99</v>
      </c>
      <c r="O75" s="201">
        <v>-99</v>
      </c>
      <c r="P75" s="198">
        <v>-99</v>
      </c>
      <c r="Q75" s="198">
        <v>-99</v>
      </c>
      <c r="R75" s="198">
        <v>-99</v>
      </c>
      <c r="S75" s="198">
        <v>-99</v>
      </c>
      <c r="T75" s="198">
        <v>-99</v>
      </c>
      <c r="U75" s="198">
        <v>-99</v>
      </c>
      <c r="V75" s="198">
        <v>-99</v>
      </c>
      <c r="W75" s="198">
        <v>-99</v>
      </c>
      <c r="X75" s="198">
        <v>-99</v>
      </c>
      <c r="Y75" s="198">
        <v>-99</v>
      </c>
      <c r="Z75" s="198">
        <v>-99</v>
      </c>
      <c r="AA75" s="198">
        <v>-99</v>
      </c>
      <c r="AB75" s="198">
        <v>-99</v>
      </c>
      <c r="AC75" s="198">
        <v>-99</v>
      </c>
      <c r="AD75" s="198">
        <v>-99</v>
      </c>
      <c r="AE75" s="198">
        <v>-99</v>
      </c>
      <c r="AF75" s="198">
        <v>-99</v>
      </c>
      <c r="AG75" s="198">
        <v>-99</v>
      </c>
      <c r="AH75" s="198">
        <v>-99</v>
      </c>
      <c r="AI75" s="198">
        <v>-99</v>
      </c>
      <c r="AJ75" s="198">
        <v>-99</v>
      </c>
      <c r="AK75" s="198">
        <v>-99</v>
      </c>
      <c r="AL75" s="198">
        <v>-99</v>
      </c>
      <c r="AM75" s="203">
        <v>-99</v>
      </c>
      <c r="AN75" s="203">
        <v>-99</v>
      </c>
      <c r="AO75" s="198">
        <v>-99</v>
      </c>
    </row>
    <row r="76" spans="1:41" ht="12.75">
      <c r="A76" s="26">
        <v>75</v>
      </c>
      <c r="B76">
        <v>46.25849</v>
      </c>
      <c r="C76">
        <v>-91.92121</v>
      </c>
      <c r="D76" s="198">
        <v>-99</v>
      </c>
      <c r="E76" s="198">
        <v>-99</v>
      </c>
      <c r="F76" s="114">
        <v>-99</v>
      </c>
      <c r="G76" s="114">
        <v>-99</v>
      </c>
      <c r="H76" s="42">
        <v>-99</v>
      </c>
      <c r="I76" s="198">
        <v>-99</v>
      </c>
      <c r="J76" s="42">
        <v>-99</v>
      </c>
      <c r="K76" s="42">
        <v>-99</v>
      </c>
      <c r="L76" s="201">
        <v>-99</v>
      </c>
      <c r="M76" s="201">
        <v>-99</v>
      </c>
      <c r="N76" s="201">
        <v>-99</v>
      </c>
      <c r="O76" s="201">
        <v>-99</v>
      </c>
      <c r="P76" s="198">
        <v>-99</v>
      </c>
      <c r="Q76" s="198">
        <v>-99</v>
      </c>
      <c r="R76" s="198">
        <v>-99</v>
      </c>
      <c r="S76" s="198">
        <v>-99</v>
      </c>
      <c r="T76" s="198">
        <v>-99</v>
      </c>
      <c r="U76" s="198">
        <v>-99</v>
      </c>
      <c r="V76" s="198">
        <v>-99</v>
      </c>
      <c r="W76" s="198">
        <v>-99</v>
      </c>
      <c r="X76" s="198">
        <v>-99</v>
      </c>
      <c r="Y76" s="198">
        <v>-99</v>
      </c>
      <c r="Z76" s="198">
        <v>-99</v>
      </c>
      <c r="AA76" s="198">
        <v>-99</v>
      </c>
      <c r="AB76" s="198">
        <v>-99</v>
      </c>
      <c r="AC76" s="198">
        <v>-99</v>
      </c>
      <c r="AD76" s="198">
        <v>-99</v>
      </c>
      <c r="AE76" s="198">
        <v>-99</v>
      </c>
      <c r="AF76" s="198">
        <v>-99</v>
      </c>
      <c r="AG76" s="198">
        <v>-99</v>
      </c>
      <c r="AH76" s="198">
        <v>-99</v>
      </c>
      <c r="AI76" s="198">
        <v>-99</v>
      </c>
      <c r="AJ76" s="198">
        <v>-99</v>
      </c>
      <c r="AK76" s="198">
        <v>-99</v>
      </c>
      <c r="AL76" s="198">
        <v>-99</v>
      </c>
      <c r="AM76" s="203">
        <v>-99</v>
      </c>
      <c r="AN76" s="203">
        <v>-99</v>
      </c>
      <c r="AO76" s="198">
        <v>-99</v>
      </c>
    </row>
    <row r="77" spans="1:41" ht="12.75">
      <c r="A77" s="26">
        <v>76</v>
      </c>
      <c r="B77">
        <v>46.25579</v>
      </c>
      <c r="C77">
        <v>-91.92112</v>
      </c>
      <c r="D77" s="198">
        <v>-99</v>
      </c>
      <c r="E77" s="198">
        <v>-99</v>
      </c>
      <c r="F77" s="114">
        <v>-99</v>
      </c>
      <c r="G77" s="114">
        <v>-99</v>
      </c>
      <c r="H77" s="42">
        <v>-99</v>
      </c>
      <c r="I77" s="198">
        <v>-99</v>
      </c>
      <c r="J77" s="42">
        <v>-99</v>
      </c>
      <c r="K77" s="42">
        <v>-99</v>
      </c>
      <c r="L77" s="201">
        <v>-99</v>
      </c>
      <c r="M77" s="201">
        <v>-99</v>
      </c>
      <c r="N77" s="201">
        <v>-99</v>
      </c>
      <c r="O77" s="201">
        <v>-99</v>
      </c>
      <c r="P77" s="198">
        <v>-99</v>
      </c>
      <c r="Q77" s="198">
        <v>-99</v>
      </c>
      <c r="R77" s="198">
        <v>-99</v>
      </c>
      <c r="S77" s="198">
        <v>-99</v>
      </c>
      <c r="T77" s="198">
        <v>-99</v>
      </c>
      <c r="U77" s="198">
        <v>-99</v>
      </c>
      <c r="V77" s="198">
        <v>-99</v>
      </c>
      <c r="W77" s="198">
        <v>-99</v>
      </c>
      <c r="X77" s="198">
        <v>-99</v>
      </c>
      <c r="Y77" s="198">
        <v>-99</v>
      </c>
      <c r="Z77" s="198">
        <v>-99</v>
      </c>
      <c r="AA77" s="198">
        <v>-99</v>
      </c>
      <c r="AB77" s="198">
        <v>-99</v>
      </c>
      <c r="AC77" s="198">
        <v>-99</v>
      </c>
      <c r="AD77" s="198">
        <v>-99</v>
      </c>
      <c r="AE77" s="198">
        <v>-99</v>
      </c>
      <c r="AF77" s="198">
        <v>-99</v>
      </c>
      <c r="AG77" s="198">
        <v>-99</v>
      </c>
      <c r="AH77" s="198">
        <v>-99</v>
      </c>
      <c r="AI77" s="198">
        <v>-99</v>
      </c>
      <c r="AJ77" s="198">
        <v>-99</v>
      </c>
      <c r="AK77" s="198">
        <v>-99</v>
      </c>
      <c r="AL77" s="198">
        <v>-99</v>
      </c>
      <c r="AM77" s="203">
        <v>-99</v>
      </c>
      <c r="AN77" s="203">
        <v>-99</v>
      </c>
      <c r="AO77" s="198">
        <v>-99</v>
      </c>
    </row>
    <row r="78" spans="1:41" ht="12.75">
      <c r="A78" s="26">
        <v>77</v>
      </c>
      <c r="B78">
        <v>46.25399</v>
      </c>
      <c r="C78">
        <v>-91.92106</v>
      </c>
      <c r="D78" s="10">
        <v>8</v>
      </c>
      <c r="E78" s="10" t="s">
        <v>572</v>
      </c>
      <c r="F78" s="114">
        <v>1</v>
      </c>
      <c r="G78" s="204">
        <v>1</v>
      </c>
      <c r="H78" s="42">
        <v>2</v>
      </c>
      <c r="I78" s="10">
        <v>3</v>
      </c>
      <c r="J78" s="17">
        <v>3</v>
      </c>
      <c r="K78" s="17">
        <v>0</v>
      </c>
      <c r="L78" s="27">
        <v>0</v>
      </c>
      <c r="M78" s="27">
        <v>0</v>
      </c>
      <c r="N78" s="27">
        <v>0</v>
      </c>
      <c r="O78" s="27">
        <v>0</v>
      </c>
      <c r="P78" s="10">
        <v>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1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11">
        <v>0</v>
      </c>
      <c r="AN78" s="111">
        <v>0</v>
      </c>
      <c r="AO78" s="10">
        <v>0</v>
      </c>
    </row>
    <row r="79" spans="1:41" ht="12.75">
      <c r="A79" s="26">
        <v>78</v>
      </c>
      <c r="B79">
        <v>46.25354</v>
      </c>
      <c r="C79">
        <v>-91.92104</v>
      </c>
      <c r="D79" s="10">
        <v>13.5</v>
      </c>
      <c r="E79" s="10" t="s">
        <v>574</v>
      </c>
      <c r="F79" s="114">
        <v>1</v>
      </c>
      <c r="G79" s="204">
        <v>0</v>
      </c>
      <c r="H79" s="42">
        <v>0</v>
      </c>
      <c r="I79" s="10">
        <v>0</v>
      </c>
      <c r="J79" s="17">
        <v>0</v>
      </c>
      <c r="K79" s="17">
        <v>0</v>
      </c>
      <c r="L79" s="27">
        <v>0</v>
      </c>
      <c r="M79" s="27">
        <v>0</v>
      </c>
      <c r="N79" s="27">
        <v>0</v>
      </c>
      <c r="O79" s="27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11">
        <v>0</v>
      </c>
      <c r="AN79" s="111">
        <v>0</v>
      </c>
      <c r="AO79" s="10">
        <v>0</v>
      </c>
    </row>
    <row r="80" spans="1:41" ht="12.75">
      <c r="A80" s="26">
        <v>79</v>
      </c>
      <c r="B80">
        <v>46.25309</v>
      </c>
      <c r="C80">
        <v>-91.92103</v>
      </c>
      <c r="D80" s="10">
        <v>14</v>
      </c>
      <c r="E80" s="10" t="s">
        <v>572</v>
      </c>
      <c r="F80" s="114">
        <v>1</v>
      </c>
      <c r="G80" s="204">
        <v>0</v>
      </c>
      <c r="H80" s="42">
        <v>0</v>
      </c>
      <c r="I80" s="10">
        <v>0</v>
      </c>
      <c r="J80" s="17">
        <v>0</v>
      </c>
      <c r="K80" s="17">
        <v>0</v>
      </c>
      <c r="L80" s="27">
        <v>0</v>
      </c>
      <c r="M80" s="27">
        <v>0</v>
      </c>
      <c r="N80" s="27">
        <v>0</v>
      </c>
      <c r="O80" s="27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11">
        <v>0</v>
      </c>
      <c r="AN80" s="111">
        <v>0</v>
      </c>
      <c r="AO80" s="10">
        <v>0</v>
      </c>
    </row>
    <row r="81" spans="1:41" ht="12.75">
      <c r="A81" s="26">
        <v>80</v>
      </c>
      <c r="B81">
        <v>46.25264</v>
      </c>
      <c r="C81">
        <v>-91.92101</v>
      </c>
      <c r="D81" s="10">
        <v>14</v>
      </c>
      <c r="E81" s="10" t="s">
        <v>574</v>
      </c>
      <c r="F81" s="114">
        <v>1</v>
      </c>
      <c r="G81" s="204">
        <v>0</v>
      </c>
      <c r="H81" s="42">
        <v>0</v>
      </c>
      <c r="I81" s="10">
        <v>0</v>
      </c>
      <c r="J81" s="17">
        <v>0</v>
      </c>
      <c r="K81" s="17">
        <v>0</v>
      </c>
      <c r="L81" s="27">
        <v>0</v>
      </c>
      <c r="M81" s="27">
        <v>0</v>
      </c>
      <c r="N81" s="27">
        <v>0</v>
      </c>
      <c r="O81" s="27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11">
        <v>0</v>
      </c>
      <c r="AN81" s="111">
        <v>0</v>
      </c>
      <c r="AO81" s="10">
        <v>0</v>
      </c>
    </row>
    <row r="82" spans="1:41" ht="12.75">
      <c r="A82" s="26">
        <v>81</v>
      </c>
      <c r="B82">
        <v>46.25219</v>
      </c>
      <c r="C82">
        <v>-91.92099</v>
      </c>
      <c r="D82" s="10">
        <v>12.5</v>
      </c>
      <c r="E82" s="10" t="s">
        <v>574</v>
      </c>
      <c r="F82" s="114">
        <v>1</v>
      </c>
      <c r="G82" s="204">
        <v>0</v>
      </c>
      <c r="H82" s="42">
        <v>0</v>
      </c>
      <c r="I82" s="10">
        <v>0</v>
      </c>
      <c r="J82" s="17">
        <v>0</v>
      </c>
      <c r="K82" s="17">
        <v>0</v>
      </c>
      <c r="L82" s="27">
        <v>0</v>
      </c>
      <c r="M82" s="27">
        <v>0</v>
      </c>
      <c r="N82" s="27">
        <v>0</v>
      </c>
      <c r="O82" s="27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11">
        <v>0</v>
      </c>
      <c r="AN82" s="111">
        <v>0</v>
      </c>
      <c r="AO82" s="10">
        <v>0</v>
      </c>
    </row>
    <row r="83" spans="1:41" ht="12.75">
      <c r="A83" s="26">
        <v>82</v>
      </c>
      <c r="B83">
        <v>46.25174</v>
      </c>
      <c r="C83">
        <v>-91.92098</v>
      </c>
      <c r="D83" s="10">
        <v>8.5</v>
      </c>
      <c r="E83" s="10" t="s">
        <v>572</v>
      </c>
      <c r="F83" s="114">
        <v>1</v>
      </c>
      <c r="G83" s="204">
        <v>1</v>
      </c>
      <c r="H83" s="42">
        <v>2</v>
      </c>
      <c r="I83" s="10">
        <v>2</v>
      </c>
      <c r="J83" s="17">
        <v>2</v>
      </c>
      <c r="K83" s="17">
        <v>0</v>
      </c>
      <c r="L83" s="27">
        <v>0</v>
      </c>
      <c r="M83" s="27">
        <v>0</v>
      </c>
      <c r="N83" s="27">
        <v>0</v>
      </c>
      <c r="O83" s="27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1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1</v>
      </c>
      <c r="AM83" s="111">
        <v>0</v>
      </c>
      <c r="AN83" s="111">
        <v>0</v>
      </c>
      <c r="AO83" s="10">
        <v>0</v>
      </c>
    </row>
    <row r="84" spans="1:41" ht="12.75">
      <c r="A84" s="26">
        <v>83</v>
      </c>
      <c r="B84">
        <v>46.25895</v>
      </c>
      <c r="C84">
        <v>-91.92058</v>
      </c>
      <c r="D84" s="198">
        <v>-99</v>
      </c>
      <c r="E84" s="198">
        <v>-99</v>
      </c>
      <c r="F84" s="114">
        <v>-99</v>
      </c>
      <c r="G84" s="114">
        <v>-99</v>
      </c>
      <c r="H84" s="42">
        <v>-99</v>
      </c>
      <c r="I84" s="198">
        <v>-99</v>
      </c>
      <c r="J84" s="42">
        <v>-99</v>
      </c>
      <c r="K84" s="42">
        <v>-99</v>
      </c>
      <c r="L84" s="201">
        <v>-99</v>
      </c>
      <c r="M84" s="201">
        <v>-99</v>
      </c>
      <c r="N84" s="201">
        <v>-99</v>
      </c>
      <c r="O84" s="201">
        <v>-99</v>
      </c>
      <c r="P84" s="198">
        <v>-99</v>
      </c>
      <c r="Q84" s="198">
        <v>-99</v>
      </c>
      <c r="R84" s="198">
        <v>-99</v>
      </c>
      <c r="S84" s="198">
        <v>-99</v>
      </c>
      <c r="T84" s="198">
        <v>-99</v>
      </c>
      <c r="U84" s="198">
        <v>-99</v>
      </c>
      <c r="V84" s="198">
        <v>-99</v>
      </c>
      <c r="W84" s="198">
        <v>-99</v>
      </c>
      <c r="X84" s="198">
        <v>-99</v>
      </c>
      <c r="Y84" s="198">
        <v>-99</v>
      </c>
      <c r="Z84" s="198">
        <v>-99</v>
      </c>
      <c r="AA84" s="198">
        <v>-99</v>
      </c>
      <c r="AB84" s="198">
        <v>-99</v>
      </c>
      <c r="AC84" s="198">
        <v>-99</v>
      </c>
      <c r="AD84" s="198">
        <v>-99</v>
      </c>
      <c r="AE84" s="198">
        <v>-99</v>
      </c>
      <c r="AF84" s="198">
        <v>-99</v>
      </c>
      <c r="AG84" s="198">
        <v>-99</v>
      </c>
      <c r="AH84" s="198">
        <v>-99</v>
      </c>
      <c r="AI84" s="198">
        <v>-99</v>
      </c>
      <c r="AJ84" s="198">
        <v>-99</v>
      </c>
      <c r="AK84" s="198">
        <v>-99</v>
      </c>
      <c r="AL84" s="198">
        <v>-99</v>
      </c>
      <c r="AM84" s="203">
        <v>-99</v>
      </c>
      <c r="AN84" s="203">
        <v>-99</v>
      </c>
      <c r="AO84" s="198">
        <v>-99</v>
      </c>
    </row>
    <row r="85" spans="1:41" ht="12.75">
      <c r="A85" s="26">
        <v>84</v>
      </c>
      <c r="B85">
        <v>46.2585</v>
      </c>
      <c r="C85">
        <v>-91.92057</v>
      </c>
      <c r="D85" s="198">
        <v>-99</v>
      </c>
      <c r="E85" s="198">
        <v>-99</v>
      </c>
      <c r="F85" s="114">
        <v>-99</v>
      </c>
      <c r="G85" s="114">
        <v>-99</v>
      </c>
      <c r="H85" s="42">
        <v>-99</v>
      </c>
      <c r="I85" s="198">
        <v>-99</v>
      </c>
      <c r="J85" s="42">
        <v>-99</v>
      </c>
      <c r="K85" s="42">
        <v>-99</v>
      </c>
      <c r="L85" s="201">
        <v>-99</v>
      </c>
      <c r="M85" s="201">
        <v>-99</v>
      </c>
      <c r="N85" s="201">
        <v>-99</v>
      </c>
      <c r="O85" s="201">
        <v>-99</v>
      </c>
      <c r="P85" s="198">
        <v>-99</v>
      </c>
      <c r="Q85" s="198">
        <v>-99</v>
      </c>
      <c r="R85" s="198">
        <v>-99</v>
      </c>
      <c r="S85" s="198">
        <v>-99</v>
      </c>
      <c r="T85" s="198">
        <v>-99</v>
      </c>
      <c r="U85" s="198">
        <v>-99</v>
      </c>
      <c r="V85" s="198">
        <v>-99</v>
      </c>
      <c r="W85" s="198">
        <v>-99</v>
      </c>
      <c r="X85" s="198">
        <v>-99</v>
      </c>
      <c r="Y85" s="198">
        <v>-99</v>
      </c>
      <c r="Z85" s="198">
        <v>-99</v>
      </c>
      <c r="AA85" s="198">
        <v>-99</v>
      </c>
      <c r="AB85" s="198">
        <v>-99</v>
      </c>
      <c r="AC85" s="198">
        <v>-99</v>
      </c>
      <c r="AD85" s="198">
        <v>-99</v>
      </c>
      <c r="AE85" s="198">
        <v>-99</v>
      </c>
      <c r="AF85" s="198">
        <v>-99</v>
      </c>
      <c r="AG85" s="198">
        <v>-99</v>
      </c>
      <c r="AH85" s="198">
        <v>-99</v>
      </c>
      <c r="AI85" s="198">
        <v>-99</v>
      </c>
      <c r="AJ85" s="198">
        <v>-99</v>
      </c>
      <c r="AK85" s="198">
        <v>-99</v>
      </c>
      <c r="AL85" s="198">
        <v>-99</v>
      </c>
      <c r="AM85" s="203">
        <v>-99</v>
      </c>
      <c r="AN85" s="203">
        <v>-99</v>
      </c>
      <c r="AO85" s="198">
        <v>-99</v>
      </c>
    </row>
    <row r="86" spans="1:41" ht="12.75">
      <c r="A86" s="26">
        <v>85</v>
      </c>
      <c r="B86">
        <v>46.254</v>
      </c>
      <c r="C86">
        <v>-91.92041</v>
      </c>
      <c r="D86" s="10">
        <v>3</v>
      </c>
      <c r="E86" s="10" t="s">
        <v>572</v>
      </c>
      <c r="F86" s="114">
        <v>1</v>
      </c>
      <c r="G86" s="204">
        <v>1</v>
      </c>
      <c r="H86" s="42">
        <v>4</v>
      </c>
      <c r="I86" s="10">
        <v>2</v>
      </c>
      <c r="J86" s="17">
        <v>0</v>
      </c>
      <c r="K86" s="17">
        <v>0</v>
      </c>
      <c r="L86" s="27">
        <v>0</v>
      </c>
      <c r="M86" s="27">
        <v>0</v>
      </c>
      <c r="N86" s="27">
        <v>0</v>
      </c>
      <c r="O86" s="27">
        <v>0</v>
      </c>
      <c r="P86" s="10">
        <v>0</v>
      </c>
      <c r="Q86" s="10">
        <v>0</v>
      </c>
      <c r="R86" s="10">
        <v>1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2</v>
      </c>
      <c r="AF86" s="10">
        <v>1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1</v>
      </c>
      <c r="AM86" s="111">
        <v>0</v>
      </c>
      <c r="AN86" s="111">
        <v>0</v>
      </c>
      <c r="AO86" s="10">
        <v>0</v>
      </c>
    </row>
    <row r="87" spans="1:41" ht="12.75">
      <c r="A87" s="26">
        <v>86</v>
      </c>
      <c r="B87">
        <v>46.25355</v>
      </c>
      <c r="C87">
        <v>-91.92039</v>
      </c>
      <c r="D87" s="10">
        <v>6.5</v>
      </c>
      <c r="E87" s="10" t="s">
        <v>572</v>
      </c>
      <c r="F87" s="114">
        <v>1</v>
      </c>
      <c r="G87" s="204">
        <v>1</v>
      </c>
      <c r="H87" s="42">
        <v>4</v>
      </c>
      <c r="I87" s="10">
        <v>3</v>
      </c>
      <c r="J87" s="17">
        <v>3</v>
      </c>
      <c r="K87" s="17">
        <v>0</v>
      </c>
      <c r="L87" s="27">
        <v>0</v>
      </c>
      <c r="M87" s="27">
        <v>0</v>
      </c>
      <c r="N87" s="27">
        <v>0</v>
      </c>
      <c r="O87" s="27">
        <v>0</v>
      </c>
      <c r="P87" s="10">
        <v>1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</v>
      </c>
      <c r="AC87" s="10">
        <v>0</v>
      </c>
      <c r="AD87" s="10">
        <v>0</v>
      </c>
      <c r="AE87" s="10">
        <v>2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11">
        <v>0</v>
      </c>
      <c r="AN87" s="111">
        <v>0</v>
      </c>
      <c r="AO87" s="10">
        <v>0</v>
      </c>
    </row>
    <row r="88" spans="1:41" ht="12.75">
      <c r="A88" s="26">
        <v>87</v>
      </c>
      <c r="B88">
        <v>46.2531</v>
      </c>
      <c r="C88">
        <v>-91.92038</v>
      </c>
      <c r="D88" s="10">
        <v>8.5</v>
      </c>
      <c r="E88" s="10" t="s">
        <v>572</v>
      </c>
      <c r="F88" s="114">
        <v>1</v>
      </c>
      <c r="G88" s="204">
        <v>1</v>
      </c>
      <c r="H88" s="42">
        <v>2</v>
      </c>
      <c r="I88" s="10">
        <v>3</v>
      </c>
      <c r="J88" s="17">
        <v>3</v>
      </c>
      <c r="K88" s="17">
        <v>0</v>
      </c>
      <c r="L88" s="27">
        <v>0</v>
      </c>
      <c r="M88" s="27">
        <v>0</v>
      </c>
      <c r="N88" s="27">
        <v>1</v>
      </c>
      <c r="O88" s="27">
        <v>0</v>
      </c>
      <c r="P88" s="10">
        <v>1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11">
        <v>0</v>
      </c>
      <c r="AN88" s="111">
        <v>0</v>
      </c>
      <c r="AO88" s="10">
        <v>0</v>
      </c>
    </row>
    <row r="89" spans="1:41" ht="12.75">
      <c r="A89" s="26">
        <v>88</v>
      </c>
      <c r="B89">
        <v>46.25265</v>
      </c>
      <c r="C89">
        <v>-91.92036</v>
      </c>
      <c r="D89" s="10">
        <v>12</v>
      </c>
      <c r="E89" s="10" t="s">
        <v>572</v>
      </c>
      <c r="F89" s="114">
        <v>1</v>
      </c>
      <c r="G89" s="204">
        <v>0</v>
      </c>
      <c r="H89" s="42">
        <v>0</v>
      </c>
      <c r="I89" s="10">
        <v>0</v>
      </c>
      <c r="J89" s="17">
        <v>0</v>
      </c>
      <c r="K89" s="17">
        <v>0</v>
      </c>
      <c r="L89" s="27">
        <v>0</v>
      </c>
      <c r="M89" s="27">
        <v>0</v>
      </c>
      <c r="N89" s="27">
        <v>0</v>
      </c>
      <c r="O89" s="27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11">
        <v>0</v>
      </c>
      <c r="AN89" s="111">
        <v>0</v>
      </c>
      <c r="AO89" s="10">
        <v>0</v>
      </c>
    </row>
    <row r="90" spans="1:41" ht="12.75">
      <c r="A90" s="26">
        <v>89</v>
      </c>
      <c r="B90">
        <v>46.2522</v>
      </c>
      <c r="C90">
        <v>-91.92035</v>
      </c>
      <c r="D90" s="10">
        <v>13.5</v>
      </c>
      <c r="E90" s="10" t="s">
        <v>572</v>
      </c>
      <c r="F90" s="114">
        <v>1</v>
      </c>
      <c r="G90" s="204">
        <v>0</v>
      </c>
      <c r="H90" s="42">
        <v>0</v>
      </c>
      <c r="I90" s="10">
        <v>0</v>
      </c>
      <c r="J90" s="17">
        <v>0</v>
      </c>
      <c r="K90" s="17">
        <v>0</v>
      </c>
      <c r="L90" s="27">
        <v>0</v>
      </c>
      <c r="M90" s="27">
        <v>0</v>
      </c>
      <c r="N90" s="27">
        <v>0</v>
      </c>
      <c r="O90" s="27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11">
        <v>0</v>
      </c>
      <c r="AN90" s="111">
        <v>0</v>
      </c>
      <c r="AO90" s="10">
        <v>0</v>
      </c>
    </row>
    <row r="91" spans="1:41" ht="12.75">
      <c r="A91" s="26">
        <v>90</v>
      </c>
      <c r="B91">
        <v>46.25175</v>
      </c>
      <c r="C91">
        <v>-91.92033</v>
      </c>
      <c r="D91" s="10">
        <v>15.5</v>
      </c>
      <c r="E91" s="10" t="s">
        <v>572</v>
      </c>
      <c r="F91" s="114">
        <v>0</v>
      </c>
      <c r="G91" s="204">
        <v>0</v>
      </c>
      <c r="H91" s="42">
        <v>0</v>
      </c>
      <c r="I91" s="10">
        <v>0</v>
      </c>
      <c r="J91" s="17">
        <v>0</v>
      </c>
      <c r="K91" s="17">
        <v>0</v>
      </c>
      <c r="L91" s="27">
        <v>0</v>
      </c>
      <c r="M91" s="27">
        <v>0</v>
      </c>
      <c r="N91" s="27">
        <v>0</v>
      </c>
      <c r="O91" s="27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11">
        <v>0</v>
      </c>
      <c r="AN91" s="111">
        <v>0</v>
      </c>
      <c r="AO91" s="10">
        <v>0</v>
      </c>
    </row>
    <row r="92" spans="1:41" ht="12.75">
      <c r="A92" s="26">
        <v>91</v>
      </c>
      <c r="B92">
        <v>46.2513</v>
      </c>
      <c r="C92">
        <v>-91.92031</v>
      </c>
      <c r="D92" s="10">
        <v>13.5</v>
      </c>
      <c r="E92" s="10" t="s">
        <v>574</v>
      </c>
      <c r="F92" s="114">
        <v>1</v>
      </c>
      <c r="G92" s="204">
        <v>0</v>
      </c>
      <c r="H92" s="42">
        <v>0</v>
      </c>
      <c r="I92" s="10">
        <v>0</v>
      </c>
      <c r="J92" s="17">
        <v>0</v>
      </c>
      <c r="K92" s="17">
        <v>0</v>
      </c>
      <c r="L92" s="27">
        <v>0</v>
      </c>
      <c r="M92" s="27">
        <v>0</v>
      </c>
      <c r="N92" s="27">
        <v>0</v>
      </c>
      <c r="O92" s="27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11">
        <v>0</v>
      </c>
      <c r="AN92" s="111">
        <v>0</v>
      </c>
      <c r="AO92" s="10">
        <v>0</v>
      </c>
    </row>
    <row r="93" spans="1:41" ht="12.75">
      <c r="A93" s="26">
        <v>92</v>
      </c>
      <c r="B93">
        <v>46.25085</v>
      </c>
      <c r="C93">
        <v>-91.9203</v>
      </c>
      <c r="D93" s="10">
        <v>0.5</v>
      </c>
      <c r="E93" s="10" t="s">
        <v>573</v>
      </c>
      <c r="F93" s="114">
        <v>1</v>
      </c>
      <c r="G93" s="204">
        <v>1</v>
      </c>
      <c r="H93" s="42">
        <v>1</v>
      </c>
      <c r="I93" s="10">
        <v>1</v>
      </c>
      <c r="J93" s="17">
        <v>0</v>
      </c>
      <c r="K93" s="17">
        <v>0</v>
      </c>
      <c r="L93" s="27">
        <v>0</v>
      </c>
      <c r="M93" s="27">
        <v>0</v>
      </c>
      <c r="N93" s="27">
        <v>0</v>
      </c>
      <c r="O93" s="27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1</v>
      </c>
      <c r="AM93" s="111">
        <v>0</v>
      </c>
      <c r="AN93" s="111">
        <v>0</v>
      </c>
      <c r="AO93" s="10">
        <v>0</v>
      </c>
    </row>
    <row r="94" spans="1:41" ht="12.75">
      <c r="A94" s="26">
        <v>93</v>
      </c>
      <c r="B94">
        <v>46.25896</v>
      </c>
      <c r="C94">
        <v>-91.91993</v>
      </c>
      <c r="D94" s="198">
        <v>-99</v>
      </c>
      <c r="E94" s="198">
        <v>-99</v>
      </c>
      <c r="F94" s="114">
        <v>-99</v>
      </c>
      <c r="G94" s="114">
        <v>-99</v>
      </c>
      <c r="H94" s="42">
        <v>-99</v>
      </c>
      <c r="I94" s="198">
        <v>-99</v>
      </c>
      <c r="J94" s="42">
        <v>-99</v>
      </c>
      <c r="K94" s="42">
        <v>-99</v>
      </c>
      <c r="L94" s="201">
        <v>-99</v>
      </c>
      <c r="M94" s="201">
        <v>-99</v>
      </c>
      <c r="N94" s="201">
        <v>-99</v>
      </c>
      <c r="O94" s="201">
        <v>-99</v>
      </c>
      <c r="P94" s="198">
        <v>-99</v>
      </c>
      <c r="Q94" s="198">
        <v>-99</v>
      </c>
      <c r="R94" s="198">
        <v>-99</v>
      </c>
      <c r="S94" s="198">
        <v>-99</v>
      </c>
      <c r="T94" s="198">
        <v>-99</v>
      </c>
      <c r="U94" s="198">
        <v>-99</v>
      </c>
      <c r="V94" s="198">
        <v>-99</v>
      </c>
      <c r="W94" s="198">
        <v>-99</v>
      </c>
      <c r="X94" s="198">
        <v>-99</v>
      </c>
      <c r="Y94" s="198">
        <v>-99</v>
      </c>
      <c r="Z94" s="198">
        <v>-99</v>
      </c>
      <c r="AA94" s="198">
        <v>-99</v>
      </c>
      <c r="AB94" s="198">
        <v>-99</v>
      </c>
      <c r="AC94" s="198">
        <v>-99</v>
      </c>
      <c r="AD94" s="198">
        <v>-99</v>
      </c>
      <c r="AE94" s="198">
        <v>-99</v>
      </c>
      <c r="AF94" s="198">
        <v>-99</v>
      </c>
      <c r="AG94" s="198">
        <v>-99</v>
      </c>
      <c r="AH94" s="198">
        <v>-99</v>
      </c>
      <c r="AI94" s="198">
        <v>-99</v>
      </c>
      <c r="AJ94" s="198">
        <v>-99</v>
      </c>
      <c r="AK94" s="198">
        <v>-99</v>
      </c>
      <c r="AL94" s="198">
        <v>-99</v>
      </c>
      <c r="AM94" s="203">
        <v>-99</v>
      </c>
      <c r="AN94" s="203">
        <v>-99</v>
      </c>
      <c r="AO94" s="198">
        <v>-99</v>
      </c>
    </row>
    <row r="95" spans="1:41" ht="12.75">
      <c r="A95" s="26">
        <v>94</v>
      </c>
      <c r="B95">
        <v>46.25851</v>
      </c>
      <c r="C95">
        <v>-91.91992</v>
      </c>
      <c r="D95" s="198">
        <v>-99</v>
      </c>
      <c r="E95" s="198">
        <v>-99</v>
      </c>
      <c r="F95" s="114">
        <v>-99</v>
      </c>
      <c r="G95" s="42">
        <v>-99</v>
      </c>
      <c r="H95" s="42">
        <v>-99</v>
      </c>
      <c r="I95" s="198">
        <v>-99</v>
      </c>
      <c r="J95" s="42">
        <v>-99</v>
      </c>
      <c r="K95" s="42">
        <v>-99</v>
      </c>
      <c r="L95" s="201">
        <v>-99</v>
      </c>
      <c r="M95" s="201">
        <v>-99</v>
      </c>
      <c r="N95" s="201">
        <v>-99</v>
      </c>
      <c r="O95" s="201">
        <v>-99</v>
      </c>
      <c r="P95" s="198">
        <v>-99</v>
      </c>
      <c r="Q95" s="198">
        <v>-99</v>
      </c>
      <c r="R95" s="198">
        <v>-99</v>
      </c>
      <c r="S95" s="198">
        <v>-99</v>
      </c>
      <c r="T95" s="198">
        <v>-99</v>
      </c>
      <c r="U95" s="198">
        <v>-99</v>
      </c>
      <c r="V95" s="198">
        <v>-99</v>
      </c>
      <c r="W95" s="198">
        <v>-99</v>
      </c>
      <c r="X95" s="198">
        <v>-99</v>
      </c>
      <c r="Y95" s="198">
        <v>-99</v>
      </c>
      <c r="Z95" s="198">
        <v>-99</v>
      </c>
      <c r="AA95" s="198">
        <v>-99</v>
      </c>
      <c r="AB95" s="198">
        <v>-99</v>
      </c>
      <c r="AC95" s="198">
        <v>-99</v>
      </c>
      <c r="AD95" s="198">
        <v>-99</v>
      </c>
      <c r="AE95" s="198">
        <v>-99</v>
      </c>
      <c r="AF95" s="198">
        <v>-99</v>
      </c>
      <c r="AG95" s="198">
        <v>-99</v>
      </c>
      <c r="AH95" s="198">
        <v>-99</v>
      </c>
      <c r="AI95" s="198">
        <v>-99</v>
      </c>
      <c r="AJ95" s="198">
        <v>-99</v>
      </c>
      <c r="AK95" s="198">
        <v>-99</v>
      </c>
      <c r="AL95" s="198">
        <v>-99</v>
      </c>
      <c r="AM95" s="203">
        <v>-99</v>
      </c>
      <c r="AN95" s="203">
        <v>-99</v>
      </c>
      <c r="AO95" s="198">
        <v>-99</v>
      </c>
    </row>
    <row r="96" spans="1:41" ht="12.75">
      <c r="A96" s="26">
        <v>95</v>
      </c>
      <c r="B96">
        <v>46.25581</v>
      </c>
      <c r="C96">
        <v>-91.91982</v>
      </c>
      <c r="D96" s="198">
        <v>-99</v>
      </c>
      <c r="E96" s="198">
        <v>-99</v>
      </c>
      <c r="F96" s="114">
        <v>-99</v>
      </c>
      <c r="G96" s="42">
        <v>-99</v>
      </c>
      <c r="H96" s="42">
        <v>-99</v>
      </c>
      <c r="I96" s="198">
        <v>-99</v>
      </c>
      <c r="J96" s="42">
        <v>-99</v>
      </c>
      <c r="K96" s="42">
        <v>-99</v>
      </c>
      <c r="L96" s="201">
        <v>-99</v>
      </c>
      <c r="M96" s="201">
        <v>-99</v>
      </c>
      <c r="N96" s="201">
        <v>-99</v>
      </c>
      <c r="O96" s="201">
        <v>-99</v>
      </c>
      <c r="P96" s="198">
        <v>-99</v>
      </c>
      <c r="Q96" s="198">
        <v>-99</v>
      </c>
      <c r="R96" s="198">
        <v>-99</v>
      </c>
      <c r="S96" s="198">
        <v>-99</v>
      </c>
      <c r="T96" s="198">
        <v>-99</v>
      </c>
      <c r="U96" s="198">
        <v>-99</v>
      </c>
      <c r="V96" s="198">
        <v>-99</v>
      </c>
      <c r="W96" s="198">
        <v>-99</v>
      </c>
      <c r="X96" s="198">
        <v>-99</v>
      </c>
      <c r="Y96" s="198">
        <v>-99</v>
      </c>
      <c r="Z96" s="198">
        <v>-99</v>
      </c>
      <c r="AA96" s="198">
        <v>-99</v>
      </c>
      <c r="AB96" s="198">
        <v>-99</v>
      </c>
      <c r="AC96" s="198">
        <v>-99</v>
      </c>
      <c r="AD96" s="198">
        <v>-99</v>
      </c>
      <c r="AE96" s="198">
        <v>-99</v>
      </c>
      <c r="AF96" s="198">
        <v>-99</v>
      </c>
      <c r="AG96" s="198">
        <v>-99</v>
      </c>
      <c r="AH96" s="198">
        <v>-99</v>
      </c>
      <c r="AI96" s="198">
        <v>-99</v>
      </c>
      <c r="AJ96" s="198">
        <v>-99</v>
      </c>
      <c r="AK96" s="198">
        <v>-99</v>
      </c>
      <c r="AL96" s="198">
        <v>-99</v>
      </c>
      <c r="AM96" s="203">
        <v>-99</v>
      </c>
      <c r="AN96" s="203">
        <v>-99</v>
      </c>
      <c r="AO96" s="198">
        <v>-99</v>
      </c>
    </row>
    <row r="97" spans="1:41" ht="12.75">
      <c r="A97" s="26">
        <v>96</v>
      </c>
      <c r="B97">
        <v>46.25401</v>
      </c>
      <c r="C97">
        <v>-91.91976</v>
      </c>
      <c r="D97" s="10">
        <v>2.5</v>
      </c>
      <c r="E97" s="10" t="s">
        <v>572</v>
      </c>
      <c r="F97" s="114">
        <v>1</v>
      </c>
      <c r="G97" s="26">
        <v>1</v>
      </c>
      <c r="H97" s="42">
        <v>4</v>
      </c>
      <c r="I97" s="10">
        <v>2</v>
      </c>
      <c r="J97" s="17">
        <v>4</v>
      </c>
      <c r="K97" s="17">
        <v>0</v>
      </c>
      <c r="L97" s="27">
        <v>1</v>
      </c>
      <c r="M97" s="27">
        <v>0</v>
      </c>
      <c r="N97" s="27">
        <v>0</v>
      </c>
      <c r="O97" s="27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1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2</v>
      </c>
      <c r="AF97" s="10">
        <v>1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11">
        <v>0</v>
      </c>
      <c r="AN97" s="111">
        <v>0</v>
      </c>
      <c r="AO97" s="10">
        <v>0</v>
      </c>
    </row>
    <row r="98" spans="1:41" ht="12.75">
      <c r="A98" s="26">
        <v>97</v>
      </c>
      <c r="B98">
        <v>46.25356</v>
      </c>
      <c r="C98">
        <v>-91.91974</v>
      </c>
      <c r="D98" s="10">
        <v>5.5</v>
      </c>
      <c r="E98" s="10" t="s">
        <v>572</v>
      </c>
      <c r="F98" s="114">
        <v>1</v>
      </c>
      <c r="G98" s="26">
        <v>1</v>
      </c>
      <c r="H98" s="42">
        <v>3</v>
      </c>
      <c r="I98" s="10">
        <v>3</v>
      </c>
      <c r="J98" s="17">
        <v>0</v>
      </c>
      <c r="K98" s="17">
        <v>0</v>
      </c>
      <c r="L98" s="27">
        <v>0</v>
      </c>
      <c r="M98" s="27">
        <v>0</v>
      </c>
      <c r="N98" s="27">
        <v>1</v>
      </c>
      <c r="O98" s="27">
        <v>0</v>
      </c>
      <c r="P98" s="10">
        <v>1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3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11">
        <v>0</v>
      </c>
      <c r="AN98" s="111">
        <v>0</v>
      </c>
      <c r="AO98" s="10">
        <v>0</v>
      </c>
    </row>
    <row r="99" spans="1:41" ht="12.75">
      <c r="A99" s="26">
        <v>98</v>
      </c>
      <c r="B99">
        <v>46.25311</v>
      </c>
      <c r="C99">
        <v>-91.91973</v>
      </c>
      <c r="D99" s="10">
        <v>5.5</v>
      </c>
      <c r="E99" s="10" t="s">
        <v>572</v>
      </c>
      <c r="F99" s="114">
        <v>1</v>
      </c>
      <c r="G99" s="26">
        <v>1</v>
      </c>
      <c r="H99" s="42">
        <v>3</v>
      </c>
      <c r="I99" s="10">
        <v>2</v>
      </c>
      <c r="J99" s="17">
        <v>0</v>
      </c>
      <c r="K99" s="17">
        <v>0</v>
      </c>
      <c r="L99" s="27">
        <v>1</v>
      </c>
      <c r="M99" s="27">
        <v>0</v>
      </c>
      <c r="N99" s="27">
        <v>0</v>
      </c>
      <c r="O99" s="27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1</v>
      </c>
      <c r="AE99" s="10">
        <v>2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11">
        <v>0</v>
      </c>
      <c r="AN99" s="111">
        <v>0</v>
      </c>
      <c r="AO99" s="10">
        <v>0</v>
      </c>
    </row>
    <row r="100" spans="1:41" ht="12.75">
      <c r="A100" s="26">
        <v>99</v>
      </c>
      <c r="B100">
        <v>46.25266</v>
      </c>
      <c r="C100">
        <v>-91.91971</v>
      </c>
      <c r="D100" s="10">
        <v>7</v>
      </c>
      <c r="E100" s="10" t="s">
        <v>572</v>
      </c>
      <c r="F100" s="114">
        <v>1</v>
      </c>
      <c r="G100" s="26">
        <v>1</v>
      </c>
      <c r="H100" s="42">
        <v>3</v>
      </c>
      <c r="I100" s="10">
        <v>2</v>
      </c>
      <c r="J100" s="17">
        <v>1</v>
      </c>
      <c r="K100" s="17">
        <v>0</v>
      </c>
      <c r="L100" s="27">
        <v>1</v>
      </c>
      <c r="M100" s="27">
        <v>0</v>
      </c>
      <c r="N100" s="27">
        <v>0</v>
      </c>
      <c r="O100" s="27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2</v>
      </c>
      <c r="AF100" s="10">
        <v>1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11">
        <v>0</v>
      </c>
      <c r="AN100" s="111">
        <v>0</v>
      </c>
      <c r="AO100" s="10">
        <v>0</v>
      </c>
    </row>
    <row r="101" spans="1:41" ht="12.75">
      <c r="A101" s="26">
        <v>100</v>
      </c>
      <c r="B101">
        <v>46.25222</v>
      </c>
      <c r="C101">
        <v>-91.9197</v>
      </c>
      <c r="D101" s="10">
        <v>10</v>
      </c>
      <c r="E101" s="10" t="s">
        <v>574</v>
      </c>
      <c r="F101" s="114">
        <v>1</v>
      </c>
      <c r="G101" s="26">
        <v>1</v>
      </c>
      <c r="H101" s="42">
        <v>1</v>
      </c>
      <c r="I101" s="10">
        <v>1</v>
      </c>
      <c r="J101" s="17">
        <v>0</v>
      </c>
      <c r="K101" s="17">
        <v>0</v>
      </c>
      <c r="L101" s="27">
        <v>0</v>
      </c>
      <c r="M101" s="27">
        <v>0</v>
      </c>
      <c r="N101" s="27">
        <v>0</v>
      </c>
      <c r="O101" s="27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1</v>
      </c>
      <c r="AM101" s="111">
        <v>0</v>
      </c>
      <c r="AN101" s="111">
        <v>0</v>
      </c>
      <c r="AO101" s="10">
        <v>0</v>
      </c>
    </row>
    <row r="102" spans="1:41" ht="12.75">
      <c r="A102" s="26">
        <v>101</v>
      </c>
      <c r="B102">
        <v>46.25177</v>
      </c>
      <c r="C102">
        <v>-91.91968</v>
      </c>
      <c r="D102" s="10">
        <v>13</v>
      </c>
      <c r="E102" s="10" t="s">
        <v>572</v>
      </c>
      <c r="F102" s="114">
        <v>1</v>
      </c>
      <c r="G102" s="26">
        <v>0</v>
      </c>
      <c r="H102" s="42">
        <v>0</v>
      </c>
      <c r="I102" s="10">
        <v>0</v>
      </c>
      <c r="J102" s="17">
        <v>0</v>
      </c>
      <c r="K102" s="17">
        <v>0</v>
      </c>
      <c r="L102" s="27">
        <v>0</v>
      </c>
      <c r="M102" s="27">
        <v>0</v>
      </c>
      <c r="N102" s="27">
        <v>0</v>
      </c>
      <c r="O102" s="27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11">
        <v>0</v>
      </c>
      <c r="AN102" s="111">
        <v>0</v>
      </c>
      <c r="AO102" s="10">
        <v>0</v>
      </c>
    </row>
    <row r="103" spans="1:41" ht="12.75">
      <c r="A103" s="26">
        <v>102</v>
      </c>
      <c r="B103">
        <v>46.25132</v>
      </c>
      <c r="C103">
        <v>-91.91967</v>
      </c>
      <c r="D103" s="10">
        <v>14.5</v>
      </c>
      <c r="E103" s="10" t="s">
        <v>572</v>
      </c>
      <c r="F103" s="114">
        <v>1</v>
      </c>
      <c r="G103" s="26">
        <v>0</v>
      </c>
      <c r="H103" s="42">
        <v>0</v>
      </c>
      <c r="I103" s="10">
        <v>0</v>
      </c>
      <c r="J103" s="17">
        <v>0</v>
      </c>
      <c r="K103" s="17">
        <v>0</v>
      </c>
      <c r="L103" s="27">
        <v>0</v>
      </c>
      <c r="M103" s="27">
        <v>0</v>
      </c>
      <c r="N103" s="27">
        <v>0</v>
      </c>
      <c r="O103" s="27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11">
        <v>0</v>
      </c>
      <c r="AN103" s="111">
        <v>0</v>
      </c>
      <c r="AO103" s="10">
        <v>0</v>
      </c>
    </row>
    <row r="104" spans="1:41" ht="12.75">
      <c r="A104" s="26">
        <v>103</v>
      </c>
      <c r="B104">
        <v>46.25087</v>
      </c>
      <c r="C104">
        <v>-91.91965</v>
      </c>
      <c r="D104" s="10">
        <v>14</v>
      </c>
      <c r="E104" s="10" t="s">
        <v>573</v>
      </c>
      <c r="F104" s="114">
        <v>1</v>
      </c>
      <c r="G104" s="26">
        <v>0</v>
      </c>
      <c r="H104" s="42">
        <v>0</v>
      </c>
      <c r="I104" s="10">
        <v>0</v>
      </c>
      <c r="J104" s="17">
        <v>0</v>
      </c>
      <c r="K104" s="17">
        <v>0</v>
      </c>
      <c r="L104" s="27">
        <v>0</v>
      </c>
      <c r="M104" s="27">
        <v>0</v>
      </c>
      <c r="N104" s="27">
        <v>0</v>
      </c>
      <c r="O104" s="27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11">
        <v>0</v>
      </c>
      <c r="AN104" s="111">
        <v>0</v>
      </c>
      <c r="AO104" s="10">
        <v>0</v>
      </c>
    </row>
    <row r="105" spans="1:41" ht="12.75">
      <c r="A105" s="26">
        <v>104</v>
      </c>
      <c r="B105">
        <v>46.25042</v>
      </c>
      <c r="C105">
        <v>-91.91963</v>
      </c>
      <c r="D105" s="10">
        <v>5.5</v>
      </c>
      <c r="E105" s="10" t="s">
        <v>572</v>
      </c>
      <c r="F105" s="114">
        <v>1</v>
      </c>
      <c r="G105" s="26">
        <v>1</v>
      </c>
      <c r="H105" s="42">
        <v>2</v>
      </c>
      <c r="I105" s="10">
        <v>2</v>
      </c>
      <c r="J105" s="17">
        <v>1</v>
      </c>
      <c r="K105" s="17">
        <v>0</v>
      </c>
      <c r="L105" s="27">
        <v>0</v>
      </c>
      <c r="M105" s="27">
        <v>0</v>
      </c>
      <c r="N105" s="27">
        <v>1</v>
      </c>
      <c r="O105" s="27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2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11">
        <v>0</v>
      </c>
      <c r="AN105" s="111">
        <v>0</v>
      </c>
      <c r="AO105" s="10">
        <v>0</v>
      </c>
    </row>
    <row r="106" spans="1:41" ht="12.75">
      <c r="A106" s="26">
        <v>105</v>
      </c>
      <c r="B106">
        <v>46.25897</v>
      </c>
      <c r="C106">
        <v>-91.91928</v>
      </c>
      <c r="D106" s="198">
        <v>-99</v>
      </c>
      <c r="E106" s="198">
        <v>-99</v>
      </c>
      <c r="F106" s="114">
        <v>-99</v>
      </c>
      <c r="G106" s="42">
        <v>-99</v>
      </c>
      <c r="H106" s="42">
        <v>-99</v>
      </c>
      <c r="I106" s="198">
        <v>-99</v>
      </c>
      <c r="J106" s="42">
        <v>-99</v>
      </c>
      <c r="K106" s="42">
        <v>-99</v>
      </c>
      <c r="L106" s="201">
        <v>-99</v>
      </c>
      <c r="M106" s="201">
        <v>-99</v>
      </c>
      <c r="N106" s="201">
        <v>-99</v>
      </c>
      <c r="O106" s="201">
        <v>-99</v>
      </c>
      <c r="P106" s="198">
        <v>-99</v>
      </c>
      <c r="Q106" s="198">
        <v>-99</v>
      </c>
      <c r="R106" s="198">
        <v>-99</v>
      </c>
      <c r="S106" s="198">
        <v>-99</v>
      </c>
      <c r="T106" s="198">
        <v>-99</v>
      </c>
      <c r="U106" s="198">
        <v>-99</v>
      </c>
      <c r="V106" s="198">
        <v>-99</v>
      </c>
      <c r="W106" s="198">
        <v>-99</v>
      </c>
      <c r="X106" s="198">
        <v>-99</v>
      </c>
      <c r="Y106" s="198">
        <v>-99</v>
      </c>
      <c r="Z106" s="198">
        <v>-99</v>
      </c>
      <c r="AA106" s="198">
        <v>-99</v>
      </c>
      <c r="AB106" s="198">
        <v>-99</v>
      </c>
      <c r="AC106" s="198">
        <v>-99</v>
      </c>
      <c r="AD106" s="198">
        <v>-99</v>
      </c>
      <c r="AE106" s="198">
        <v>-99</v>
      </c>
      <c r="AF106" s="198">
        <v>-99</v>
      </c>
      <c r="AG106" s="198">
        <v>-99</v>
      </c>
      <c r="AH106" s="198">
        <v>-99</v>
      </c>
      <c r="AI106" s="198">
        <v>-99</v>
      </c>
      <c r="AJ106" s="198">
        <v>-99</v>
      </c>
      <c r="AK106" s="198">
        <v>-99</v>
      </c>
      <c r="AL106" s="198">
        <v>-99</v>
      </c>
      <c r="AM106" s="203">
        <v>-99</v>
      </c>
      <c r="AN106" s="203">
        <v>-99</v>
      </c>
      <c r="AO106" s="198">
        <v>-99</v>
      </c>
    </row>
    <row r="107" spans="1:41" ht="12.75">
      <c r="A107" s="26">
        <v>106</v>
      </c>
      <c r="B107">
        <v>46.25852</v>
      </c>
      <c r="C107">
        <v>-91.91927</v>
      </c>
      <c r="D107" s="198">
        <v>-99</v>
      </c>
      <c r="E107" s="198">
        <v>-99</v>
      </c>
      <c r="F107" s="114">
        <v>-99</v>
      </c>
      <c r="G107" s="42">
        <v>-99</v>
      </c>
      <c r="H107" s="42">
        <v>-99</v>
      </c>
      <c r="I107" s="198">
        <v>-99</v>
      </c>
      <c r="J107" s="42">
        <v>-99</v>
      </c>
      <c r="K107" s="42">
        <v>-99</v>
      </c>
      <c r="L107" s="201">
        <v>-99</v>
      </c>
      <c r="M107" s="201">
        <v>-99</v>
      </c>
      <c r="N107" s="201">
        <v>-99</v>
      </c>
      <c r="O107" s="201">
        <v>-99</v>
      </c>
      <c r="P107" s="198">
        <v>-99</v>
      </c>
      <c r="Q107" s="198">
        <v>-99</v>
      </c>
      <c r="R107" s="198">
        <v>-99</v>
      </c>
      <c r="S107" s="198">
        <v>-99</v>
      </c>
      <c r="T107" s="198">
        <v>-99</v>
      </c>
      <c r="U107" s="198">
        <v>-99</v>
      </c>
      <c r="V107" s="198">
        <v>-99</v>
      </c>
      <c r="W107" s="198">
        <v>-99</v>
      </c>
      <c r="X107" s="198">
        <v>-99</v>
      </c>
      <c r="Y107" s="198">
        <v>-99</v>
      </c>
      <c r="Z107" s="198">
        <v>-99</v>
      </c>
      <c r="AA107" s="198">
        <v>-99</v>
      </c>
      <c r="AB107" s="198">
        <v>-99</v>
      </c>
      <c r="AC107" s="198">
        <v>-99</v>
      </c>
      <c r="AD107" s="198">
        <v>-99</v>
      </c>
      <c r="AE107" s="198">
        <v>-99</v>
      </c>
      <c r="AF107" s="198">
        <v>-99</v>
      </c>
      <c r="AG107" s="198">
        <v>-99</v>
      </c>
      <c r="AH107" s="198">
        <v>-99</v>
      </c>
      <c r="AI107" s="198">
        <v>-99</v>
      </c>
      <c r="AJ107" s="198">
        <v>-99</v>
      </c>
      <c r="AK107" s="198">
        <v>-99</v>
      </c>
      <c r="AL107" s="198">
        <v>-99</v>
      </c>
      <c r="AM107" s="203">
        <v>-99</v>
      </c>
      <c r="AN107" s="203">
        <v>-99</v>
      </c>
      <c r="AO107" s="198">
        <v>-99</v>
      </c>
    </row>
    <row r="108" spans="1:41" ht="12.75">
      <c r="A108" s="26">
        <v>107</v>
      </c>
      <c r="B108">
        <v>46.25807</v>
      </c>
      <c r="C108">
        <v>-91.91925</v>
      </c>
      <c r="D108" s="198">
        <v>-99</v>
      </c>
      <c r="E108" s="198">
        <v>-99</v>
      </c>
      <c r="F108" s="114">
        <v>-99</v>
      </c>
      <c r="G108" s="42">
        <v>-99</v>
      </c>
      <c r="H108" s="42">
        <v>-99</v>
      </c>
      <c r="I108" s="198">
        <v>-99</v>
      </c>
      <c r="J108" s="42">
        <v>-99</v>
      </c>
      <c r="K108" s="42">
        <v>-99</v>
      </c>
      <c r="L108" s="201">
        <v>-99</v>
      </c>
      <c r="M108" s="201">
        <v>-99</v>
      </c>
      <c r="N108" s="201">
        <v>-99</v>
      </c>
      <c r="O108" s="201">
        <v>-99</v>
      </c>
      <c r="P108" s="198">
        <v>-99</v>
      </c>
      <c r="Q108" s="198">
        <v>-99</v>
      </c>
      <c r="R108" s="198">
        <v>-99</v>
      </c>
      <c r="S108" s="198">
        <v>-99</v>
      </c>
      <c r="T108" s="198">
        <v>-99</v>
      </c>
      <c r="U108" s="198">
        <v>-99</v>
      </c>
      <c r="V108" s="198">
        <v>-99</v>
      </c>
      <c r="W108" s="198">
        <v>-99</v>
      </c>
      <c r="X108" s="198">
        <v>-99</v>
      </c>
      <c r="Y108" s="198">
        <v>-99</v>
      </c>
      <c r="Z108" s="198">
        <v>-99</v>
      </c>
      <c r="AA108" s="198">
        <v>-99</v>
      </c>
      <c r="AB108" s="198">
        <v>-99</v>
      </c>
      <c r="AC108" s="198">
        <v>-99</v>
      </c>
      <c r="AD108" s="198">
        <v>-99</v>
      </c>
      <c r="AE108" s="198">
        <v>-99</v>
      </c>
      <c r="AF108" s="198">
        <v>-99</v>
      </c>
      <c r="AG108" s="198">
        <v>-99</v>
      </c>
      <c r="AH108" s="198">
        <v>-99</v>
      </c>
      <c r="AI108" s="198">
        <v>-99</v>
      </c>
      <c r="AJ108" s="198">
        <v>-99</v>
      </c>
      <c r="AK108" s="198">
        <v>-99</v>
      </c>
      <c r="AL108" s="198">
        <v>-99</v>
      </c>
      <c r="AM108" s="203">
        <v>-99</v>
      </c>
      <c r="AN108" s="203">
        <v>-99</v>
      </c>
      <c r="AO108" s="198">
        <v>-99</v>
      </c>
    </row>
    <row r="109" spans="1:41" ht="12.75">
      <c r="A109" s="26">
        <v>108</v>
      </c>
      <c r="B109">
        <v>46.25762</v>
      </c>
      <c r="C109">
        <v>-91.91924</v>
      </c>
      <c r="D109" s="198">
        <v>-99</v>
      </c>
      <c r="E109" s="198">
        <v>-99</v>
      </c>
      <c r="F109" s="114">
        <v>-99</v>
      </c>
      <c r="G109" s="42">
        <v>-99</v>
      </c>
      <c r="H109" s="42">
        <v>-99</v>
      </c>
      <c r="I109" s="198">
        <v>-99</v>
      </c>
      <c r="J109" s="42">
        <v>-99</v>
      </c>
      <c r="K109" s="42">
        <v>-99</v>
      </c>
      <c r="L109" s="201">
        <v>-99</v>
      </c>
      <c r="M109" s="201">
        <v>-99</v>
      </c>
      <c r="N109" s="201">
        <v>-99</v>
      </c>
      <c r="O109" s="201">
        <v>-99</v>
      </c>
      <c r="P109" s="198">
        <v>-99</v>
      </c>
      <c r="Q109" s="198">
        <v>-99</v>
      </c>
      <c r="R109" s="198">
        <v>-99</v>
      </c>
      <c r="S109" s="198">
        <v>-99</v>
      </c>
      <c r="T109" s="198">
        <v>-99</v>
      </c>
      <c r="U109" s="198">
        <v>-99</v>
      </c>
      <c r="V109" s="198">
        <v>-99</v>
      </c>
      <c r="W109" s="198">
        <v>-99</v>
      </c>
      <c r="X109" s="198">
        <v>-99</v>
      </c>
      <c r="Y109" s="198">
        <v>-99</v>
      </c>
      <c r="Z109" s="198">
        <v>-99</v>
      </c>
      <c r="AA109" s="198">
        <v>-99</v>
      </c>
      <c r="AB109" s="198">
        <v>-99</v>
      </c>
      <c r="AC109" s="198">
        <v>-99</v>
      </c>
      <c r="AD109" s="198">
        <v>-99</v>
      </c>
      <c r="AE109" s="198">
        <v>-99</v>
      </c>
      <c r="AF109" s="198">
        <v>-99</v>
      </c>
      <c r="AG109" s="198">
        <v>-99</v>
      </c>
      <c r="AH109" s="198">
        <v>-99</v>
      </c>
      <c r="AI109" s="198">
        <v>-99</v>
      </c>
      <c r="AJ109" s="198">
        <v>-99</v>
      </c>
      <c r="AK109" s="198">
        <v>-99</v>
      </c>
      <c r="AL109" s="198">
        <v>-99</v>
      </c>
      <c r="AM109" s="203">
        <v>-99</v>
      </c>
      <c r="AN109" s="203">
        <v>-99</v>
      </c>
      <c r="AO109" s="198">
        <v>-99</v>
      </c>
    </row>
    <row r="110" spans="1:41" ht="12.75">
      <c r="A110" s="26">
        <v>109</v>
      </c>
      <c r="B110">
        <v>46.25717</v>
      </c>
      <c r="C110">
        <v>-91.91922</v>
      </c>
      <c r="D110" s="198">
        <v>-99</v>
      </c>
      <c r="E110" s="198">
        <v>-99</v>
      </c>
      <c r="F110" s="114">
        <v>-99</v>
      </c>
      <c r="G110" s="42">
        <v>-99</v>
      </c>
      <c r="H110" s="42">
        <v>-99</v>
      </c>
      <c r="I110" s="198">
        <v>-99</v>
      </c>
      <c r="J110" s="42">
        <v>-99</v>
      </c>
      <c r="K110" s="42">
        <v>-99</v>
      </c>
      <c r="L110" s="201">
        <v>-99</v>
      </c>
      <c r="M110" s="201">
        <v>-99</v>
      </c>
      <c r="N110" s="201">
        <v>-99</v>
      </c>
      <c r="O110" s="201">
        <v>-99</v>
      </c>
      <c r="P110" s="198">
        <v>-99</v>
      </c>
      <c r="Q110" s="198">
        <v>-99</v>
      </c>
      <c r="R110" s="198">
        <v>-99</v>
      </c>
      <c r="S110" s="198">
        <v>-99</v>
      </c>
      <c r="T110" s="198">
        <v>-99</v>
      </c>
      <c r="U110" s="198">
        <v>-99</v>
      </c>
      <c r="V110" s="198">
        <v>-99</v>
      </c>
      <c r="W110" s="198">
        <v>-99</v>
      </c>
      <c r="X110" s="198">
        <v>-99</v>
      </c>
      <c r="Y110" s="198">
        <v>-99</v>
      </c>
      <c r="Z110" s="198">
        <v>-99</v>
      </c>
      <c r="AA110" s="198">
        <v>-99</v>
      </c>
      <c r="AB110" s="198">
        <v>-99</v>
      </c>
      <c r="AC110" s="198">
        <v>-99</v>
      </c>
      <c r="AD110" s="198">
        <v>-99</v>
      </c>
      <c r="AE110" s="198">
        <v>-99</v>
      </c>
      <c r="AF110" s="198">
        <v>-99</v>
      </c>
      <c r="AG110" s="198">
        <v>-99</v>
      </c>
      <c r="AH110" s="198">
        <v>-99</v>
      </c>
      <c r="AI110" s="198">
        <v>-99</v>
      </c>
      <c r="AJ110" s="198">
        <v>-99</v>
      </c>
      <c r="AK110" s="198">
        <v>-99</v>
      </c>
      <c r="AL110" s="198">
        <v>-99</v>
      </c>
      <c r="AM110" s="203">
        <v>-99</v>
      </c>
      <c r="AN110" s="203">
        <v>-99</v>
      </c>
      <c r="AO110" s="198">
        <v>-99</v>
      </c>
    </row>
    <row r="111" spans="1:41" ht="12.75">
      <c r="A111" s="26">
        <v>110</v>
      </c>
      <c r="B111">
        <v>46.25582</v>
      </c>
      <c r="C111">
        <v>-91.91917</v>
      </c>
      <c r="D111" s="198">
        <v>-99</v>
      </c>
      <c r="E111" s="198">
        <v>-99</v>
      </c>
      <c r="F111" s="114">
        <v>-99</v>
      </c>
      <c r="G111" s="42">
        <v>-99</v>
      </c>
      <c r="H111" s="42">
        <v>-99</v>
      </c>
      <c r="I111" s="198">
        <v>-99</v>
      </c>
      <c r="J111" s="42">
        <v>-99</v>
      </c>
      <c r="K111" s="42">
        <v>-99</v>
      </c>
      <c r="L111" s="201">
        <v>-99</v>
      </c>
      <c r="M111" s="201">
        <v>-99</v>
      </c>
      <c r="N111" s="201">
        <v>-99</v>
      </c>
      <c r="O111" s="201">
        <v>-99</v>
      </c>
      <c r="P111" s="198">
        <v>-99</v>
      </c>
      <c r="Q111" s="198">
        <v>-99</v>
      </c>
      <c r="R111" s="198">
        <v>-99</v>
      </c>
      <c r="S111" s="198">
        <v>-99</v>
      </c>
      <c r="T111" s="198">
        <v>-99</v>
      </c>
      <c r="U111" s="198">
        <v>-99</v>
      </c>
      <c r="V111" s="198">
        <v>-99</v>
      </c>
      <c r="W111" s="198">
        <v>-99</v>
      </c>
      <c r="X111" s="198">
        <v>-99</v>
      </c>
      <c r="Y111" s="198">
        <v>-99</v>
      </c>
      <c r="Z111" s="198">
        <v>-99</v>
      </c>
      <c r="AA111" s="198">
        <v>-99</v>
      </c>
      <c r="AB111" s="198">
        <v>-99</v>
      </c>
      <c r="AC111" s="198">
        <v>-99</v>
      </c>
      <c r="AD111" s="198">
        <v>-99</v>
      </c>
      <c r="AE111" s="198">
        <v>-99</v>
      </c>
      <c r="AF111" s="198">
        <v>-99</v>
      </c>
      <c r="AG111" s="198">
        <v>-99</v>
      </c>
      <c r="AH111" s="198">
        <v>-99</v>
      </c>
      <c r="AI111" s="198">
        <v>-99</v>
      </c>
      <c r="AJ111" s="198">
        <v>-99</v>
      </c>
      <c r="AK111" s="198">
        <v>-99</v>
      </c>
      <c r="AL111" s="198">
        <v>-99</v>
      </c>
      <c r="AM111" s="203">
        <v>-99</v>
      </c>
      <c r="AN111" s="203">
        <v>-99</v>
      </c>
      <c r="AO111" s="198">
        <v>-99</v>
      </c>
    </row>
    <row r="112" spans="1:41" ht="12.75">
      <c r="A112" s="26">
        <v>111</v>
      </c>
      <c r="B112">
        <v>46.25537</v>
      </c>
      <c r="C112">
        <v>-91.91916</v>
      </c>
      <c r="D112" s="198">
        <v>-99</v>
      </c>
      <c r="E112" s="198">
        <v>-99</v>
      </c>
      <c r="F112" s="114">
        <v>-99</v>
      </c>
      <c r="G112" s="42">
        <v>-99</v>
      </c>
      <c r="H112" s="42">
        <v>-99</v>
      </c>
      <c r="I112" s="198">
        <v>-99</v>
      </c>
      <c r="J112" s="42">
        <v>-99</v>
      </c>
      <c r="K112" s="42">
        <v>-99</v>
      </c>
      <c r="L112" s="201">
        <v>-99</v>
      </c>
      <c r="M112" s="201">
        <v>-99</v>
      </c>
      <c r="N112" s="201">
        <v>-99</v>
      </c>
      <c r="O112" s="201">
        <v>-99</v>
      </c>
      <c r="P112" s="198">
        <v>-99</v>
      </c>
      <c r="Q112" s="198">
        <v>-99</v>
      </c>
      <c r="R112" s="198">
        <v>-99</v>
      </c>
      <c r="S112" s="198">
        <v>-99</v>
      </c>
      <c r="T112" s="198">
        <v>-99</v>
      </c>
      <c r="U112" s="198">
        <v>-99</v>
      </c>
      <c r="V112" s="198">
        <v>-99</v>
      </c>
      <c r="W112" s="198">
        <v>-99</v>
      </c>
      <c r="X112" s="198">
        <v>-99</v>
      </c>
      <c r="Y112" s="198">
        <v>-99</v>
      </c>
      <c r="Z112" s="198">
        <v>-99</v>
      </c>
      <c r="AA112" s="198">
        <v>-99</v>
      </c>
      <c r="AB112" s="198">
        <v>-99</v>
      </c>
      <c r="AC112" s="198">
        <v>-99</v>
      </c>
      <c r="AD112" s="198">
        <v>-99</v>
      </c>
      <c r="AE112" s="198">
        <v>-99</v>
      </c>
      <c r="AF112" s="198">
        <v>-99</v>
      </c>
      <c r="AG112" s="198">
        <v>-99</v>
      </c>
      <c r="AH112" s="198">
        <v>-99</v>
      </c>
      <c r="AI112" s="198">
        <v>-99</v>
      </c>
      <c r="AJ112" s="198">
        <v>-99</v>
      </c>
      <c r="AK112" s="198">
        <v>-99</v>
      </c>
      <c r="AL112" s="198">
        <v>-99</v>
      </c>
      <c r="AM112" s="203">
        <v>-99</v>
      </c>
      <c r="AN112" s="203">
        <v>-99</v>
      </c>
      <c r="AO112" s="198">
        <v>-99</v>
      </c>
    </row>
    <row r="113" spans="1:41" ht="12.75">
      <c r="A113" s="26">
        <v>112</v>
      </c>
      <c r="B113">
        <v>46.25402</v>
      </c>
      <c r="C113">
        <v>-91.91911</v>
      </c>
      <c r="D113" s="10">
        <v>3</v>
      </c>
      <c r="E113" s="10" t="s">
        <v>572</v>
      </c>
      <c r="F113" s="114">
        <v>1</v>
      </c>
      <c r="G113" s="26">
        <v>1</v>
      </c>
      <c r="H113" s="42">
        <v>4</v>
      </c>
      <c r="I113" s="10">
        <v>2</v>
      </c>
      <c r="J113" s="17">
        <v>4</v>
      </c>
      <c r="K113" s="17">
        <v>0</v>
      </c>
      <c r="L113" s="27">
        <v>0</v>
      </c>
      <c r="M113" s="27">
        <v>0</v>
      </c>
      <c r="N113" s="27">
        <v>1</v>
      </c>
      <c r="O113" s="27">
        <v>0</v>
      </c>
      <c r="P113" s="10">
        <v>2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2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11">
        <v>0</v>
      </c>
      <c r="AN113" s="111">
        <v>0</v>
      </c>
      <c r="AO113" s="10">
        <v>0</v>
      </c>
    </row>
    <row r="114" spans="1:41" ht="12.75">
      <c r="A114" s="26">
        <v>113</v>
      </c>
      <c r="B114">
        <v>46.25358</v>
      </c>
      <c r="C114">
        <v>-91.9191</v>
      </c>
      <c r="D114" s="10">
        <v>5</v>
      </c>
      <c r="E114" s="10" t="s">
        <v>572</v>
      </c>
      <c r="F114" s="114">
        <v>1</v>
      </c>
      <c r="G114" s="26">
        <v>1</v>
      </c>
      <c r="H114" s="42">
        <v>4</v>
      </c>
      <c r="I114" s="10">
        <v>2</v>
      </c>
      <c r="J114" s="17">
        <v>0</v>
      </c>
      <c r="K114" s="17">
        <v>0</v>
      </c>
      <c r="L114" s="27">
        <v>0</v>
      </c>
      <c r="M114" s="27">
        <v>0</v>
      </c>
      <c r="N114" s="27">
        <v>1</v>
      </c>
      <c r="O114" s="27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2</v>
      </c>
      <c r="AC114" s="10">
        <v>0</v>
      </c>
      <c r="AD114" s="10">
        <v>1</v>
      </c>
      <c r="AE114" s="10">
        <v>2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11">
        <v>0</v>
      </c>
      <c r="AN114" s="111">
        <v>0</v>
      </c>
      <c r="AO114" s="10">
        <v>0</v>
      </c>
    </row>
    <row r="115" spans="1:41" ht="12.75">
      <c r="A115" s="26">
        <v>114</v>
      </c>
      <c r="B115">
        <v>46.25313</v>
      </c>
      <c r="C115">
        <v>-91.91908</v>
      </c>
      <c r="D115" s="10">
        <v>5.5</v>
      </c>
      <c r="E115" s="10" t="s">
        <v>572</v>
      </c>
      <c r="F115" s="114">
        <v>1</v>
      </c>
      <c r="G115" s="26">
        <v>1</v>
      </c>
      <c r="H115" s="42">
        <v>3</v>
      </c>
      <c r="I115" s="10">
        <v>2</v>
      </c>
      <c r="J115" s="17">
        <v>0</v>
      </c>
      <c r="K115" s="17">
        <v>0</v>
      </c>
      <c r="L115" s="27">
        <v>0</v>
      </c>
      <c r="M115" s="27">
        <v>0</v>
      </c>
      <c r="N115" s="27">
        <v>1</v>
      </c>
      <c r="O115" s="27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1</v>
      </c>
      <c r="AC115" s="10">
        <v>0</v>
      </c>
      <c r="AD115" s="10">
        <v>0</v>
      </c>
      <c r="AE115" s="10">
        <v>2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11">
        <v>0</v>
      </c>
      <c r="AN115" s="111">
        <v>0</v>
      </c>
      <c r="AO115" s="10">
        <v>0</v>
      </c>
    </row>
    <row r="116" spans="1:41" ht="12.75">
      <c r="A116" s="26">
        <v>115</v>
      </c>
      <c r="B116">
        <v>46.25268</v>
      </c>
      <c r="C116">
        <v>-91.91906</v>
      </c>
      <c r="D116" s="10">
        <v>6</v>
      </c>
      <c r="E116" s="10" t="s">
        <v>572</v>
      </c>
      <c r="F116" s="114">
        <v>1</v>
      </c>
      <c r="G116" s="26">
        <v>1</v>
      </c>
      <c r="H116" s="42">
        <v>2</v>
      </c>
      <c r="I116" s="10">
        <v>2</v>
      </c>
      <c r="J116" s="17">
        <v>0</v>
      </c>
      <c r="K116" s="17">
        <v>0</v>
      </c>
      <c r="L116" s="27">
        <v>0</v>
      </c>
      <c r="M116" s="27">
        <v>0</v>
      </c>
      <c r="N116" s="27">
        <v>0</v>
      </c>
      <c r="O116" s="27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1</v>
      </c>
      <c r="AC116" s="10">
        <v>0</v>
      </c>
      <c r="AD116" s="10">
        <v>0</v>
      </c>
      <c r="AE116" s="10">
        <v>2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11">
        <v>0</v>
      </c>
      <c r="AN116" s="111">
        <v>0</v>
      </c>
      <c r="AO116" s="10">
        <v>0</v>
      </c>
    </row>
    <row r="117" spans="1:41" ht="12.75">
      <c r="A117" s="26">
        <v>116</v>
      </c>
      <c r="B117">
        <v>46.25223</v>
      </c>
      <c r="C117">
        <v>-91.91905</v>
      </c>
      <c r="D117" s="10">
        <v>5</v>
      </c>
      <c r="E117" s="10" t="s">
        <v>572</v>
      </c>
      <c r="F117" s="114">
        <v>1</v>
      </c>
      <c r="G117" s="26">
        <v>1</v>
      </c>
      <c r="H117" s="42">
        <v>2</v>
      </c>
      <c r="I117" s="10">
        <v>2</v>
      </c>
      <c r="J117" s="17">
        <v>0</v>
      </c>
      <c r="K117" s="17">
        <v>0</v>
      </c>
      <c r="L117" s="27">
        <v>0</v>
      </c>
      <c r="M117" s="27">
        <v>0</v>
      </c>
      <c r="N117" s="27">
        <v>0</v>
      </c>
      <c r="O117" s="27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1</v>
      </c>
      <c r="AC117" s="10">
        <v>0</v>
      </c>
      <c r="AD117" s="10">
        <v>0</v>
      </c>
      <c r="AE117" s="10">
        <v>2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11">
        <v>0</v>
      </c>
      <c r="AN117" s="111">
        <v>0</v>
      </c>
      <c r="AO117" s="10">
        <v>0</v>
      </c>
    </row>
    <row r="118" spans="1:41" ht="12.75">
      <c r="A118" s="26">
        <v>117</v>
      </c>
      <c r="B118">
        <v>46.25178</v>
      </c>
      <c r="C118">
        <v>-91.91903</v>
      </c>
      <c r="D118" s="10">
        <v>6</v>
      </c>
      <c r="E118" s="10" t="s">
        <v>572</v>
      </c>
      <c r="F118" s="114">
        <v>1</v>
      </c>
      <c r="G118" s="26">
        <v>1</v>
      </c>
      <c r="H118" s="42">
        <v>3</v>
      </c>
      <c r="I118" s="10">
        <v>2</v>
      </c>
      <c r="J118" s="17">
        <v>0</v>
      </c>
      <c r="K118" s="17">
        <v>0</v>
      </c>
      <c r="L118" s="27">
        <v>0</v>
      </c>
      <c r="M118" s="27">
        <v>0</v>
      </c>
      <c r="N118" s="27">
        <v>0</v>
      </c>
      <c r="O118" s="27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1</v>
      </c>
      <c r="AC118" s="10">
        <v>1</v>
      </c>
      <c r="AD118" s="10">
        <v>0</v>
      </c>
      <c r="AE118" s="10">
        <v>2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11">
        <v>0</v>
      </c>
      <c r="AN118" s="111">
        <v>0</v>
      </c>
      <c r="AO118" s="10">
        <v>0</v>
      </c>
    </row>
    <row r="119" spans="1:41" ht="12.75">
      <c r="A119" s="26">
        <v>118</v>
      </c>
      <c r="B119">
        <v>46.25133</v>
      </c>
      <c r="C119">
        <v>-91.91902</v>
      </c>
      <c r="D119" s="10">
        <v>8</v>
      </c>
      <c r="E119" s="10" t="s">
        <v>574</v>
      </c>
      <c r="F119" s="114">
        <v>1</v>
      </c>
      <c r="G119" s="26">
        <v>1</v>
      </c>
      <c r="H119" s="42">
        <v>3</v>
      </c>
      <c r="I119" s="10">
        <v>1</v>
      </c>
      <c r="J119" s="17">
        <v>0</v>
      </c>
      <c r="K119" s="17">
        <v>0</v>
      </c>
      <c r="L119" s="27">
        <v>0</v>
      </c>
      <c r="M119" s="27">
        <v>0</v>
      </c>
      <c r="N119" s="27">
        <v>1</v>
      </c>
      <c r="O119" s="27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1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1</v>
      </c>
      <c r="AM119" s="111">
        <v>0</v>
      </c>
      <c r="AN119" s="111">
        <v>0</v>
      </c>
      <c r="AO119" s="10">
        <v>0</v>
      </c>
    </row>
    <row r="120" spans="1:41" ht="12.75">
      <c r="A120" s="26">
        <v>119</v>
      </c>
      <c r="B120">
        <v>46.25088</v>
      </c>
      <c r="C120">
        <v>-91.919</v>
      </c>
      <c r="D120" s="10">
        <v>12</v>
      </c>
      <c r="E120" s="10" t="s">
        <v>574</v>
      </c>
      <c r="F120" s="114">
        <v>1</v>
      </c>
      <c r="G120" s="26">
        <v>1</v>
      </c>
      <c r="H120" s="42">
        <v>1</v>
      </c>
      <c r="I120" s="10">
        <v>1</v>
      </c>
      <c r="J120" s="17">
        <v>0</v>
      </c>
      <c r="K120" s="17">
        <v>0</v>
      </c>
      <c r="L120" s="27">
        <v>0</v>
      </c>
      <c r="M120" s="27">
        <v>0</v>
      </c>
      <c r="N120" s="27">
        <v>1</v>
      </c>
      <c r="O120" s="27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11">
        <v>0</v>
      </c>
      <c r="AN120" s="111">
        <v>0</v>
      </c>
      <c r="AO120" s="10">
        <v>0</v>
      </c>
    </row>
    <row r="121" spans="1:41" ht="12.75">
      <c r="A121" s="26">
        <v>120</v>
      </c>
      <c r="B121">
        <v>46.25043</v>
      </c>
      <c r="C121">
        <v>-91.91899</v>
      </c>
      <c r="D121" s="10">
        <v>13</v>
      </c>
      <c r="E121" s="10" t="s">
        <v>572</v>
      </c>
      <c r="F121" s="114">
        <v>1</v>
      </c>
      <c r="G121" s="26">
        <v>0</v>
      </c>
      <c r="H121" s="42">
        <v>0</v>
      </c>
      <c r="I121" s="10">
        <v>0</v>
      </c>
      <c r="J121" s="17">
        <v>0</v>
      </c>
      <c r="K121" s="17">
        <v>0</v>
      </c>
      <c r="L121" s="27">
        <v>0</v>
      </c>
      <c r="M121" s="27">
        <v>0</v>
      </c>
      <c r="N121" s="27">
        <v>0</v>
      </c>
      <c r="O121" s="27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11">
        <v>0</v>
      </c>
      <c r="AN121" s="111">
        <v>0</v>
      </c>
      <c r="AO121" s="10">
        <v>0</v>
      </c>
    </row>
    <row r="122" spans="1:41" ht="12.75">
      <c r="A122" s="26">
        <v>121</v>
      </c>
      <c r="B122">
        <v>46.24998</v>
      </c>
      <c r="C122">
        <v>-91.91897</v>
      </c>
      <c r="D122" s="10">
        <v>14</v>
      </c>
      <c r="E122" s="10" t="s">
        <v>573</v>
      </c>
      <c r="F122" s="114">
        <v>1</v>
      </c>
      <c r="G122" s="26">
        <v>0</v>
      </c>
      <c r="H122" s="42">
        <v>0</v>
      </c>
      <c r="I122" s="10">
        <v>0</v>
      </c>
      <c r="J122" s="17">
        <v>0</v>
      </c>
      <c r="K122" s="17">
        <v>0</v>
      </c>
      <c r="L122" s="27">
        <v>0</v>
      </c>
      <c r="M122" s="27">
        <v>0</v>
      </c>
      <c r="N122" s="27">
        <v>0</v>
      </c>
      <c r="O122" s="27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11">
        <v>0</v>
      </c>
      <c r="AN122" s="111">
        <v>0</v>
      </c>
      <c r="AO122" s="10">
        <v>0</v>
      </c>
    </row>
    <row r="123" spans="1:41" ht="12.75">
      <c r="A123" s="26">
        <v>122</v>
      </c>
      <c r="B123">
        <v>46.24953</v>
      </c>
      <c r="C123">
        <v>-91.91896</v>
      </c>
      <c r="D123" s="10">
        <v>1.5</v>
      </c>
      <c r="E123" s="10" t="s">
        <v>573</v>
      </c>
      <c r="F123" s="114">
        <v>1</v>
      </c>
      <c r="G123" s="26">
        <v>1</v>
      </c>
      <c r="H123" s="42">
        <v>2</v>
      </c>
      <c r="I123" s="10">
        <v>3</v>
      </c>
      <c r="J123" s="17">
        <v>0</v>
      </c>
      <c r="K123" s="17">
        <v>0</v>
      </c>
      <c r="L123" s="27">
        <v>0</v>
      </c>
      <c r="M123" s="27">
        <v>0</v>
      </c>
      <c r="N123" s="27">
        <v>0</v>
      </c>
      <c r="O123" s="27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3</v>
      </c>
      <c r="AJ123" s="10">
        <v>0</v>
      </c>
      <c r="AK123" s="10">
        <v>0</v>
      </c>
      <c r="AL123" s="10">
        <v>1</v>
      </c>
      <c r="AM123" s="111">
        <v>0</v>
      </c>
      <c r="AN123" s="111">
        <v>0</v>
      </c>
      <c r="AO123" s="10">
        <v>0</v>
      </c>
    </row>
    <row r="124" spans="1:41" ht="12.75">
      <c r="A124" s="26">
        <v>123</v>
      </c>
      <c r="B124">
        <v>46.25853</v>
      </c>
      <c r="C124">
        <v>-91.91862</v>
      </c>
      <c r="D124" s="198">
        <v>-99</v>
      </c>
      <c r="E124" s="198">
        <v>-99</v>
      </c>
      <c r="F124" s="114">
        <v>-99</v>
      </c>
      <c r="G124" s="42">
        <v>-99</v>
      </c>
      <c r="H124" s="42">
        <v>-99</v>
      </c>
      <c r="I124" s="198">
        <v>-99</v>
      </c>
      <c r="J124" s="42">
        <v>-99</v>
      </c>
      <c r="K124" s="42">
        <v>-99</v>
      </c>
      <c r="L124" s="201">
        <v>-99</v>
      </c>
      <c r="M124" s="201">
        <v>-99</v>
      </c>
      <c r="N124" s="201">
        <v>-99</v>
      </c>
      <c r="O124" s="201">
        <v>-99</v>
      </c>
      <c r="P124" s="198">
        <v>-99</v>
      </c>
      <c r="Q124" s="198">
        <v>-99</v>
      </c>
      <c r="R124" s="198">
        <v>-99</v>
      </c>
      <c r="S124" s="198">
        <v>-99</v>
      </c>
      <c r="T124" s="198">
        <v>-99</v>
      </c>
      <c r="U124" s="198">
        <v>-99</v>
      </c>
      <c r="V124" s="198">
        <v>-99</v>
      </c>
      <c r="W124" s="198">
        <v>-99</v>
      </c>
      <c r="X124" s="198">
        <v>-99</v>
      </c>
      <c r="Y124" s="198">
        <v>-99</v>
      </c>
      <c r="Z124" s="198">
        <v>-99</v>
      </c>
      <c r="AA124" s="198">
        <v>-99</v>
      </c>
      <c r="AB124" s="198">
        <v>-99</v>
      </c>
      <c r="AC124" s="198">
        <v>-99</v>
      </c>
      <c r="AD124" s="198">
        <v>-99</v>
      </c>
      <c r="AE124" s="198">
        <v>-99</v>
      </c>
      <c r="AF124" s="198">
        <v>-99</v>
      </c>
      <c r="AG124" s="198">
        <v>-99</v>
      </c>
      <c r="AH124" s="198">
        <v>-99</v>
      </c>
      <c r="AI124" s="198">
        <v>-99</v>
      </c>
      <c r="AJ124" s="198">
        <v>-99</v>
      </c>
      <c r="AK124" s="198">
        <v>-99</v>
      </c>
      <c r="AL124" s="198">
        <v>-99</v>
      </c>
      <c r="AM124" s="203">
        <v>-99</v>
      </c>
      <c r="AN124" s="203">
        <v>-99</v>
      </c>
      <c r="AO124" s="198">
        <v>-99</v>
      </c>
    </row>
    <row r="125" spans="1:41" ht="12.75">
      <c r="A125" s="26">
        <v>124</v>
      </c>
      <c r="B125">
        <v>46.25718</v>
      </c>
      <c r="C125">
        <v>-91.91857</v>
      </c>
      <c r="D125" s="198">
        <v>-99</v>
      </c>
      <c r="E125" s="198">
        <v>-99</v>
      </c>
      <c r="F125" s="114">
        <v>-99</v>
      </c>
      <c r="G125" s="42">
        <v>-99</v>
      </c>
      <c r="H125" s="42">
        <v>-99</v>
      </c>
      <c r="I125" s="198">
        <v>-99</v>
      </c>
      <c r="J125" s="42">
        <v>-99</v>
      </c>
      <c r="K125" s="42">
        <v>-99</v>
      </c>
      <c r="L125" s="201">
        <v>-99</v>
      </c>
      <c r="M125" s="201">
        <v>-99</v>
      </c>
      <c r="N125" s="201">
        <v>-99</v>
      </c>
      <c r="O125" s="201">
        <v>-99</v>
      </c>
      <c r="P125" s="198">
        <v>-99</v>
      </c>
      <c r="Q125" s="198">
        <v>-99</v>
      </c>
      <c r="R125" s="198">
        <v>-99</v>
      </c>
      <c r="S125" s="198">
        <v>-99</v>
      </c>
      <c r="T125" s="198">
        <v>-99</v>
      </c>
      <c r="U125" s="198">
        <v>-99</v>
      </c>
      <c r="V125" s="198">
        <v>-99</v>
      </c>
      <c r="W125" s="198">
        <v>-99</v>
      </c>
      <c r="X125" s="198">
        <v>-99</v>
      </c>
      <c r="Y125" s="198">
        <v>-99</v>
      </c>
      <c r="Z125" s="198">
        <v>-99</v>
      </c>
      <c r="AA125" s="198">
        <v>-99</v>
      </c>
      <c r="AB125" s="198">
        <v>-99</v>
      </c>
      <c r="AC125" s="198">
        <v>-99</v>
      </c>
      <c r="AD125" s="198">
        <v>-99</v>
      </c>
      <c r="AE125" s="198">
        <v>-99</v>
      </c>
      <c r="AF125" s="198">
        <v>-99</v>
      </c>
      <c r="AG125" s="198">
        <v>-99</v>
      </c>
      <c r="AH125" s="198">
        <v>-99</v>
      </c>
      <c r="AI125" s="198">
        <v>-99</v>
      </c>
      <c r="AJ125" s="198">
        <v>-99</v>
      </c>
      <c r="AK125" s="198">
        <v>-99</v>
      </c>
      <c r="AL125" s="198">
        <v>-99</v>
      </c>
      <c r="AM125" s="203">
        <v>-99</v>
      </c>
      <c r="AN125" s="203">
        <v>-99</v>
      </c>
      <c r="AO125" s="198">
        <v>-99</v>
      </c>
    </row>
    <row r="126" spans="1:41" ht="12.75">
      <c r="A126" s="26">
        <v>125</v>
      </c>
      <c r="B126">
        <v>46.25673</v>
      </c>
      <c r="C126">
        <v>-91.91856</v>
      </c>
      <c r="D126" s="198">
        <v>-99</v>
      </c>
      <c r="E126" s="198">
        <v>-99</v>
      </c>
      <c r="F126" s="114">
        <v>-99</v>
      </c>
      <c r="G126" s="42">
        <v>-99</v>
      </c>
      <c r="H126" s="42">
        <v>-99</v>
      </c>
      <c r="I126" s="198">
        <v>-99</v>
      </c>
      <c r="J126" s="42">
        <v>-99</v>
      </c>
      <c r="K126" s="42">
        <v>-99</v>
      </c>
      <c r="L126" s="201">
        <v>-99</v>
      </c>
      <c r="M126" s="201">
        <v>-99</v>
      </c>
      <c r="N126" s="201">
        <v>-99</v>
      </c>
      <c r="O126" s="201">
        <v>-99</v>
      </c>
      <c r="P126" s="198">
        <v>-99</v>
      </c>
      <c r="Q126" s="198">
        <v>-99</v>
      </c>
      <c r="R126" s="198">
        <v>-99</v>
      </c>
      <c r="S126" s="198">
        <v>-99</v>
      </c>
      <c r="T126" s="198">
        <v>-99</v>
      </c>
      <c r="U126" s="198">
        <v>-99</v>
      </c>
      <c r="V126" s="198">
        <v>-99</v>
      </c>
      <c r="W126" s="198">
        <v>-99</v>
      </c>
      <c r="X126" s="198">
        <v>-99</v>
      </c>
      <c r="Y126" s="198">
        <v>-99</v>
      </c>
      <c r="Z126" s="198">
        <v>-99</v>
      </c>
      <c r="AA126" s="198">
        <v>-99</v>
      </c>
      <c r="AB126" s="198">
        <v>-99</v>
      </c>
      <c r="AC126" s="198">
        <v>-99</v>
      </c>
      <c r="AD126" s="198">
        <v>-99</v>
      </c>
      <c r="AE126" s="198">
        <v>-99</v>
      </c>
      <c r="AF126" s="198">
        <v>-99</v>
      </c>
      <c r="AG126" s="198">
        <v>-99</v>
      </c>
      <c r="AH126" s="198">
        <v>-99</v>
      </c>
      <c r="AI126" s="198">
        <v>-99</v>
      </c>
      <c r="AJ126" s="198">
        <v>-99</v>
      </c>
      <c r="AK126" s="198">
        <v>-99</v>
      </c>
      <c r="AL126" s="198">
        <v>-99</v>
      </c>
      <c r="AM126" s="203">
        <v>-99</v>
      </c>
      <c r="AN126" s="203">
        <v>-99</v>
      </c>
      <c r="AO126" s="198">
        <v>-99</v>
      </c>
    </row>
    <row r="127" spans="1:41" ht="12.75">
      <c r="A127" s="26">
        <v>126</v>
      </c>
      <c r="B127">
        <v>46.25628</v>
      </c>
      <c r="C127">
        <v>-91.91854</v>
      </c>
      <c r="D127" s="198">
        <v>-99</v>
      </c>
      <c r="E127" s="198">
        <v>-99</v>
      </c>
      <c r="F127" s="114">
        <v>-99</v>
      </c>
      <c r="G127" s="42">
        <v>-99</v>
      </c>
      <c r="H127" s="42">
        <v>-99</v>
      </c>
      <c r="I127" s="198">
        <v>-99</v>
      </c>
      <c r="J127" s="42">
        <v>-99</v>
      </c>
      <c r="K127" s="42">
        <v>-99</v>
      </c>
      <c r="L127" s="201">
        <v>-99</v>
      </c>
      <c r="M127" s="201">
        <v>-99</v>
      </c>
      <c r="N127" s="201">
        <v>-99</v>
      </c>
      <c r="O127" s="201">
        <v>-99</v>
      </c>
      <c r="P127" s="198">
        <v>-99</v>
      </c>
      <c r="Q127" s="198">
        <v>-99</v>
      </c>
      <c r="R127" s="198">
        <v>-99</v>
      </c>
      <c r="S127" s="198">
        <v>-99</v>
      </c>
      <c r="T127" s="198">
        <v>-99</v>
      </c>
      <c r="U127" s="198">
        <v>-99</v>
      </c>
      <c r="V127" s="198">
        <v>-99</v>
      </c>
      <c r="W127" s="198">
        <v>-99</v>
      </c>
      <c r="X127" s="198">
        <v>-99</v>
      </c>
      <c r="Y127" s="198">
        <v>-99</v>
      </c>
      <c r="Z127" s="198">
        <v>-99</v>
      </c>
      <c r="AA127" s="198">
        <v>-99</v>
      </c>
      <c r="AB127" s="198">
        <v>-99</v>
      </c>
      <c r="AC127" s="198">
        <v>-99</v>
      </c>
      <c r="AD127" s="198">
        <v>-99</v>
      </c>
      <c r="AE127" s="198">
        <v>-99</v>
      </c>
      <c r="AF127" s="198">
        <v>-99</v>
      </c>
      <c r="AG127" s="198">
        <v>-99</v>
      </c>
      <c r="AH127" s="198">
        <v>-99</v>
      </c>
      <c r="AI127" s="198">
        <v>-99</v>
      </c>
      <c r="AJ127" s="198">
        <v>-99</v>
      </c>
      <c r="AK127" s="198">
        <v>-99</v>
      </c>
      <c r="AL127" s="198">
        <v>-99</v>
      </c>
      <c r="AM127" s="203">
        <v>-99</v>
      </c>
      <c r="AN127" s="203">
        <v>-99</v>
      </c>
      <c r="AO127" s="198">
        <v>-99</v>
      </c>
    </row>
    <row r="128" spans="1:41" ht="12.75">
      <c r="A128" s="26">
        <v>127</v>
      </c>
      <c r="B128">
        <v>46.25539</v>
      </c>
      <c r="C128">
        <v>-91.91851</v>
      </c>
      <c r="D128" s="198">
        <v>-99</v>
      </c>
      <c r="E128" s="198">
        <v>-99</v>
      </c>
      <c r="F128" s="114">
        <v>-99</v>
      </c>
      <c r="G128" s="42">
        <v>-99</v>
      </c>
      <c r="H128" s="42">
        <v>-99</v>
      </c>
      <c r="I128" s="198">
        <v>-99</v>
      </c>
      <c r="J128" s="42">
        <v>-99</v>
      </c>
      <c r="K128" s="42">
        <v>-99</v>
      </c>
      <c r="L128" s="201">
        <v>-99</v>
      </c>
      <c r="M128" s="201">
        <v>-99</v>
      </c>
      <c r="N128" s="201">
        <v>-99</v>
      </c>
      <c r="O128" s="201">
        <v>-99</v>
      </c>
      <c r="P128" s="198">
        <v>-99</v>
      </c>
      <c r="Q128" s="198">
        <v>-99</v>
      </c>
      <c r="R128" s="198">
        <v>-99</v>
      </c>
      <c r="S128" s="198">
        <v>-99</v>
      </c>
      <c r="T128" s="198">
        <v>-99</v>
      </c>
      <c r="U128" s="198">
        <v>-99</v>
      </c>
      <c r="V128" s="198">
        <v>-99</v>
      </c>
      <c r="W128" s="198">
        <v>-99</v>
      </c>
      <c r="X128" s="198">
        <v>-99</v>
      </c>
      <c r="Y128" s="198">
        <v>-99</v>
      </c>
      <c r="Z128" s="198">
        <v>-99</v>
      </c>
      <c r="AA128" s="198">
        <v>-99</v>
      </c>
      <c r="AB128" s="198">
        <v>-99</v>
      </c>
      <c r="AC128" s="198">
        <v>-99</v>
      </c>
      <c r="AD128" s="198">
        <v>-99</v>
      </c>
      <c r="AE128" s="198">
        <v>-99</v>
      </c>
      <c r="AF128" s="198">
        <v>-99</v>
      </c>
      <c r="AG128" s="198">
        <v>-99</v>
      </c>
      <c r="AH128" s="198">
        <v>-99</v>
      </c>
      <c r="AI128" s="198">
        <v>-99</v>
      </c>
      <c r="AJ128" s="198">
        <v>-99</v>
      </c>
      <c r="AK128" s="198">
        <v>-99</v>
      </c>
      <c r="AL128" s="198">
        <v>-99</v>
      </c>
      <c r="AM128" s="203">
        <v>-99</v>
      </c>
      <c r="AN128" s="203">
        <v>-99</v>
      </c>
      <c r="AO128" s="198">
        <v>-99</v>
      </c>
    </row>
    <row r="129" spans="1:41" ht="12.75">
      <c r="A129" s="26">
        <v>128</v>
      </c>
      <c r="B129">
        <v>46.25404</v>
      </c>
      <c r="C129">
        <v>-91.91846</v>
      </c>
      <c r="D129" s="10">
        <v>2.5</v>
      </c>
      <c r="E129" s="10" t="s">
        <v>572</v>
      </c>
      <c r="F129" s="114">
        <v>1</v>
      </c>
      <c r="G129" s="26">
        <v>1</v>
      </c>
      <c r="H129" s="42">
        <v>4</v>
      </c>
      <c r="I129" s="10">
        <v>2</v>
      </c>
      <c r="J129" s="17">
        <v>4</v>
      </c>
      <c r="K129" s="17">
        <v>0</v>
      </c>
      <c r="L129" s="27">
        <v>0</v>
      </c>
      <c r="M129" s="27">
        <v>1</v>
      </c>
      <c r="N129" s="27">
        <v>0</v>
      </c>
      <c r="O129" s="27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1</v>
      </c>
      <c r="W129" s="10">
        <v>1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2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11">
        <v>0</v>
      </c>
      <c r="AN129" s="111">
        <v>0</v>
      </c>
      <c r="AO129" s="10">
        <v>0</v>
      </c>
    </row>
    <row r="130" spans="1:41" ht="12.75">
      <c r="A130" s="26">
        <v>129</v>
      </c>
      <c r="B130">
        <v>46.25359</v>
      </c>
      <c r="C130">
        <v>-91.91845</v>
      </c>
      <c r="D130" s="10">
        <v>5</v>
      </c>
      <c r="E130" s="10" t="s">
        <v>572</v>
      </c>
      <c r="F130" s="114">
        <v>1</v>
      </c>
      <c r="G130" s="26">
        <v>1</v>
      </c>
      <c r="H130" s="42">
        <v>3</v>
      </c>
      <c r="I130" s="10">
        <v>3</v>
      </c>
      <c r="J130" s="17">
        <v>0</v>
      </c>
      <c r="K130" s="17">
        <v>0</v>
      </c>
      <c r="L130" s="27">
        <v>0</v>
      </c>
      <c r="M130" s="27">
        <v>0</v>
      </c>
      <c r="N130" s="27">
        <v>1</v>
      </c>
      <c r="O130" s="27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3</v>
      </c>
      <c r="AC130" s="10">
        <v>0</v>
      </c>
      <c r="AD130" s="10">
        <v>0</v>
      </c>
      <c r="AE130" s="10">
        <v>2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11">
        <v>0</v>
      </c>
      <c r="AN130" s="111">
        <v>0</v>
      </c>
      <c r="AO130" s="10">
        <v>0</v>
      </c>
    </row>
    <row r="131" spans="1:41" ht="12.75">
      <c r="A131" s="26">
        <v>130</v>
      </c>
      <c r="B131">
        <v>46.25314</v>
      </c>
      <c r="C131">
        <v>-91.91843</v>
      </c>
      <c r="D131" s="10">
        <v>5</v>
      </c>
      <c r="E131" s="10" t="s">
        <v>572</v>
      </c>
      <c r="F131" s="114">
        <v>1</v>
      </c>
      <c r="G131" s="26">
        <v>1</v>
      </c>
      <c r="H131" s="42">
        <v>3</v>
      </c>
      <c r="I131" s="10">
        <v>2</v>
      </c>
      <c r="J131" s="17">
        <v>0</v>
      </c>
      <c r="K131" s="17">
        <v>0</v>
      </c>
      <c r="L131" s="27">
        <v>0</v>
      </c>
      <c r="M131" s="27">
        <v>0</v>
      </c>
      <c r="N131" s="27">
        <v>1</v>
      </c>
      <c r="O131" s="27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2</v>
      </c>
      <c r="AC131" s="10">
        <v>0</v>
      </c>
      <c r="AD131" s="10">
        <v>0</v>
      </c>
      <c r="AE131" s="10">
        <v>2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11">
        <v>0</v>
      </c>
      <c r="AN131" s="111">
        <v>0</v>
      </c>
      <c r="AO131" s="10">
        <v>0</v>
      </c>
    </row>
    <row r="132" spans="1:41" ht="12.75">
      <c r="A132" s="26">
        <v>131</v>
      </c>
      <c r="B132">
        <v>46.25269</v>
      </c>
      <c r="C132">
        <v>-91.91842</v>
      </c>
      <c r="D132" s="10">
        <v>5.5</v>
      </c>
      <c r="E132" s="10" t="s">
        <v>572</v>
      </c>
      <c r="F132" s="114">
        <v>1</v>
      </c>
      <c r="G132" s="26">
        <v>1</v>
      </c>
      <c r="H132" s="42">
        <v>3</v>
      </c>
      <c r="I132" s="10">
        <v>3</v>
      </c>
      <c r="J132" s="17">
        <v>0</v>
      </c>
      <c r="K132" s="17">
        <v>0</v>
      </c>
      <c r="L132" s="27">
        <v>0</v>
      </c>
      <c r="M132" s="27">
        <v>0</v>
      </c>
      <c r="N132" s="27">
        <v>1</v>
      </c>
      <c r="O132" s="27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3</v>
      </c>
      <c r="AC132" s="10">
        <v>0</v>
      </c>
      <c r="AD132" s="10">
        <v>0</v>
      </c>
      <c r="AE132" s="10">
        <v>2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11">
        <v>0</v>
      </c>
      <c r="AN132" s="111">
        <v>0</v>
      </c>
      <c r="AO132" s="10">
        <v>0</v>
      </c>
    </row>
    <row r="133" spans="1:41" ht="12.75">
      <c r="A133" s="26">
        <v>132</v>
      </c>
      <c r="B133">
        <v>46.25224</v>
      </c>
      <c r="C133">
        <v>-91.9184</v>
      </c>
      <c r="D133" s="10">
        <v>4.5</v>
      </c>
      <c r="E133" s="10" t="s">
        <v>572</v>
      </c>
      <c r="F133" s="114">
        <v>1</v>
      </c>
      <c r="G133" s="26">
        <v>1</v>
      </c>
      <c r="H133" s="42">
        <v>2</v>
      </c>
      <c r="I133" s="10">
        <v>2</v>
      </c>
      <c r="J133" s="17">
        <v>0</v>
      </c>
      <c r="K133" s="17">
        <v>0</v>
      </c>
      <c r="L133" s="27">
        <v>0</v>
      </c>
      <c r="M133" s="27">
        <v>0</v>
      </c>
      <c r="N133" s="27">
        <v>0</v>
      </c>
      <c r="O133" s="27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2</v>
      </c>
      <c r="AC133" s="10">
        <v>0</v>
      </c>
      <c r="AD133" s="10">
        <v>0</v>
      </c>
      <c r="AE133" s="10">
        <v>2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11">
        <v>0</v>
      </c>
      <c r="AN133" s="111">
        <v>0</v>
      </c>
      <c r="AO133" s="10">
        <v>0</v>
      </c>
    </row>
    <row r="134" spans="1:41" ht="12.75">
      <c r="A134" s="26">
        <v>133</v>
      </c>
      <c r="B134">
        <v>46.25179</v>
      </c>
      <c r="C134">
        <v>-91.91839</v>
      </c>
      <c r="D134" s="10">
        <v>2.5</v>
      </c>
      <c r="E134" s="10" t="s">
        <v>573</v>
      </c>
      <c r="F134" s="114">
        <v>1</v>
      </c>
      <c r="G134" s="26">
        <v>1</v>
      </c>
      <c r="H134" s="42">
        <v>3</v>
      </c>
      <c r="I134" s="10">
        <v>1</v>
      </c>
      <c r="J134" s="17">
        <v>0</v>
      </c>
      <c r="K134" s="17">
        <v>0</v>
      </c>
      <c r="L134" s="27">
        <v>0</v>
      </c>
      <c r="M134" s="27">
        <v>0</v>
      </c>
      <c r="N134" s="27">
        <v>0</v>
      </c>
      <c r="O134" s="27">
        <v>1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1</v>
      </c>
      <c r="AE134" s="10">
        <v>1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11">
        <v>0</v>
      </c>
      <c r="AN134" s="111">
        <v>0</v>
      </c>
      <c r="AO134" s="10">
        <v>0</v>
      </c>
    </row>
    <row r="135" spans="1:41" ht="12.75">
      <c r="A135" s="26">
        <v>134</v>
      </c>
      <c r="B135">
        <v>46.25134</v>
      </c>
      <c r="C135">
        <v>-91.91837</v>
      </c>
      <c r="D135" s="10">
        <v>6</v>
      </c>
      <c r="E135" s="10" t="s">
        <v>572</v>
      </c>
      <c r="F135" s="114">
        <v>1</v>
      </c>
      <c r="G135" s="26">
        <v>1</v>
      </c>
      <c r="H135" s="42">
        <v>1</v>
      </c>
      <c r="I135" s="10">
        <v>2</v>
      </c>
      <c r="J135" s="17">
        <v>0</v>
      </c>
      <c r="K135" s="17">
        <v>0</v>
      </c>
      <c r="L135" s="27">
        <v>0</v>
      </c>
      <c r="M135" s="27">
        <v>0</v>
      </c>
      <c r="N135" s="27">
        <v>0</v>
      </c>
      <c r="O135" s="27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2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11">
        <v>0</v>
      </c>
      <c r="AN135" s="111">
        <v>0</v>
      </c>
      <c r="AO135" s="10">
        <v>0</v>
      </c>
    </row>
    <row r="136" spans="1:41" ht="12.75">
      <c r="A136" s="26">
        <v>135</v>
      </c>
      <c r="B136">
        <v>46.25089</v>
      </c>
      <c r="C136">
        <v>-91.91835</v>
      </c>
      <c r="D136" s="10">
        <v>6</v>
      </c>
      <c r="E136" s="10" t="s">
        <v>572</v>
      </c>
      <c r="F136" s="114">
        <v>1</v>
      </c>
      <c r="G136" s="26">
        <v>1</v>
      </c>
      <c r="H136" s="42">
        <v>4</v>
      </c>
      <c r="I136" s="10">
        <v>3</v>
      </c>
      <c r="J136" s="17">
        <v>0</v>
      </c>
      <c r="K136" s="17">
        <v>1</v>
      </c>
      <c r="L136" s="27">
        <v>1</v>
      </c>
      <c r="M136" s="27">
        <v>0</v>
      </c>
      <c r="N136" s="27">
        <v>1</v>
      </c>
      <c r="O136" s="27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3</v>
      </c>
      <c r="AC136" s="10">
        <v>0</v>
      </c>
      <c r="AD136" s="10">
        <v>0</v>
      </c>
      <c r="AE136" s="10">
        <v>2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11">
        <v>0</v>
      </c>
      <c r="AN136" s="111">
        <v>0</v>
      </c>
      <c r="AO136" s="10">
        <v>0</v>
      </c>
    </row>
    <row r="137" spans="1:41" ht="12.75">
      <c r="A137" s="26">
        <v>136</v>
      </c>
      <c r="B137">
        <v>46.25044</v>
      </c>
      <c r="C137">
        <v>-91.91834</v>
      </c>
      <c r="D137" s="10">
        <v>7</v>
      </c>
      <c r="E137" s="10" t="s">
        <v>572</v>
      </c>
      <c r="F137" s="114">
        <v>1</v>
      </c>
      <c r="G137" s="26">
        <v>1</v>
      </c>
      <c r="H137" s="42">
        <v>4</v>
      </c>
      <c r="I137" s="10">
        <v>1</v>
      </c>
      <c r="J137" s="17">
        <v>0</v>
      </c>
      <c r="K137" s="17">
        <v>0</v>
      </c>
      <c r="L137" s="27">
        <v>0</v>
      </c>
      <c r="M137" s="27">
        <v>0</v>
      </c>
      <c r="N137" s="27">
        <v>1</v>
      </c>
      <c r="O137" s="27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1</v>
      </c>
      <c r="AC137" s="10">
        <v>0</v>
      </c>
      <c r="AD137" s="10">
        <v>0</v>
      </c>
      <c r="AE137" s="10">
        <v>1</v>
      </c>
      <c r="AF137" s="10">
        <v>1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11">
        <v>0</v>
      </c>
      <c r="AN137" s="111">
        <v>0</v>
      </c>
      <c r="AO137" s="10">
        <v>0</v>
      </c>
    </row>
    <row r="138" spans="1:41" ht="12.75">
      <c r="A138" s="26">
        <v>137</v>
      </c>
      <c r="B138">
        <v>46.24999</v>
      </c>
      <c r="C138">
        <v>-91.91832</v>
      </c>
      <c r="D138" s="10">
        <v>11</v>
      </c>
      <c r="E138" s="10" t="s">
        <v>572</v>
      </c>
      <c r="F138" s="114">
        <v>1</v>
      </c>
      <c r="G138" s="26">
        <v>0</v>
      </c>
      <c r="H138" s="42">
        <v>0</v>
      </c>
      <c r="I138" s="10">
        <v>0</v>
      </c>
      <c r="J138" s="17">
        <v>0</v>
      </c>
      <c r="K138" s="17">
        <v>0</v>
      </c>
      <c r="L138" s="27">
        <v>0</v>
      </c>
      <c r="M138" s="27">
        <v>0</v>
      </c>
      <c r="N138" s="27">
        <v>0</v>
      </c>
      <c r="O138" s="27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11">
        <v>0</v>
      </c>
      <c r="AN138" s="111">
        <v>0</v>
      </c>
      <c r="AO138" s="10">
        <v>0</v>
      </c>
    </row>
    <row r="139" spans="1:41" ht="12.75">
      <c r="A139" s="26">
        <v>138</v>
      </c>
      <c r="B139">
        <v>46.24954</v>
      </c>
      <c r="C139">
        <v>-91.91831</v>
      </c>
      <c r="D139" s="10">
        <v>14.5</v>
      </c>
      <c r="E139" s="10" t="s">
        <v>574</v>
      </c>
      <c r="F139" s="114">
        <v>1</v>
      </c>
      <c r="G139" s="26">
        <v>1</v>
      </c>
      <c r="H139" s="42">
        <v>1</v>
      </c>
      <c r="I139" s="10">
        <v>1</v>
      </c>
      <c r="J139" s="17">
        <v>0</v>
      </c>
      <c r="K139" s="17">
        <v>0</v>
      </c>
      <c r="L139" s="27">
        <v>0</v>
      </c>
      <c r="M139" s="27">
        <v>0</v>
      </c>
      <c r="N139" s="27">
        <v>1</v>
      </c>
      <c r="O139" s="27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11">
        <v>0</v>
      </c>
      <c r="AN139" s="111">
        <v>0</v>
      </c>
      <c r="AO139" s="10">
        <v>0</v>
      </c>
    </row>
    <row r="140" spans="1:41" ht="12.75">
      <c r="A140" s="26">
        <v>139</v>
      </c>
      <c r="B140">
        <v>46.24909</v>
      </c>
      <c r="C140">
        <v>-91.91829</v>
      </c>
      <c r="D140" s="10">
        <v>2.5</v>
      </c>
      <c r="E140" s="10" t="s">
        <v>574</v>
      </c>
      <c r="F140" s="114">
        <v>1</v>
      </c>
      <c r="G140" s="26">
        <v>1</v>
      </c>
      <c r="H140" s="42">
        <v>6</v>
      </c>
      <c r="I140" s="10">
        <v>2</v>
      </c>
      <c r="J140" s="17">
        <v>0</v>
      </c>
      <c r="K140" s="17">
        <v>0</v>
      </c>
      <c r="L140" s="27">
        <v>0</v>
      </c>
      <c r="M140" s="27">
        <v>0</v>
      </c>
      <c r="N140" s="27">
        <v>0</v>
      </c>
      <c r="O140" s="27">
        <v>0</v>
      </c>
      <c r="P140" s="10">
        <v>0</v>
      </c>
      <c r="Q140" s="10">
        <v>0</v>
      </c>
      <c r="R140" s="10">
        <v>0</v>
      </c>
      <c r="S140" s="10">
        <v>1</v>
      </c>
      <c r="T140" s="10">
        <v>0</v>
      </c>
      <c r="U140" s="10">
        <v>0</v>
      </c>
      <c r="V140" s="10">
        <v>0</v>
      </c>
      <c r="W140" s="10">
        <v>0</v>
      </c>
      <c r="X140" s="10">
        <v>2</v>
      </c>
      <c r="Y140" s="10">
        <v>0</v>
      </c>
      <c r="Z140" s="10">
        <v>0</v>
      </c>
      <c r="AA140" s="10">
        <v>0</v>
      </c>
      <c r="AB140" s="10">
        <v>0</v>
      </c>
      <c r="AC140" s="10">
        <v>1</v>
      </c>
      <c r="AD140" s="10">
        <v>1</v>
      </c>
      <c r="AE140" s="10">
        <v>2</v>
      </c>
      <c r="AF140" s="10">
        <v>1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11">
        <v>0</v>
      </c>
      <c r="AN140" s="111">
        <v>0</v>
      </c>
      <c r="AO140" s="10">
        <v>0</v>
      </c>
    </row>
    <row r="141" spans="1:41" ht="12.75">
      <c r="A141" s="26">
        <v>140</v>
      </c>
      <c r="B141">
        <v>46.24864</v>
      </c>
      <c r="C141">
        <v>-91.91828</v>
      </c>
      <c r="D141" s="10">
        <v>1</v>
      </c>
      <c r="E141" s="10" t="s">
        <v>573</v>
      </c>
      <c r="F141" s="114">
        <v>1</v>
      </c>
      <c r="G141" s="26">
        <v>1</v>
      </c>
      <c r="H141" s="42">
        <v>1</v>
      </c>
      <c r="I141" s="10">
        <v>3</v>
      </c>
      <c r="J141" s="17">
        <v>0</v>
      </c>
      <c r="K141" s="17">
        <v>0</v>
      </c>
      <c r="L141" s="27">
        <v>0</v>
      </c>
      <c r="M141" s="27">
        <v>0</v>
      </c>
      <c r="N141" s="27">
        <v>0</v>
      </c>
      <c r="O141" s="27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11">
        <v>0</v>
      </c>
      <c r="AN141" s="111">
        <v>0</v>
      </c>
      <c r="AO141" s="10">
        <v>3</v>
      </c>
    </row>
    <row r="142" spans="1:41" ht="12.75">
      <c r="A142" s="26">
        <v>141</v>
      </c>
      <c r="B142">
        <v>46.25854</v>
      </c>
      <c r="C142">
        <v>-91.91797</v>
      </c>
      <c r="D142" s="198">
        <v>-99</v>
      </c>
      <c r="E142" s="198">
        <v>-99</v>
      </c>
      <c r="F142" s="114">
        <v>-99</v>
      </c>
      <c r="G142" s="42">
        <v>-99</v>
      </c>
      <c r="H142" s="42">
        <v>-99</v>
      </c>
      <c r="I142" s="198">
        <v>-99</v>
      </c>
      <c r="J142" s="42">
        <v>-99</v>
      </c>
      <c r="K142" s="42">
        <v>-99</v>
      </c>
      <c r="L142" s="201">
        <v>-99</v>
      </c>
      <c r="M142" s="201">
        <v>-99</v>
      </c>
      <c r="N142" s="201">
        <v>-99</v>
      </c>
      <c r="O142" s="201">
        <v>-99</v>
      </c>
      <c r="P142" s="198">
        <v>-99</v>
      </c>
      <c r="Q142" s="198">
        <v>-99</v>
      </c>
      <c r="R142" s="198">
        <v>-99</v>
      </c>
      <c r="S142" s="198">
        <v>-99</v>
      </c>
      <c r="T142" s="198">
        <v>-99</v>
      </c>
      <c r="U142" s="198">
        <v>-99</v>
      </c>
      <c r="V142" s="198">
        <v>-99</v>
      </c>
      <c r="W142" s="198">
        <v>-99</v>
      </c>
      <c r="X142" s="198">
        <v>-99</v>
      </c>
      <c r="Y142" s="198">
        <v>-99</v>
      </c>
      <c r="Z142" s="198">
        <v>-99</v>
      </c>
      <c r="AA142" s="198">
        <v>-99</v>
      </c>
      <c r="AB142" s="198">
        <v>-99</v>
      </c>
      <c r="AC142" s="198">
        <v>-99</v>
      </c>
      <c r="AD142" s="198">
        <v>-99</v>
      </c>
      <c r="AE142" s="198">
        <v>-99</v>
      </c>
      <c r="AF142" s="198">
        <v>-99</v>
      </c>
      <c r="AG142" s="198">
        <v>-99</v>
      </c>
      <c r="AH142" s="198">
        <v>-99</v>
      </c>
      <c r="AI142" s="198">
        <v>-99</v>
      </c>
      <c r="AJ142" s="198">
        <v>-99</v>
      </c>
      <c r="AK142" s="198">
        <v>-99</v>
      </c>
      <c r="AL142" s="198">
        <v>-99</v>
      </c>
      <c r="AM142" s="203">
        <v>-99</v>
      </c>
      <c r="AN142" s="203">
        <v>-99</v>
      </c>
      <c r="AO142" s="198">
        <v>-99</v>
      </c>
    </row>
    <row r="143" spans="1:41" ht="12.75">
      <c r="A143" s="26">
        <v>142</v>
      </c>
      <c r="B143">
        <v>46.25719</v>
      </c>
      <c r="C143">
        <v>-91.91793</v>
      </c>
      <c r="D143" s="198">
        <v>-99</v>
      </c>
      <c r="E143" s="198">
        <v>-99</v>
      </c>
      <c r="F143" s="114">
        <v>-99</v>
      </c>
      <c r="G143" s="42">
        <v>-99</v>
      </c>
      <c r="H143" s="42">
        <v>-99</v>
      </c>
      <c r="I143" s="198">
        <v>-99</v>
      </c>
      <c r="J143" s="42">
        <v>-99</v>
      </c>
      <c r="K143" s="42">
        <v>-99</v>
      </c>
      <c r="L143" s="201">
        <v>-99</v>
      </c>
      <c r="M143" s="201">
        <v>-99</v>
      </c>
      <c r="N143" s="201">
        <v>-99</v>
      </c>
      <c r="O143" s="201">
        <v>-99</v>
      </c>
      <c r="P143" s="198">
        <v>-99</v>
      </c>
      <c r="Q143" s="198">
        <v>-99</v>
      </c>
      <c r="R143" s="198">
        <v>-99</v>
      </c>
      <c r="S143" s="198">
        <v>-99</v>
      </c>
      <c r="T143" s="198">
        <v>-99</v>
      </c>
      <c r="U143" s="198">
        <v>-99</v>
      </c>
      <c r="V143" s="198">
        <v>-99</v>
      </c>
      <c r="W143" s="198">
        <v>-99</v>
      </c>
      <c r="X143" s="198">
        <v>-99</v>
      </c>
      <c r="Y143" s="198">
        <v>-99</v>
      </c>
      <c r="Z143" s="198">
        <v>-99</v>
      </c>
      <c r="AA143" s="198">
        <v>-99</v>
      </c>
      <c r="AB143" s="198">
        <v>-99</v>
      </c>
      <c r="AC143" s="198">
        <v>-99</v>
      </c>
      <c r="AD143" s="198">
        <v>-99</v>
      </c>
      <c r="AE143" s="198">
        <v>-99</v>
      </c>
      <c r="AF143" s="198">
        <v>-99</v>
      </c>
      <c r="AG143" s="198">
        <v>-99</v>
      </c>
      <c r="AH143" s="198">
        <v>-99</v>
      </c>
      <c r="AI143" s="198">
        <v>-99</v>
      </c>
      <c r="AJ143" s="198">
        <v>-99</v>
      </c>
      <c r="AK143" s="198">
        <v>-99</v>
      </c>
      <c r="AL143" s="198">
        <v>-99</v>
      </c>
      <c r="AM143" s="203">
        <v>-99</v>
      </c>
      <c r="AN143" s="203">
        <v>-99</v>
      </c>
      <c r="AO143" s="198">
        <v>-99</v>
      </c>
    </row>
    <row r="144" spans="1:41" ht="12.75">
      <c r="A144" s="26">
        <v>143</v>
      </c>
      <c r="B144">
        <v>46.25675</v>
      </c>
      <c r="C144">
        <v>-91.91791</v>
      </c>
      <c r="D144" s="198">
        <v>-99</v>
      </c>
      <c r="E144" s="198">
        <v>-99</v>
      </c>
      <c r="F144" s="114">
        <v>-99</v>
      </c>
      <c r="G144" s="42">
        <v>-99</v>
      </c>
      <c r="H144" s="42">
        <v>-99</v>
      </c>
      <c r="I144" s="198">
        <v>-99</v>
      </c>
      <c r="J144" s="42">
        <v>-99</v>
      </c>
      <c r="K144" s="42">
        <v>-99</v>
      </c>
      <c r="L144" s="201">
        <v>-99</v>
      </c>
      <c r="M144" s="201">
        <v>-99</v>
      </c>
      <c r="N144" s="201">
        <v>-99</v>
      </c>
      <c r="O144" s="201">
        <v>-99</v>
      </c>
      <c r="P144" s="198">
        <v>-99</v>
      </c>
      <c r="Q144" s="198">
        <v>-99</v>
      </c>
      <c r="R144" s="198">
        <v>-99</v>
      </c>
      <c r="S144" s="198">
        <v>-99</v>
      </c>
      <c r="T144" s="198">
        <v>-99</v>
      </c>
      <c r="U144" s="198">
        <v>-99</v>
      </c>
      <c r="V144" s="198">
        <v>-99</v>
      </c>
      <c r="W144" s="198">
        <v>-99</v>
      </c>
      <c r="X144" s="198">
        <v>-99</v>
      </c>
      <c r="Y144" s="198">
        <v>-99</v>
      </c>
      <c r="Z144" s="198">
        <v>-99</v>
      </c>
      <c r="AA144" s="198">
        <v>-99</v>
      </c>
      <c r="AB144" s="198">
        <v>-99</v>
      </c>
      <c r="AC144" s="198">
        <v>-99</v>
      </c>
      <c r="AD144" s="198">
        <v>-99</v>
      </c>
      <c r="AE144" s="198">
        <v>-99</v>
      </c>
      <c r="AF144" s="198">
        <v>-99</v>
      </c>
      <c r="AG144" s="198">
        <v>-99</v>
      </c>
      <c r="AH144" s="198">
        <v>-99</v>
      </c>
      <c r="AI144" s="198">
        <v>-99</v>
      </c>
      <c r="AJ144" s="198">
        <v>-99</v>
      </c>
      <c r="AK144" s="198">
        <v>-99</v>
      </c>
      <c r="AL144" s="198">
        <v>-99</v>
      </c>
      <c r="AM144" s="203">
        <v>-99</v>
      </c>
      <c r="AN144" s="203">
        <v>-99</v>
      </c>
      <c r="AO144" s="198">
        <v>-99</v>
      </c>
    </row>
    <row r="145" spans="1:41" ht="12.75">
      <c r="A145" s="26">
        <v>144</v>
      </c>
      <c r="B145">
        <v>46.2563</v>
      </c>
      <c r="C145">
        <v>-91.91789</v>
      </c>
      <c r="D145" s="198">
        <v>-99</v>
      </c>
      <c r="E145" s="198">
        <v>-99</v>
      </c>
      <c r="F145" s="114">
        <v>-99</v>
      </c>
      <c r="G145" s="42">
        <v>-99</v>
      </c>
      <c r="H145" s="42">
        <v>-99</v>
      </c>
      <c r="I145" s="198">
        <v>-99</v>
      </c>
      <c r="J145" s="42">
        <v>-99</v>
      </c>
      <c r="K145" s="42">
        <v>-99</v>
      </c>
      <c r="L145" s="201">
        <v>-99</v>
      </c>
      <c r="M145" s="201">
        <v>-99</v>
      </c>
      <c r="N145" s="201">
        <v>-99</v>
      </c>
      <c r="O145" s="201">
        <v>-99</v>
      </c>
      <c r="P145" s="198">
        <v>-99</v>
      </c>
      <c r="Q145" s="198">
        <v>-99</v>
      </c>
      <c r="R145" s="198">
        <v>-99</v>
      </c>
      <c r="S145" s="198">
        <v>-99</v>
      </c>
      <c r="T145" s="198">
        <v>-99</v>
      </c>
      <c r="U145" s="198">
        <v>-99</v>
      </c>
      <c r="V145" s="198">
        <v>-99</v>
      </c>
      <c r="W145" s="198">
        <v>-99</v>
      </c>
      <c r="X145" s="198">
        <v>-99</v>
      </c>
      <c r="Y145" s="198">
        <v>-99</v>
      </c>
      <c r="Z145" s="198">
        <v>-99</v>
      </c>
      <c r="AA145" s="198">
        <v>-99</v>
      </c>
      <c r="AB145" s="198">
        <v>-99</v>
      </c>
      <c r="AC145" s="198">
        <v>-99</v>
      </c>
      <c r="AD145" s="198">
        <v>-99</v>
      </c>
      <c r="AE145" s="198">
        <v>-99</v>
      </c>
      <c r="AF145" s="198">
        <v>-99</v>
      </c>
      <c r="AG145" s="198">
        <v>-99</v>
      </c>
      <c r="AH145" s="198">
        <v>-99</v>
      </c>
      <c r="AI145" s="198">
        <v>-99</v>
      </c>
      <c r="AJ145" s="198">
        <v>-99</v>
      </c>
      <c r="AK145" s="198">
        <v>-99</v>
      </c>
      <c r="AL145" s="198">
        <v>-99</v>
      </c>
      <c r="AM145" s="203">
        <v>-99</v>
      </c>
      <c r="AN145" s="203">
        <v>-99</v>
      </c>
      <c r="AO145" s="198">
        <v>-99</v>
      </c>
    </row>
    <row r="146" spans="1:41" ht="12.75">
      <c r="A146" s="26">
        <v>145</v>
      </c>
      <c r="B146">
        <v>46.25585</v>
      </c>
      <c r="C146">
        <v>-91.91788</v>
      </c>
      <c r="D146" s="198">
        <v>-99</v>
      </c>
      <c r="E146" s="198">
        <v>-99</v>
      </c>
      <c r="F146" s="114">
        <v>-99</v>
      </c>
      <c r="G146" s="42">
        <v>-99</v>
      </c>
      <c r="H146" s="42">
        <v>-99</v>
      </c>
      <c r="I146" s="198">
        <v>-99</v>
      </c>
      <c r="J146" s="42">
        <v>-99</v>
      </c>
      <c r="K146" s="42">
        <v>-99</v>
      </c>
      <c r="L146" s="201">
        <v>-99</v>
      </c>
      <c r="M146" s="201">
        <v>-99</v>
      </c>
      <c r="N146" s="201">
        <v>-99</v>
      </c>
      <c r="O146" s="201">
        <v>-99</v>
      </c>
      <c r="P146" s="198">
        <v>-99</v>
      </c>
      <c r="Q146" s="198">
        <v>-99</v>
      </c>
      <c r="R146" s="198">
        <v>-99</v>
      </c>
      <c r="S146" s="198">
        <v>-99</v>
      </c>
      <c r="T146" s="198">
        <v>-99</v>
      </c>
      <c r="U146" s="198">
        <v>-99</v>
      </c>
      <c r="V146" s="198">
        <v>-99</v>
      </c>
      <c r="W146" s="198">
        <v>-99</v>
      </c>
      <c r="X146" s="198">
        <v>-99</v>
      </c>
      <c r="Y146" s="198">
        <v>-99</v>
      </c>
      <c r="Z146" s="198">
        <v>-99</v>
      </c>
      <c r="AA146" s="198">
        <v>-99</v>
      </c>
      <c r="AB146" s="198">
        <v>-99</v>
      </c>
      <c r="AC146" s="198">
        <v>-99</v>
      </c>
      <c r="AD146" s="198">
        <v>-99</v>
      </c>
      <c r="AE146" s="198">
        <v>-99</v>
      </c>
      <c r="AF146" s="198">
        <v>-99</v>
      </c>
      <c r="AG146" s="198">
        <v>-99</v>
      </c>
      <c r="AH146" s="198">
        <v>-99</v>
      </c>
      <c r="AI146" s="198">
        <v>-99</v>
      </c>
      <c r="AJ146" s="198">
        <v>-99</v>
      </c>
      <c r="AK146" s="198">
        <v>-99</v>
      </c>
      <c r="AL146" s="198">
        <v>-99</v>
      </c>
      <c r="AM146" s="203">
        <v>-99</v>
      </c>
      <c r="AN146" s="203">
        <v>-99</v>
      </c>
      <c r="AO146" s="198">
        <v>-99</v>
      </c>
    </row>
    <row r="147" spans="1:41" ht="12.75">
      <c r="A147" s="26">
        <v>146</v>
      </c>
      <c r="B147">
        <v>46.2554</v>
      </c>
      <c r="C147">
        <v>-91.91786</v>
      </c>
      <c r="D147" s="198">
        <v>-99</v>
      </c>
      <c r="E147" s="198">
        <v>-99</v>
      </c>
      <c r="F147" s="114">
        <v>-99</v>
      </c>
      <c r="G147" s="42">
        <v>-99</v>
      </c>
      <c r="H147" s="42">
        <v>-99</v>
      </c>
      <c r="I147" s="198">
        <v>-99</v>
      </c>
      <c r="J147" s="42">
        <v>-99</v>
      </c>
      <c r="K147" s="42">
        <v>-99</v>
      </c>
      <c r="L147" s="201">
        <v>-99</v>
      </c>
      <c r="M147" s="201">
        <v>-99</v>
      </c>
      <c r="N147" s="201">
        <v>-99</v>
      </c>
      <c r="O147" s="201">
        <v>-99</v>
      </c>
      <c r="P147" s="198">
        <v>-99</v>
      </c>
      <c r="Q147" s="198">
        <v>-99</v>
      </c>
      <c r="R147" s="198">
        <v>-99</v>
      </c>
      <c r="S147" s="198">
        <v>-99</v>
      </c>
      <c r="T147" s="198">
        <v>-99</v>
      </c>
      <c r="U147" s="198">
        <v>-99</v>
      </c>
      <c r="V147" s="198">
        <v>-99</v>
      </c>
      <c r="W147" s="198">
        <v>-99</v>
      </c>
      <c r="X147" s="198">
        <v>-99</v>
      </c>
      <c r="Y147" s="198">
        <v>-99</v>
      </c>
      <c r="Z147" s="198">
        <v>-99</v>
      </c>
      <c r="AA147" s="198">
        <v>-99</v>
      </c>
      <c r="AB147" s="198">
        <v>-99</v>
      </c>
      <c r="AC147" s="198">
        <v>-99</v>
      </c>
      <c r="AD147" s="198">
        <v>-99</v>
      </c>
      <c r="AE147" s="198">
        <v>-99</v>
      </c>
      <c r="AF147" s="198">
        <v>-99</v>
      </c>
      <c r="AG147" s="198">
        <v>-99</v>
      </c>
      <c r="AH147" s="198">
        <v>-99</v>
      </c>
      <c r="AI147" s="198">
        <v>-99</v>
      </c>
      <c r="AJ147" s="198">
        <v>-99</v>
      </c>
      <c r="AK147" s="198">
        <v>-99</v>
      </c>
      <c r="AL147" s="198">
        <v>-99</v>
      </c>
      <c r="AM147" s="203">
        <v>-99</v>
      </c>
      <c r="AN147" s="203">
        <v>-99</v>
      </c>
      <c r="AO147" s="198">
        <v>-99</v>
      </c>
    </row>
    <row r="148" spans="1:41" ht="12.75">
      <c r="A148" s="26">
        <v>147</v>
      </c>
      <c r="B148">
        <v>46.25495</v>
      </c>
      <c r="C148">
        <v>-91.91785</v>
      </c>
      <c r="D148" s="198">
        <v>-99</v>
      </c>
      <c r="E148" s="198">
        <v>-99</v>
      </c>
      <c r="F148" s="114">
        <v>-99</v>
      </c>
      <c r="G148" s="42">
        <v>-99</v>
      </c>
      <c r="H148" s="42">
        <v>-99</v>
      </c>
      <c r="I148" s="198">
        <v>-99</v>
      </c>
      <c r="J148" s="42">
        <v>-99</v>
      </c>
      <c r="K148" s="42">
        <v>-99</v>
      </c>
      <c r="L148" s="201">
        <v>-99</v>
      </c>
      <c r="M148" s="201">
        <v>-99</v>
      </c>
      <c r="N148" s="201">
        <v>-99</v>
      </c>
      <c r="O148" s="201">
        <v>-99</v>
      </c>
      <c r="P148" s="198">
        <v>-99</v>
      </c>
      <c r="Q148" s="198">
        <v>-99</v>
      </c>
      <c r="R148" s="198">
        <v>-99</v>
      </c>
      <c r="S148" s="198">
        <v>-99</v>
      </c>
      <c r="T148" s="198">
        <v>-99</v>
      </c>
      <c r="U148" s="198">
        <v>-99</v>
      </c>
      <c r="V148" s="198">
        <v>-99</v>
      </c>
      <c r="W148" s="198">
        <v>-99</v>
      </c>
      <c r="X148" s="198">
        <v>-99</v>
      </c>
      <c r="Y148" s="198">
        <v>-99</v>
      </c>
      <c r="Z148" s="198">
        <v>-99</v>
      </c>
      <c r="AA148" s="198">
        <v>-99</v>
      </c>
      <c r="AB148" s="198">
        <v>-99</v>
      </c>
      <c r="AC148" s="198">
        <v>-99</v>
      </c>
      <c r="AD148" s="198">
        <v>-99</v>
      </c>
      <c r="AE148" s="198">
        <v>-99</v>
      </c>
      <c r="AF148" s="198">
        <v>-99</v>
      </c>
      <c r="AG148" s="198">
        <v>-99</v>
      </c>
      <c r="AH148" s="198">
        <v>-99</v>
      </c>
      <c r="AI148" s="198">
        <v>-99</v>
      </c>
      <c r="AJ148" s="198">
        <v>-99</v>
      </c>
      <c r="AK148" s="198">
        <v>-99</v>
      </c>
      <c r="AL148" s="198">
        <v>-99</v>
      </c>
      <c r="AM148" s="203">
        <v>-99</v>
      </c>
      <c r="AN148" s="203">
        <v>-99</v>
      </c>
      <c r="AO148" s="198">
        <v>-99</v>
      </c>
    </row>
    <row r="149" spans="1:41" ht="12.75">
      <c r="A149" s="26">
        <v>148</v>
      </c>
      <c r="B149">
        <v>46.25405</v>
      </c>
      <c r="C149">
        <v>-91.91782</v>
      </c>
      <c r="D149" s="10">
        <v>1.5</v>
      </c>
      <c r="E149" s="10" t="s">
        <v>572</v>
      </c>
      <c r="F149" s="114">
        <v>1</v>
      </c>
      <c r="G149" s="26">
        <v>1</v>
      </c>
      <c r="H149" s="42">
        <v>4</v>
      </c>
      <c r="I149" s="10">
        <v>2</v>
      </c>
      <c r="J149" s="17">
        <v>0</v>
      </c>
      <c r="K149" s="17">
        <v>0</v>
      </c>
      <c r="L149" s="27">
        <v>0</v>
      </c>
      <c r="M149" s="27">
        <v>2</v>
      </c>
      <c r="N149" s="27">
        <v>0</v>
      </c>
      <c r="O149" s="27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1</v>
      </c>
      <c r="Y149" s="10">
        <v>0</v>
      </c>
      <c r="Z149" s="10">
        <v>0</v>
      </c>
      <c r="AA149" s="10">
        <v>0</v>
      </c>
      <c r="AB149" s="10">
        <v>0</v>
      </c>
      <c r="AC149" s="10">
        <v>1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11">
        <v>0</v>
      </c>
      <c r="AN149" s="111">
        <v>0</v>
      </c>
      <c r="AO149" s="10">
        <v>0</v>
      </c>
    </row>
    <row r="150" spans="1:41" ht="12.75">
      <c r="A150" s="26">
        <v>149</v>
      </c>
      <c r="B150">
        <v>46.2536</v>
      </c>
      <c r="C150">
        <v>-91.9178</v>
      </c>
      <c r="D150" s="10">
        <v>3.5</v>
      </c>
      <c r="E150" s="10" t="s">
        <v>572</v>
      </c>
      <c r="F150" s="114">
        <v>1</v>
      </c>
      <c r="G150" s="26">
        <v>1</v>
      </c>
      <c r="H150" s="42">
        <v>2</v>
      </c>
      <c r="I150" s="10">
        <v>2</v>
      </c>
      <c r="J150" s="17">
        <v>0</v>
      </c>
      <c r="K150" s="17">
        <v>0</v>
      </c>
      <c r="L150" s="27">
        <v>0</v>
      </c>
      <c r="M150" s="27">
        <v>0</v>
      </c>
      <c r="N150" s="27">
        <v>0</v>
      </c>
      <c r="O150" s="27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1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2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11">
        <v>0</v>
      </c>
      <c r="AN150" s="111">
        <v>0</v>
      </c>
      <c r="AO150" s="10">
        <v>0</v>
      </c>
    </row>
    <row r="151" spans="1:41" ht="12.75">
      <c r="A151" s="26">
        <v>150</v>
      </c>
      <c r="B151">
        <v>46.25315</v>
      </c>
      <c r="C151">
        <v>-91.91778</v>
      </c>
      <c r="D151" s="10">
        <v>4.5</v>
      </c>
      <c r="E151" s="10" t="s">
        <v>572</v>
      </c>
      <c r="F151" s="114">
        <v>1</v>
      </c>
      <c r="G151" s="26">
        <v>1</v>
      </c>
      <c r="H151" s="42">
        <v>4</v>
      </c>
      <c r="I151" s="10">
        <v>2</v>
      </c>
      <c r="J151" s="17">
        <v>0</v>
      </c>
      <c r="K151" s="17">
        <v>0</v>
      </c>
      <c r="L151" s="27">
        <v>0</v>
      </c>
      <c r="M151" s="27">
        <v>0</v>
      </c>
      <c r="N151" s="27">
        <v>1</v>
      </c>
      <c r="O151" s="27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1</v>
      </c>
      <c r="Z151" s="10">
        <v>0</v>
      </c>
      <c r="AA151" s="10">
        <v>0</v>
      </c>
      <c r="AB151" s="10">
        <v>2</v>
      </c>
      <c r="AC151" s="10">
        <v>0</v>
      </c>
      <c r="AD151" s="10">
        <v>0</v>
      </c>
      <c r="AE151" s="10">
        <v>2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11">
        <v>0</v>
      </c>
      <c r="AN151" s="111">
        <v>0</v>
      </c>
      <c r="AO151" s="10">
        <v>0</v>
      </c>
    </row>
    <row r="152" spans="1:41" ht="12.75">
      <c r="A152" s="26">
        <v>151</v>
      </c>
      <c r="B152">
        <v>46.2527</v>
      </c>
      <c r="C152">
        <v>-91.91777</v>
      </c>
      <c r="D152" s="10">
        <v>5</v>
      </c>
      <c r="E152" s="10" t="s">
        <v>572</v>
      </c>
      <c r="F152" s="114">
        <v>1</v>
      </c>
      <c r="G152" s="26">
        <v>1</v>
      </c>
      <c r="H152" s="42">
        <v>2</v>
      </c>
      <c r="I152" s="10">
        <v>2</v>
      </c>
      <c r="J152" s="17">
        <v>0</v>
      </c>
      <c r="K152" s="17">
        <v>0</v>
      </c>
      <c r="L152" s="27">
        <v>0</v>
      </c>
      <c r="M152" s="27">
        <v>0</v>
      </c>
      <c r="N152" s="27">
        <v>0</v>
      </c>
      <c r="O152" s="27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1</v>
      </c>
      <c r="AC152" s="10">
        <v>0</v>
      </c>
      <c r="AD152" s="10">
        <v>0</v>
      </c>
      <c r="AE152" s="10">
        <v>2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11">
        <v>0</v>
      </c>
      <c r="AN152" s="111">
        <v>0</v>
      </c>
      <c r="AO152" s="10">
        <v>0</v>
      </c>
    </row>
    <row r="153" spans="1:41" ht="12.75">
      <c r="A153" s="26">
        <v>152</v>
      </c>
      <c r="B153">
        <v>46.25225</v>
      </c>
      <c r="C153">
        <v>-91.91775</v>
      </c>
      <c r="D153" s="10">
        <v>5.5</v>
      </c>
      <c r="E153" s="10" t="s">
        <v>572</v>
      </c>
      <c r="F153" s="114">
        <v>1</v>
      </c>
      <c r="G153" s="26">
        <v>1</v>
      </c>
      <c r="H153" s="42">
        <v>5</v>
      </c>
      <c r="I153" s="10">
        <v>2</v>
      </c>
      <c r="J153" s="17">
        <v>4</v>
      </c>
      <c r="K153" s="17">
        <v>0</v>
      </c>
      <c r="L153" s="27">
        <v>0</v>
      </c>
      <c r="M153" s="27">
        <v>0</v>
      </c>
      <c r="N153" s="27">
        <v>1</v>
      </c>
      <c r="O153" s="27">
        <v>0</v>
      </c>
      <c r="P153" s="10">
        <v>0</v>
      </c>
      <c r="Q153" s="10">
        <v>0</v>
      </c>
      <c r="R153" s="10">
        <v>0</v>
      </c>
      <c r="S153" s="10">
        <v>1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2</v>
      </c>
      <c r="AC153" s="10">
        <v>0</v>
      </c>
      <c r="AD153" s="10">
        <v>0</v>
      </c>
      <c r="AE153" s="10">
        <v>1</v>
      </c>
      <c r="AF153" s="10">
        <v>1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11">
        <v>0</v>
      </c>
      <c r="AN153" s="111">
        <v>0</v>
      </c>
      <c r="AO153" s="10">
        <v>0</v>
      </c>
    </row>
    <row r="154" spans="1:41" ht="12.75">
      <c r="A154" s="26">
        <v>153</v>
      </c>
      <c r="B154">
        <v>46.25135</v>
      </c>
      <c r="C154">
        <v>-91.91772</v>
      </c>
      <c r="D154" s="10">
        <v>1.5</v>
      </c>
      <c r="E154" s="10" t="s">
        <v>572</v>
      </c>
      <c r="F154" s="114">
        <v>1</v>
      </c>
      <c r="G154" s="26">
        <v>1</v>
      </c>
      <c r="H154" s="42">
        <v>3</v>
      </c>
      <c r="I154" s="10">
        <v>2</v>
      </c>
      <c r="J154" s="17">
        <v>0</v>
      </c>
      <c r="K154" s="17">
        <v>0</v>
      </c>
      <c r="L154" s="27">
        <v>1</v>
      </c>
      <c r="M154" s="27">
        <v>0</v>
      </c>
      <c r="N154" s="27">
        <v>0</v>
      </c>
      <c r="O154" s="27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2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1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11">
        <v>1</v>
      </c>
      <c r="AN154" s="111">
        <v>0</v>
      </c>
      <c r="AO154" s="10">
        <v>0</v>
      </c>
    </row>
    <row r="155" spans="1:41" ht="12.75">
      <c r="A155" s="26">
        <v>154</v>
      </c>
      <c r="B155">
        <v>46.2509</v>
      </c>
      <c r="C155">
        <v>-91.91771</v>
      </c>
      <c r="D155" s="10">
        <v>4.5</v>
      </c>
      <c r="E155" s="10" t="s">
        <v>572</v>
      </c>
      <c r="F155" s="114">
        <v>1</v>
      </c>
      <c r="G155" s="26">
        <v>1</v>
      </c>
      <c r="H155" s="42">
        <v>5</v>
      </c>
      <c r="I155" s="10">
        <v>2</v>
      </c>
      <c r="J155" s="17">
        <v>0</v>
      </c>
      <c r="K155" s="17">
        <v>0</v>
      </c>
      <c r="L155" s="27">
        <v>0</v>
      </c>
      <c r="M155" s="27">
        <v>0</v>
      </c>
      <c r="N155" s="27">
        <v>0</v>
      </c>
      <c r="O155" s="27">
        <v>0</v>
      </c>
      <c r="P155" s="10">
        <v>2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2</v>
      </c>
      <c r="AC155" s="10">
        <v>1</v>
      </c>
      <c r="AD155" s="10">
        <v>0</v>
      </c>
      <c r="AE155" s="10">
        <v>2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1</v>
      </c>
      <c r="AM155" s="111">
        <v>0</v>
      </c>
      <c r="AN155" s="111">
        <v>0</v>
      </c>
      <c r="AO155" s="10">
        <v>0</v>
      </c>
    </row>
    <row r="156" spans="1:41" ht="12.75">
      <c r="A156" s="26">
        <v>155</v>
      </c>
      <c r="B156">
        <v>46.25045</v>
      </c>
      <c r="C156">
        <v>-91.91769</v>
      </c>
      <c r="D156" s="10">
        <v>5</v>
      </c>
      <c r="E156" s="10" t="s">
        <v>572</v>
      </c>
      <c r="F156" s="114">
        <v>1</v>
      </c>
      <c r="G156" s="26">
        <v>1</v>
      </c>
      <c r="H156" s="42">
        <v>2</v>
      </c>
      <c r="I156" s="10">
        <v>2</v>
      </c>
      <c r="J156" s="17">
        <v>4</v>
      </c>
      <c r="K156" s="17">
        <v>1</v>
      </c>
      <c r="L156" s="27">
        <v>0</v>
      </c>
      <c r="M156" s="27">
        <v>0</v>
      </c>
      <c r="N156" s="27">
        <v>0</v>
      </c>
      <c r="O156" s="27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1</v>
      </c>
      <c r="AC156" s="10">
        <v>0</v>
      </c>
      <c r="AD156" s="10">
        <v>0</v>
      </c>
      <c r="AE156" s="10">
        <v>2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11">
        <v>0</v>
      </c>
      <c r="AN156" s="111">
        <v>0</v>
      </c>
      <c r="AO156" s="10">
        <v>0</v>
      </c>
    </row>
    <row r="157" spans="1:41" ht="12.75">
      <c r="A157" s="26">
        <v>156</v>
      </c>
      <c r="B157">
        <v>46.25</v>
      </c>
      <c r="C157">
        <v>-91.91767</v>
      </c>
      <c r="D157" s="10">
        <v>6</v>
      </c>
      <c r="E157" s="10" t="s">
        <v>572</v>
      </c>
      <c r="F157" s="114">
        <v>1</v>
      </c>
      <c r="G157" s="26">
        <v>1</v>
      </c>
      <c r="H157" s="42">
        <v>4</v>
      </c>
      <c r="I157" s="10">
        <v>2</v>
      </c>
      <c r="J157" s="17">
        <v>0</v>
      </c>
      <c r="K157" s="17">
        <v>1</v>
      </c>
      <c r="L157" s="27">
        <v>0</v>
      </c>
      <c r="M157" s="27">
        <v>0</v>
      </c>
      <c r="N157" s="27">
        <v>1</v>
      </c>
      <c r="O157" s="27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2</v>
      </c>
      <c r="AC157" s="10">
        <v>0</v>
      </c>
      <c r="AD157" s="10">
        <v>0</v>
      </c>
      <c r="AE157" s="10">
        <v>1</v>
      </c>
      <c r="AF157" s="10">
        <v>1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11">
        <v>0</v>
      </c>
      <c r="AN157" s="111">
        <v>0</v>
      </c>
      <c r="AO157" s="10">
        <v>0</v>
      </c>
    </row>
    <row r="158" spans="1:41" ht="12.75">
      <c r="A158" s="26">
        <v>157</v>
      </c>
      <c r="B158">
        <v>46.24955</v>
      </c>
      <c r="C158">
        <v>-91.91766</v>
      </c>
      <c r="D158" s="10">
        <v>14.5</v>
      </c>
      <c r="E158" s="10" t="s">
        <v>573</v>
      </c>
      <c r="F158" s="114">
        <v>1</v>
      </c>
      <c r="G158" s="26">
        <v>0</v>
      </c>
      <c r="H158" s="42">
        <v>0</v>
      </c>
      <c r="I158" s="10">
        <v>0</v>
      </c>
      <c r="J158" s="17">
        <v>0</v>
      </c>
      <c r="K158" s="17">
        <v>0</v>
      </c>
      <c r="L158" s="27">
        <v>0</v>
      </c>
      <c r="M158" s="27">
        <v>0</v>
      </c>
      <c r="N158" s="27">
        <v>0</v>
      </c>
      <c r="O158" s="27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11">
        <v>0</v>
      </c>
      <c r="AN158" s="111">
        <v>0</v>
      </c>
      <c r="AO158" s="10">
        <v>0</v>
      </c>
    </row>
    <row r="159" spans="1:41" ht="12.75">
      <c r="A159" s="26">
        <v>158</v>
      </c>
      <c r="B159">
        <v>46.2491</v>
      </c>
      <c r="C159">
        <v>-91.91764</v>
      </c>
      <c r="D159" s="10">
        <v>15.5</v>
      </c>
      <c r="E159" s="10" t="s">
        <v>574</v>
      </c>
      <c r="F159" s="114">
        <v>0</v>
      </c>
      <c r="G159" s="26">
        <v>0</v>
      </c>
      <c r="H159" s="42">
        <v>0</v>
      </c>
      <c r="I159" s="10">
        <v>0</v>
      </c>
      <c r="J159" s="17">
        <v>0</v>
      </c>
      <c r="K159" s="17">
        <v>0</v>
      </c>
      <c r="L159" s="27">
        <v>0</v>
      </c>
      <c r="M159" s="27">
        <v>0</v>
      </c>
      <c r="N159" s="27">
        <v>0</v>
      </c>
      <c r="O159" s="27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11">
        <v>0</v>
      </c>
      <c r="AN159" s="111">
        <v>0</v>
      </c>
      <c r="AO159" s="10">
        <v>0</v>
      </c>
    </row>
    <row r="160" spans="1:41" ht="12.75">
      <c r="A160" s="26">
        <v>159</v>
      </c>
      <c r="B160">
        <v>46.24865</v>
      </c>
      <c r="C160">
        <v>-91.91763</v>
      </c>
      <c r="D160" s="10">
        <v>5</v>
      </c>
      <c r="E160" s="10" t="s">
        <v>572</v>
      </c>
      <c r="F160" s="114">
        <v>1</v>
      </c>
      <c r="G160" s="26">
        <v>1</v>
      </c>
      <c r="H160" s="42">
        <v>4</v>
      </c>
      <c r="I160" s="10">
        <v>3</v>
      </c>
      <c r="J160" s="17">
        <v>4</v>
      </c>
      <c r="K160" s="17">
        <v>0</v>
      </c>
      <c r="L160" s="27">
        <v>1</v>
      </c>
      <c r="M160" s="27">
        <v>0</v>
      </c>
      <c r="N160" s="27">
        <v>1</v>
      </c>
      <c r="O160" s="27">
        <v>0</v>
      </c>
      <c r="P160" s="10">
        <v>0</v>
      </c>
      <c r="Q160" s="10">
        <v>0</v>
      </c>
      <c r="R160" s="10">
        <v>0</v>
      </c>
      <c r="S160" s="10">
        <v>3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1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11">
        <v>0</v>
      </c>
      <c r="AN160" s="111">
        <v>0</v>
      </c>
      <c r="AO160" s="10">
        <v>0</v>
      </c>
    </row>
    <row r="161" spans="1:41" ht="12.75">
      <c r="A161" s="26">
        <v>160</v>
      </c>
      <c r="B161">
        <v>46.2482</v>
      </c>
      <c r="C161">
        <v>-91.91761</v>
      </c>
      <c r="D161" s="10">
        <v>4</v>
      </c>
      <c r="E161" s="10" t="s">
        <v>572</v>
      </c>
      <c r="F161" s="114">
        <v>1</v>
      </c>
      <c r="G161" s="26">
        <v>1</v>
      </c>
      <c r="H161" s="42">
        <v>3</v>
      </c>
      <c r="I161" s="10">
        <v>3</v>
      </c>
      <c r="J161" s="17">
        <v>0</v>
      </c>
      <c r="K161" s="17">
        <v>0</v>
      </c>
      <c r="L161" s="27">
        <v>0</v>
      </c>
      <c r="M161" s="27">
        <v>0</v>
      </c>
      <c r="N161" s="27">
        <v>1</v>
      </c>
      <c r="O161" s="27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3</v>
      </c>
      <c r="AC161" s="10">
        <v>0</v>
      </c>
      <c r="AD161" s="10">
        <v>0</v>
      </c>
      <c r="AE161" s="10">
        <v>2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11">
        <v>0</v>
      </c>
      <c r="AN161" s="111">
        <v>0</v>
      </c>
      <c r="AO161" s="10">
        <v>0</v>
      </c>
    </row>
    <row r="162" spans="1:41" ht="12.75">
      <c r="A162" s="26">
        <v>161</v>
      </c>
      <c r="B162">
        <v>46.24775</v>
      </c>
      <c r="C162">
        <v>-91.9176</v>
      </c>
      <c r="D162" s="10">
        <v>4</v>
      </c>
      <c r="E162" s="10" t="s">
        <v>572</v>
      </c>
      <c r="F162" s="114">
        <v>1</v>
      </c>
      <c r="G162" s="26">
        <v>1</v>
      </c>
      <c r="H162" s="42">
        <v>4</v>
      </c>
      <c r="I162" s="10">
        <v>2</v>
      </c>
      <c r="J162" s="17">
        <v>0</v>
      </c>
      <c r="K162" s="17">
        <v>0</v>
      </c>
      <c r="L162" s="27">
        <v>1</v>
      </c>
      <c r="M162" s="27">
        <v>0</v>
      </c>
      <c r="N162" s="27">
        <v>0</v>
      </c>
      <c r="O162" s="27">
        <v>0</v>
      </c>
      <c r="P162" s="10">
        <v>0</v>
      </c>
      <c r="Q162" s="10">
        <v>0</v>
      </c>
      <c r="R162" s="10">
        <v>1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2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1</v>
      </c>
      <c r="AM162" s="111">
        <v>0</v>
      </c>
      <c r="AN162" s="111">
        <v>0</v>
      </c>
      <c r="AO162" s="10">
        <v>0</v>
      </c>
    </row>
    <row r="163" spans="1:41" ht="12.75">
      <c r="A163" s="26">
        <v>162</v>
      </c>
      <c r="B163">
        <v>46.25855</v>
      </c>
      <c r="C163">
        <v>-91.91732</v>
      </c>
      <c r="D163" s="198">
        <v>-99</v>
      </c>
      <c r="E163" s="198">
        <v>-99</v>
      </c>
      <c r="F163" s="114">
        <v>-99</v>
      </c>
      <c r="G163" s="42">
        <v>-99</v>
      </c>
      <c r="H163" s="42">
        <v>-99</v>
      </c>
      <c r="I163" s="198">
        <v>-99</v>
      </c>
      <c r="J163" s="42">
        <v>-99</v>
      </c>
      <c r="K163" s="42">
        <v>-99</v>
      </c>
      <c r="L163" s="201">
        <v>-99</v>
      </c>
      <c r="M163" s="201">
        <v>-99</v>
      </c>
      <c r="N163" s="201">
        <v>-99</v>
      </c>
      <c r="O163" s="201">
        <v>-99</v>
      </c>
      <c r="P163" s="198">
        <v>-99</v>
      </c>
      <c r="Q163" s="198">
        <v>-99</v>
      </c>
      <c r="R163" s="198">
        <v>-99</v>
      </c>
      <c r="S163" s="198">
        <v>-99</v>
      </c>
      <c r="T163" s="198">
        <v>-99</v>
      </c>
      <c r="U163" s="198">
        <v>-99</v>
      </c>
      <c r="V163" s="198">
        <v>-99</v>
      </c>
      <c r="W163" s="198">
        <v>-99</v>
      </c>
      <c r="X163" s="198">
        <v>-99</v>
      </c>
      <c r="Y163" s="198">
        <v>-99</v>
      </c>
      <c r="Z163" s="198">
        <v>-99</v>
      </c>
      <c r="AA163" s="198">
        <v>-99</v>
      </c>
      <c r="AB163" s="198">
        <v>-99</v>
      </c>
      <c r="AC163" s="198">
        <v>-99</v>
      </c>
      <c r="AD163" s="198">
        <v>-99</v>
      </c>
      <c r="AE163" s="198">
        <v>-99</v>
      </c>
      <c r="AF163" s="198">
        <v>-99</v>
      </c>
      <c r="AG163" s="198">
        <v>-99</v>
      </c>
      <c r="AH163" s="198">
        <v>-99</v>
      </c>
      <c r="AI163" s="198">
        <v>-99</v>
      </c>
      <c r="AJ163" s="198">
        <v>-99</v>
      </c>
      <c r="AK163" s="198">
        <v>-99</v>
      </c>
      <c r="AL163" s="198">
        <v>-99</v>
      </c>
      <c r="AM163" s="203">
        <v>-99</v>
      </c>
      <c r="AN163" s="203">
        <v>-99</v>
      </c>
      <c r="AO163" s="198">
        <v>-99</v>
      </c>
    </row>
    <row r="164" spans="1:41" ht="12.75">
      <c r="A164" s="26">
        <v>163</v>
      </c>
      <c r="B164">
        <v>46.25631</v>
      </c>
      <c r="C164">
        <v>-91.91725</v>
      </c>
      <c r="D164" s="198">
        <v>-99</v>
      </c>
      <c r="E164" s="198">
        <v>-99</v>
      </c>
      <c r="F164" s="114">
        <v>-99</v>
      </c>
      <c r="G164" s="42">
        <v>-99</v>
      </c>
      <c r="H164" s="42">
        <v>-99</v>
      </c>
      <c r="I164" s="198">
        <v>-99</v>
      </c>
      <c r="J164" s="42">
        <v>-99</v>
      </c>
      <c r="K164" s="42">
        <v>-99</v>
      </c>
      <c r="L164" s="201">
        <v>-99</v>
      </c>
      <c r="M164" s="201">
        <v>-99</v>
      </c>
      <c r="N164" s="201">
        <v>-99</v>
      </c>
      <c r="O164" s="201">
        <v>-99</v>
      </c>
      <c r="P164" s="198">
        <v>-99</v>
      </c>
      <c r="Q164" s="198">
        <v>-99</v>
      </c>
      <c r="R164" s="198">
        <v>-99</v>
      </c>
      <c r="S164" s="198">
        <v>-99</v>
      </c>
      <c r="T164" s="198">
        <v>-99</v>
      </c>
      <c r="U164" s="198">
        <v>-99</v>
      </c>
      <c r="V164" s="198">
        <v>-99</v>
      </c>
      <c r="W164" s="198">
        <v>-99</v>
      </c>
      <c r="X164" s="198">
        <v>-99</v>
      </c>
      <c r="Y164" s="198">
        <v>-99</v>
      </c>
      <c r="Z164" s="198">
        <v>-99</v>
      </c>
      <c r="AA164" s="198">
        <v>-99</v>
      </c>
      <c r="AB164" s="198">
        <v>-99</v>
      </c>
      <c r="AC164" s="198">
        <v>-99</v>
      </c>
      <c r="AD164" s="198">
        <v>-99</v>
      </c>
      <c r="AE164" s="198">
        <v>-99</v>
      </c>
      <c r="AF164" s="198">
        <v>-99</v>
      </c>
      <c r="AG164" s="198">
        <v>-99</v>
      </c>
      <c r="AH164" s="198">
        <v>-99</v>
      </c>
      <c r="AI164" s="198">
        <v>-99</v>
      </c>
      <c r="AJ164" s="198">
        <v>-99</v>
      </c>
      <c r="AK164" s="198">
        <v>-99</v>
      </c>
      <c r="AL164" s="198">
        <v>-99</v>
      </c>
      <c r="AM164" s="203">
        <v>-99</v>
      </c>
      <c r="AN164" s="203">
        <v>-99</v>
      </c>
      <c r="AO164" s="198">
        <v>-99</v>
      </c>
    </row>
    <row r="165" spans="1:41" ht="12.75">
      <c r="A165" s="26">
        <v>164</v>
      </c>
      <c r="B165">
        <v>46.25586</v>
      </c>
      <c r="C165">
        <v>-91.91723</v>
      </c>
      <c r="D165" s="198">
        <v>-99</v>
      </c>
      <c r="E165" s="198">
        <v>-99</v>
      </c>
      <c r="F165" s="114">
        <v>-99</v>
      </c>
      <c r="G165" s="42">
        <v>-99</v>
      </c>
      <c r="H165" s="42">
        <v>-99</v>
      </c>
      <c r="I165" s="198">
        <v>-99</v>
      </c>
      <c r="J165" s="42">
        <v>-99</v>
      </c>
      <c r="K165" s="42">
        <v>-99</v>
      </c>
      <c r="L165" s="201">
        <v>-99</v>
      </c>
      <c r="M165" s="201">
        <v>-99</v>
      </c>
      <c r="N165" s="201">
        <v>-99</v>
      </c>
      <c r="O165" s="201">
        <v>-99</v>
      </c>
      <c r="P165" s="198">
        <v>-99</v>
      </c>
      <c r="Q165" s="198">
        <v>-99</v>
      </c>
      <c r="R165" s="198">
        <v>-99</v>
      </c>
      <c r="S165" s="198">
        <v>-99</v>
      </c>
      <c r="T165" s="198">
        <v>-99</v>
      </c>
      <c r="U165" s="198">
        <v>-99</v>
      </c>
      <c r="V165" s="198">
        <v>-99</v>
      </c>
      <c r="W165" s="198">
        <v>-99</v>
      </c>
      <c r="X165" s="198">
        <v>-99</v>
      </c>
      <c r="Y165" s="198">
        <v>-99</v>
      </c>
      <c r="Z165" s="198">
        <v>-99</v>
      </c>
      <c r="AA165" s="198">
        <v>-99</v>
      </c>
      <c r="AB165" s="198">
        <v>-99</v>
      </c>
      <c r="AC165" s="198">
        <v>-99</v>
      </c>
      <c r="AD165" s="198">
        <v>-99</v>
      </c>
      <c r="AE165" s="198">
        <v>-99</v>
      </c>
      <c r="AF165" s="198">
        <v>-99</v>
      </c>
      <c r="AG165" s="198">
        <v>-99</v>
      </c>
      <c r="AH165" s="198">
        <v>-99</v>
      </c>
      <c r="AI165" s="198">
        <v>-99</v>
      </c>
      <c r="AJ165" s="198">
        <v>-99</v>
      </c>
      <c r="AK165" s="198">
        <v>-99</v>
      </c>
      <c r="AL165" s="198">
        <v>-99</v>
      </c>
      <c r="AM165" s="203">
        <v>-99</v>
      </c>
      <c r="AN165" s="203">
        <v>-99</v>
      </c>
      <c r="AO165" s="198">
        <v>-99</v>
      </c>
    </row>
    <row r="166" spans="1:41" ht="12.75">
      <c r="A166" s="26">
        <v>165</v>
      </c>
      <c r="B166">
        <v>46.25541</v>
      </c>
      <c r="C166">
        <v>-91.91721</v>
      </c>
      <c r="D166" s="198">
        <v>-99</v>
      </c>
      <c r="E166" s="198">
        <v>-99</v>
      </c>
      <c r="F166" s="114">
        <v>-99</v>
      </c>
      <c r="G166" s="42">
        <v>-99</v>
      </c>
      <c r="H166" s="42">
        <v>-99</v>
      </c>
      <c r="I166" s="198">
        <v>-99</v>
      </c>
      <c r="J166" s="42">
        <v>-99</v>
      </c>
      <c r="K166" s="42">
        <v>-99</v>
      </c>
      <c r="L166" s="201">
        <v>-99</v>
      </c>
      <c r="M166" s="201">
        <v>-99</v>
      </c>
      <c r="N166" s="201">
        <v>-99</v>
      </c>
      <c r="O166" s="201">
        <v>-99</v>
      </c>
      <c r="P166" s="198">
        <v>-99</v>
      </c>
      <c r="Q166" s="198">
        <v>-99</v>
      </c>
      <c r="R166" s="198">
        <v>-99</v>
      </c>
      <c r="S166" s="198">
        <v>-99</v>
      </c>
      <c r="T166" s="198">
        <v>-99</v>
      </c>
      <c r="U166" s="198">
        <v>-99</v>
      </c>
      <c r="V166" s="198">
        <v>-99</v>
      </c>
      <c r="W166" s="198">
        <v>-99</v>
      </c>
      <c r="X166" s="198">
        <v>-99</v>
      </c>
      <c r="Y166" s="198">
        <v>-99</v>
      </c>
      <c r="Z166" s="198">
        <v>-99</v>
      </c>
      <c r="AA166" s="198">
        <v>-99</v>
      </c>
      <c r="AB166" s="198">
        <v>-99</v>
      </c>
      <c r="AC166" s="198">
        <v>-99</v>
      </c>
      <c r="AD166" s="198">
        <v>-99</v>
      </c>
      <c r="AE166" s="198">
        <v>-99</v>
      </c>
      <c r="AF166" s="198">
        <v>-99</v>
      </c>
      <c r="AG166" s="198">
        <v>-99</v>
      </c>
      <c r="AH166" s="198">
        <v>-99</v>
      </c>
      <c r="AI166" s="198">
        <v>-99</v>
      </c>
      <c r="AJ166" s="198">
        <v>-99</v>
      </c>
      <c r="AK166" s="198">
        <v>-99</v>
      </c>
      <c r="AL166" s="198">
        <v>-99</v>
      </c>
      <c r="AM166" s="203">
        <v>-99</v>
      </c>
      <c r="AN166" s="203">
        <v>-99</v>
      </c>
      <c r="AO166" s="198">
        <v>-99</v>
      </c>
    </row>
    <row r="167" spans="1:41" ht="12.75">
      <c r="A167" s="26">
        <v>166</v>
      </c>
      <c r="B167">
        <v>46.25496</v>
      </c>
      <c r="C167">
        <v>-91.9172</v>
      </c>
      <c r="D167" s="198">
        <v>-99</v>
      </c>
      <c r="E167" s="198">
        <v>-99</v>
      </c>
      <c r="F167" s="114">
        <v>-99</v>
      </c>
      <c r="G167" s="42">
        <v>-99</v>
      </c>
      <c r="H167" s="42">
        <v>-99</v>
      </c>
      <c r="I167" s="198">
        <v>-99</v>
      </c>
      <c r="J167" s="42">
        <v>-99</v>
      </c>
      <c r="K167" s="42">
        <v>-99</v>
      </c>
      <c r="L167" s="201">
        <v>-99</v>
      </c>
      <c r="M167" s="201">
        <v>-99</v>
      </c>
      <c r="N167" s="201">
        <v>-99</v>
      </c>
      <c r="O167" s="201">
        <v>-99</v>
      </c>
      <c r="P167" s="198">
        <v>-99</v>
      </c>
      <c r="Q167" s="198">
        <v>-99</v>
      </c>
      <c r="R167" s="198">
        <v>-99</v>
      </c>
      <c r="S167" s="198">
        <v>-99</v>
      </c>
      <c r="T167" s="198">
        <v>-99</v>
      </c>
      <c r="U167" s="198">
        <v>-99</v>
      </c>
      <c r="V167" s="198">
        <v>-99</v>
      </c>
      <c r="W167" s="198">
        <v>-99</v>
      </c>
      <c r="X167" s="198">
        <v>-99</v>
      </c>
      <c r="Y167" s="198">
        <v>-99</v>
      </c>
      <c r="Z167" s="198">
        <v>-99</v>
      </c>
      <c r="AA167" s="198">
        <v>-99</v>
      </c>
      <c r="AB167" s="198">
        <v>-99</v>
      </c>
      <c r="AC167" s="198">
        <v>-99</v>
      </c>
      <c r="AD167" s="198">
        <v>-99</v>
      </c>
      <c r="AE167" s="198">
        <v>-99</v>
      </c>
      <c r="AF167" s="198">
        <v>-99</v>
      </c>
      <c r="AG167" s="198">
        <v>-99</v>
      </c>
      <c r="AH167" s="198">
        <v>-99</v>
      </c>
      <c r="AI167" s="198">
        <v>-99</v>
      </c>
      <c r="AJ167" s="198">
        <v>-99</v>
      </c>
      <c r="AK167" s="198">
        <v>-99</v>
      </c>
      <c r="AL167" s="198">
        <v>-99</v>
      </c>
      <c r="AM167" s="203">
        <v>-99</v>
      </c>
      <c r="AN167" s="203">
        <v>-99</v>
      </c>
      <c r="AO167" s="198">
        <v>-99</v>
      </c>
    </row>
    <row r="168" spans="1:41" ht="12.75">
      <c r="A168" s="26">
        <v>167</v>
      </c>
      <c r="B168">
        <v>46.25361</v>
      </c>
      <c r="C168">
        <v>-91.91715</v>
      </c>
      <c r="D168" s="10">
        <v>2.5</v>
      </c>
      <c r="E168" s="10" t="s">
        <v>572</v>
      </c>
      <c r="F168" s="114">
        <v>1</v>
      </c>
      <c r="G168" s="26">
        <v>1</v>
      </c>
      <c r="H168" s="42">
        <v>6</v>
      </c>
      <c r="I168" s="10">
        <v>2</v>
      </c>
      <c r="J168" s="17">
        <v>0</v>
      </c>
      <c r="K168" s="17">
        <v>0</v>
      </c>
      <c r="L168" s="27">
        <v>1</v>
      </c>
      <c r="M168" s="27">
        <v>0</v>
      </c>
      <c r="N168" s="27">
        <v>0</v>
      </c>
      <c r="O168" s="27">
        <v>0</v>
      </c>
      <c r="P168" s="10">
        <v>1</v>
      </c>
      <c r="Q168" s="10">
        <v>0</v>
      </c>
      <c r="R168" s="10">
        <v>0</v>
      </c>
      <c r="S168" s="10">
        <v>1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2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1</v>
      </c>
      <c r="AF168" s="10">
        <v>2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11">
        <v>0</v>
      </c>
      <c r="AN168" s="111">
        <v>0</v>
      </c>
      <c r="AO168" s="10">
        <v>0</v>
      </c>
    </row>
    <row r="169" spans="1:41" ht="12.75">
      <c r="A169" s="26">
        <v>168</v>
      </c>
      <c r="B169">
        <v>46.25316</v>
      </c>
      <c r="C169">
        <v>-91.91714</v>
      </c>
      <c r="D169" s="10">
        <v>3.5</v>
      </c>
      <c r="E169" s="10" t="s">
        <v>572</v>
      </c>
      <c r="F169" s="114">
        <v>1</v>
      </c>
      <c r="G169" s="26">
        <v>1</v>
      </c>
      <c r="H169" s="42">
        <v>5</v>
      </c>
      <c r="I169" s="10">
        <v>2</v>
      </c>
      <c r="J169" s="17">
        <v>4</v>
      </c>
      <c r="K169" s="17">
        <v>0</v>
      </c>
      <c r="L169" s="27">
        <v>0</v>
      </c>
      <c r="M169" s="27">
        <v>0</v>
      </c>
      <c r="N169" s="27">
        <v>1</v>
      </c>
      <c r="O169" s="27">
        <v>0</v>
      </c>
      <c r="P169" s="10">
        <v>1</v>
      </c>
      <c r="Q169" s="10">
        <v>0</v>
      </c>
      <c r="R169" s="10">
        <v>1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1</v>
      </c>
      <c r="AE169" s="10">
        <v>2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11">
        <v>0</v>
      </c>
      <c r="AN169" s="111">
        <v>0</v>
      </c>
      <c r="AO169" s="10">
        <v>0</v>
      </c>
    </row>
    <row r="170" spans="1:41" ht="12.75">
      <c r="A170" s="26">
        <v>169</v>
      </c>
      <c r="B170">
        <v>46.25271</v>
      </c>
      <c r="C170">
        <v>-91.91712</v>
      </c>
      <c r="D170" s="10">
        <v>4.5</v>
      </c>
      <c r="E170" s="10" t="s">
        <v>572</v>
      </c>
      <c r="F170" s="114">
        <v>1</v>
      </c>
      <c r="G170" s="26">
        <v>1</v>
      </c>
      <c r="H170" s="42">
        <v>3</v>
      </c>
      <c r="I170" s="10">
        <v>2</v>
      </c>
      <c r="J170" s="17">
        <v>4</v>
      </c>
      <c r="K170" s="17">
        <v>0</v>
      </c>
      <c r="L170" s="27">
        <v>0</v>
      </c>
      <c r="M170" s="27">
        <v>0</v>
      </c>
      <c r="N170" s="27">
        <v>1</v>
      </c>
      <c r="O170" s="27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1</v>
      </c>
      <c r="AC170" s="10">
        <v>0</v>
      </c>
      <c r="AD170" s="10">
        <v>0</v>
      </c>
      <c r="AE170" s="10">
        <v>2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11">
        <v>0</v>
      </c>
      <c r="AN170" s="111">
        <v>0</v>
      </c>
      <c r="AO170" s="10">
        <v>0</v>
      </c>
    </row>
    <row r="171" spans="1:41" ht="12.75">
      <c r="A171" s="26">
        <v>170</v>
      </c>
      <c r="B171">
        <v>46.25226</v>
      </c>
      <c r="C171">
        <v>-91.9171</v>
      </c>
      <c r="D171" s="10">
        <v>5</v>
      </c>
      <c r="E171" s="10" t="s">
        <v>572</v>
      </c>
      <c r="F171" s="114">
        <v>1</v>
      </c>
      <c r="G171" s="26">
        <v>1</v>
      </c>
      <c r="H171" s="42">
        <v>3</v>
      </c>
      <c r="I171" s="10">
        <v>2</v>
      </c>
      <c r="J171" s="17">
        <v>4</v>
      </c>
      <c r="K171" s="17">
        <v>1</v>
      </c>
      <c r="L171" s="27">
        <v>0</v>
      </c>
      <c r="M171" s="27">
        <v>0</v>
      </c>
      <c r="N171" s="27">
        <v>0</v>
      </c>
      <c r="O171" s="27">
        <v>0</v>
      </c>
      <c r="P171" s="10">
        <v>0</v>
      </c>
      <c r="Q171" s="10">
        <v>0</v>
      </c>
      <c r="R171" s="10">
        <v>0</v>
      </c>
      <c r="S171" s="10">
        <v>1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1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2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11">
        <v>0</v>
      </c>
      <c r="AN171" s="111">
        <v>0</v>
      </c>
      <c r="AO171" s="10">
        <v>0</v>
      </c>
    </row>
    <row r="172" spans="1:41" ht="12.75">
      <c r="A172" s="26">
        <v>171</v>
      </c>
      <c r="B172">
        <v>46.25181</v>
      </c>
      <c r="C172">
        <v>-91.91709</v>
      </c>
      <c r="D172" s="10">
        <v>2.5</v>
      </c>
      <c r="E172" s="10" t="s">
        <v>572</v>
      </c>
      <c r="F172" s="114">
        <v>1</v>
      </c>
      <c r="G172" s="26">
        <v>1</v>
      </c>
      <c r="H172" s="42">
        <v>6</v>
      </c>
      <c r="I172" s="10">
        <v>2</v>
      </c>
      <c r="J172" s="17">
        <v>4</v>
      </c>
      <c r="K172" s="17">
        <v>1</v>
      </c>
      <c r="L172" s="27">
        <v>0</v>
      </c>
      <c r="M172" s="27">
        <v>1</v>
      </c>
      <c r="N172" s="27">
        <v>0</v>
      </c>
      <c r="O172" s="27">
        <v>0</v>
      </c>
      <c r="P172" s="10">
        <v>1</v>
      </c>
      <c r="Q172" s="10">
        <v>1</v>
      </c>
      <c r="R172" s="10">
        <v>0</v>
      </c>
      <c r="S172" s="10">
        <v>0</v>
      </c>
      <c r="T172" s="10">
        <v>0</v>
      </c>
      <c r="U172" s="10">
        <v>0</v>
      </c>
      <c r="V172" s="10">
        <v>1</v>
      </c>
      <c r="W172" s="10">
        <v>0</v>
      </c>
      <c r="X172" s="10">
        <v>2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2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11">
        <v>0</v>
      </c>
      <c r="AN172" s="111">
        <v>0</v>
      </c>
      <c r="AO172" s="10">
        <v>0</v>
      </c>
    </row>
    <row r="173" spans="1:41" ht="12.75">
      <c r="A173" s="26">
        <v>172</v>
      </c>
      <c r="B173">
        <v>46.25091</v>
      </c>
      <c r="C173">
        <v>-91.91706</v>
      </c>
      <c r="D173" s="10">
        <v>1.5</v>
      </c>
      <c r="E173" s="10" t="s">
        <v>573</v>
      </c>
      <c r="F173" s="114">
        <v>1</v>
      </c>
      <c r="G173" s="26">
        <v>1</v>
      </c>
      <c r="H173" s="42">
        <v>5</v>
      </c>
      <c r="I173" s="10">
        <v>1</v>
      </c>
      <c r="J173" s="17">
        <v>4</v>
      </c>
      <c r="K173" s="17">
        <v>0</v>
      </c>
      <c r="L173" s="27">
        <v>0</v>
      </c>
      <c r="M173" s="27">
        <v>0</v>
      </c>
      <c r="N173" s="27">
        <v>0</v>
      </c>
      <c r="O173" s="27">
        <v>1</v>
      </c>
      <c r="P173" s="10">
        <v>1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1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1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1</v>
      </c>
      <c r="AM173" s="111">
        <v>0</v>
      </c>
      <c r="AN173" s="111">
        <v>0</v>
      </c>
      <c r="AO173" s="10">
        <v>0</v>
      </c>
    </row>
    <row r="174" spans="1:41" ht="12.75">
      <c r="A174" s="26">
        <v>173</v>
      </c>
      <c r="B174">
        <v>46.25046</v>
      </c>
      <c r="C174">
        <v>-91.91704</v>
      </c>
      <c r="D174" s="10">
        <v>4</v>
      </c>
      <c r="E174" s="10" t="s">
        <v>572</v>
      </c>
      <c r="F174" s="114">
        <v>1</v>
      </c>
      <c r="G174" s="26">
        <v>1</v>
      </c>
      <c r="H174" s="42">
        <v>4</v>
      </c>
      <c r="I174" s="10">
        <v>2</v>
      </c>
      <c r="J174" s="17">
        <v>0</v>
      </c>
      <c r="K174" s="17">
        <v>0</v>
      </c>
      <c r="L174" s="27">
        <v>2</v>
      </c>
      <c r="M174" s="27">
        <v>0</v>
      </c>
      <c r="N174" s="27">
        <v>0</v>
      </c>
      <c r="O174" s="27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1</v>
      </c>
      <c r="AC174" s="10">
        <v>0</v>
      </c>
      <c r="AD174" s="10">
        <v>0</v>
      </c>
      <c r="AE174" s="10">
        <v>1</v>
      </c>
      <c r="AF174" s="10">
        <v>1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11">
        <v>0</v>
      </c>
      <c r="AN174" s="111">
        <v>0</v>
      </c>
      <c r="AO174" s="10">
        <v>0</v>
      </c>
    </row>
    <row r="175" spans="1:41" ht="12.75">
      <c r="A175" s="26">
        <v>174</v>
      </c>
      <c r="B175">
        <v>46.25001</v>
      </c>
      <c r="C175">
        <v>-91.91703</v>
      </c>
      <c r="D175" s="10">
        <v>8</v>
      </c>
      <c r="E175" s="10" t="s">
        <v>572</v>
      </c>
      <c r="F175" s="114">
        <v>1</v>
      </c>
      <c r="G175" s="26">
        <v>1</v>
      </c>
      <c r="H175" s="42">
        <v>3</v>
      </c>
      <c r="I175" s="10">
        <v>2</v>
      </c>
      <c r="J175" s="17">
        <v>0</v>
      </c>
      <c r="K175" s="17">
        <v>1</v>
      </c>
      <c r="L175" s="27">
        <v>1</v>
      </c>
      <c r="M175" s="27">
        <v>0</v>
      </c>
      <c r="N175" s="27">
        <v>0</v>
      </c>
      <c r="O175" s="27">
        <v>0</v>
      </c>
      <c r="P175" s="10">
        <v>0</v>
      </c>
      <c r="Q175" s="10">
        <v>0</v>
      </c>
      <c r="R175" s="10">
        <v>0</v>
      </c>
      <c r="S175" s="10">
        <v>2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1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11">
        <v>0</v>
      </c>
      <c r="AN175" s="111">
        <v>0</v>
      </c>
      <c r="AO175" s="10">
        <v>0</v>
      </c>
    </row>
    <row r="176" spans="1:41" ht="12.75">
      <c r="A176" s="26">
        <v>175</v>
      </c>
      <c r="B176">
        <v>46.24956</v>
      </c>
      <c r="C176">
        <v>-91.91701</v>
      </c>
      <c r="D176" s="10">
        <v>23</v>
      </c>
      <c r="E176" s="193" t="s">
        <v>574</v>
      </c>
      <c r="F176" s="114">
        <v>0</v>
      </c>
      <c r="G176" s="26">
        <v>0</v>
      </c>
      <c r="H176" s="42">
        <v>0</v>
      </c>
      <c r="I176" s="10">
        <v>0</v>
      </c>
      <c r="J176" s="17">
        <v>0</v>
      </c>
      <c r="K176" s="17">
        <v>0</v>
      </c>
      <c r="L176" s="27">
        <v>0</v>
      </c>
      <c r="M176" s="27">
        <v>0</v>
      </c>
      <c r="N176" s="27">
        <v>0</v>
      </c>
      <c r="O176" s="27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11">
        <v>0</v>
      </c>
      <c r="AN176" s="111">
        <v>0</v>
      </c>
      <c r="AO176" s="10">
        <v>0</v>
      </c>
    </row>
    <row r="177" spans="1:41" ht="12.75">
      <c r="A177" s="26">
        <v>176</v>
      </c>
      <c r="B177">
        <v>46.24911</v>
      </c>
      <c r="C177">
        <v>-91.91699</v>
      </c>
      <c r="D177" s="10">
        <v>14.5</v>
      </c>
      <c r="E177" s="10" t="s">
        <v>572</v>
      </c>
      <c r="F177" s="114">
        <v>1</v>
      </c>
      <c r="G177" s="26">
        <v>0</v>
      </c>
      <c r="H177" s="42">
        <v>0</v>
      </c>
      <c r="I177" s="10">
        <v>0</v>
      </c>
      <c r="J177" s="17">
        <v>0</v>
      </c>
      <c r="K177" s="17">
        <v>0</v>
      </c>
      <c r="L177" s="27">
        <v>0</v>
      </c>
      <c r="M177" s="27">
        <v>0</v>
      </c>
      <c r="N177" s="27">
        <v>0</v>
      </c>
      <c r="O177" s="27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11">
        <v>0</v>
      </c>
      <c r="AN177" s="111">
        <v>0</v>
      </c>
      <c r="AO177" s="10">
        <v>0</v>
      </c>
    </row>
    <row r="178" spans="1:41" ht="12.75">
      <c r="A178" s="26">
        <v>177</v>
      </c>
      <c r="B178">
        <v>46.24866</v>
      </c>
      <c r="C178">
        <v>-91.91698</v>
      </c>
      <c r="D178" s="10">
        <v>6</v>
      </c>
      <c r="E178" s="10" t="s">
        <v>572</v>
      </c>
      <c r="F178" s="114">
        <v>1</v>
      </c>
      <c r="G178" s="26">
        <v>1</v>
      </c>
      <c r="H178" s="42">
        <v>4</v>
      </c>
      <c r="I178" s="10">
        <v>2</v>
      </c>
      <c r="J178" s="17">
        <v>0</v>
      </c>
      <c r="K178" s="17">
        <v>0</v>
      </c>
      <c r="L178" s="27">
        <v>0</v>
      </c>
      <c r="M178" s="27">
        <v>0</v>
      </c>
      <c r="N178" s="27">
        <v>2</v>
      </c>
      <c r="O178" s="27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1</v>
      </c>
      <c r="AC178" s="10">
        <v>0</v>
      </c>
      <c r="AD178" s="10">
        <v>0</v>
      </c>
      <c r="AE178" s="10">
        <v>1</v>
      </c>
      <c r="AF178" s="10">
        <v>1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11">
        <v>0</v>
      </c>
      <c r="AN178" s="111">
        <v>0</v>
      </c>
      <c r="AO178" s="10">
        <v>0</v>
      </c>
    </row>
    <row r="179" spans="1:41" ht="12.75">
      <c r="A179" s="26">
        <v>178</v>
      </c>
      <c r="B179">
        <v>46.24821</v>
      </c>
      <c r="C179">
        <v>-91.91696</v>
      </c>
      <c r="D179" s="10">
        <v>5.5</v>
      </c>
      <c r="E179" s="10" t="s">
        <v>572</v>
      </c>
      <c r="F179" s="114">
        <v>1</v>
      </c>
      <c r="G179" s="26">
        <v>1</v>
      </c>
      <c r="H179" s="42">
        <v>4</v>
      </c>
      <c r="I179" s="10">
        <v>3</v>
      </c>
      <c r="J179" s="17">
        <v>0</v>
      </c>
      <c r="K179" s="17">
        <v>0</v>
      </c>
      <c r="L179" s="27">
        <v>0</v>
      </c>
      <c r="M179" s="27">
        <v>0</v>
      </c>
      <c r="N179" s="27">
        <v>2</v>
      </c>
      <c r="O179" s="27">
        <v>0</v>
      </c>
      <c r="P179" s="10">
        <v>1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1</v>
      </c>
      <c r="AC179" s="10">
        <v>0</v>
      </c>
      <c r="AD179" s="10">
        <v>0</v>
      </c>
      <c r="AE179" s="10">
        <v>3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11">
        <v>0</v>
      </c>
      <c r="AN179" s="111">
        <v>0</v>
      </c>
      <c r="AO179" s="10">
        <v>0</v>
      </c>
    </row>
    <row r="180" spans="1:41" ht="12.75">
      <c r="A180" s="26">
        <v>179</v>
      </c>
      <c r="B180">
        <v>46.24776</v>
      </c>
      <c r="C180">
        <v>-91.91695</v>
      </c>
      <c r="D180" s="10">
        <v>5</v>
      </c>
      <c r="E180" s="10" t="s">
        <v>572</v>
      </c>
      <c r="F180" s="114">
        <v>1</v>
      </c>
      <c r="G180" s="26">
        <v>1</v>
      </c>
      <c r="H180" s="42">
        <v>3</v>
      </c>
      <c r="I180" s="10">
        <v>2</v>
      </c>
      <c r="J180" s="17">
        <v>0</v>
      </c>
      <c r="K180" s="17">
        <v>0</v>
      </c>
      <c r="L180" s="27">
        <v>0</v>
      </c>
      <c r="M180" s="27">
        <v>0</v>
      </c>
      <c r="N180" s="27">
        <v>1</v>
      </c>
      <c r="O180" s="27">
        <v>0</v>
      </c>
      <c r="P180" s="10">
        <v>2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2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11">
        <v>0</v>
      </c>
      <c r="AN180" s="111">
        <v>0</v>
      </c>
      <c r="AO180" s="10">
        <v>0</v>
      </c>
    </row>
    <row r="181" spans="1:41" ht="12.75">
      <c r="A181" s="26">
        <v>180</v>
      </c>
      <c r="B181">
        <v>46.24731</v>
      </c>
      <c r="C181">
        <v>-91.91693</v>
      </c>
      <c r="D181" s="10">
        <v>3.5</v>
      </c>
      <c r="E181" s="10" t="s">
        <v>572</v>
      </c>
      <c r="F181" s="114">
        <v>1</v>
      </c>
      <c r="G181" s="26">
        <v>1</v>
      </c>
      <c r="H181" s="42">
        <v>4</v>
      </c>
      <c r="I181" s="10">
        <v>2</v>
      </c>
      <c r="J181" s="17">
        <v>0</v>
      </c>
      <c r="K181" s="17">
        <v>0</v>
      </c>
      <c r="L181" s="27">
        <v>0</v>
      </c>
      <c r="M181" s="27">
        <v>0</v>
      </c>
      <c r="N181" s="27">
        <v>1</v>
      </c>
      <c r="O181" s="27">
        <v>0</v>
      </c>
      <c r="P181" s="10">
        <v>2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1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2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11">
        <v>0</v>
      </c>
      <c r="AN181" s="111">
        <v>0</v>
      </c>
      <c r="AO181" s="10">
        <v>0</v>
      </c>
    </row>
    <row r="182" spans="1:41" ht="12.75">
      <c r="A182" s="26">
        <v>181</v>
      </c>
      <c r="B182">
        <v>46.25857</v>
      </c>
      <c r="C182">
        <v>-91.91668</v>
      </c>
      <c r="D182" s="198">
        <v>-99</v>
      </c>
      <c r="E182" s="198">
        <v>-99</v>
      </c>
      <c r="F182" s="114">
        <v>-99</v>
      </c>
      <c r="G182" s="42">
        <v>-99</v>
      </c>
      <c r="H182" s="42">
        <v>-99</v>
      </c>
      <c r="I182" s="198">
        <v>-99</v>
      </c>
      <c r="J182" s="42">
        <v>-99</v>
      </c>
      <c r="K182" s="42">
        <v>-99</v>
      </c>
      <c r="L182" s="201">
        <v>-99</v>
      </c>
      <c r="M182" s="201">
        <v>-99</v>
      </c>
      <c r="N182" s="201">
        <v>-99</v>
      </c>
      <c r="O182" s="201">
        <v>-99</v>
      </c>
      <c r="P182" s="198">
        <v>-99</v>
      </c>
      <c r="Q182" s="198">
        <v>-99</v>
      </c>
      <c r="R182" s="198">
        <v>-99</v>
      </c>
      <c r="S182" s="198">
        <v>-99</v>
      </c>
      <c r="T182" s="198">
        <v>-99</v>
      </c>
      <c r="U182" s="198">
        <v>-99</v>
      </c>
      <c r="V182" s="198">
        <v>-99</v>
      </c>
      <c r="W182" s="198">
        <v>-99</v>
      </c>
      <c r="X182" s="198">
        <v>-99</v>
      </c>
      <c r="Y182" s="198">
        <v>-99</v>
      </c>
      <c r="Z182" s="198">
        <v>-99</v>
      </c>
      <c r="AA182" s="198">
        <v>-99</v>
      </c>
      <c r="AB182" s="198">
        <v>-99</v>
      </c>
      <c r="AC182" s="198">
        <v>-99</v>
      </c>
      <c r="AD182" s="198">
        <v>-99</v>
      </c>
      <c r="AE182" s="198">
        <v>-99</v>
      </c>
      <c r="AF182" s="198">
        <v>-99</v>
      </c>
      <c r="AG182" s="198">
        <v>-99</v>
      </c>
      <c r="AH182" s="198">
        <v>-99</v>
      </c>
      <c r="AI182" s="198">
        <v>-99</v>
      </c>
      <c r="AJ182" s="198">
        <v>-99</v>
      </c>
      <c r="AK182" s="198">
        <v>-99</v>
      </c>
      <c r="AL182" s="198">
        <v>-99</v>
      </c>
      <c r="AM182" s="203">
        <v>-99</v>
      </c>
      <c r="AN182" s="203">
        <v>-99</v>
      </c>
      <c r="AO182" s="198">
        <v>-99</v>
      </c>
    </row>
    <row r="183" spans="1:41" ht="12.75">
      <c r="A183" s="26">
        <v>182</v>
      </c>
      <c r="B183">
        <v>46.25587</v>
      </c>
      <c r="C183">
        <v>-91.91658</v>
      </c>
      <c r="D183" s="198">
        <v>-99</v>
      </c>
      <c r="E183" s="198">
        <v>-99</v>
      </c>
      <c r="F183" s="114">
        <v>-99</v>
      </c>
      <c r="G183" s="42">
        <v>-99</v>
      </c>
      <c r="H183" s="42">
        <v>-99</v>
      </c>
      <c r="I183" s="198">
        <v>-99</v>
      </c>
      <c r="J183" s="42">
        <v>-99</v>
      </c>
      <c r="K183" s="42">
        <v>-99</v>
      </c>
      <c r="L183" s="201">
        <v>-99</v>
      </c>
      <c r="M183" s="201">
        <v>-99</v>
      </c>
      <c r="N183" s="201">
        <v>-99</v>
      </c>
      <c r="O183" s="201">
        <v>-99</v>
      </c>
      <c r="P183" s="198">
        <v>-99</v>
      </c>
      <c r="Q183" s="198">
        <v>-99</v>
      </c>
      <c r="R183" s="198">
        <v>-99</v>
      </c>
      <c r="S183" s="198">
        <v>-99</v>
      </c>
      <c r="T183" s="198">
        <v>-99</v>
      </c>
      <c r="U183" s="198">
        <v>-99</v>
      </c>
      <c r="V183" s="198">
        <v>-99</v>
      </c>
      <c r="W183" s="198">
        <v>-99</v>
      </c>
      <c r="X183" s="198">
        <v>-99</v>
      </c>
      <c r="Y183" s="198">
        <v>-99</v>
      </c>
      <c r="Z183" s="198">
        <v>-99</v>
      </c>
      <c r="AA183" s="198">
        <v>-99</v>
      </c>
      <c r="AB183" s="198">
        <v>-99</v>
      </c>
      <c r="AC183" s="198">
        <v>-99</v>
      </c>
      <c r="AD183" s="198">
        <v>-99</v>
      </c>
      <c r="AE183" s="198">
        <v>-99</v>
      </c>
      <c r="AF183" s="198">
        <v>-99</v>
      </c>
      <c r="AG183" s="198">
        <v>-99</v>
      </c>
      <c r="AH183" s="198">
        <v>-99</v>
      </c>
      <c r="AI183" s="198">
        <v>-99</v>
      </c>
      <c r="AJ183" s="198">
        <v>-99</v>
      </c>
      <c r="AK183" s="198">
        <v>-99</v>
      </c>
      <c r="AL183" s="198">
        <v>-99</v>
      </c>
      <c r="AM183" s="203">
        <v>-99</v>
      </c>
      <c r="AN183" s="203">
        <v>-99</v>
      </c>
      <c r="AO183" s="198">
        <v>-99</v>
      </c>
    </row>
    <row r="184" spans="1:41" ht="12.75">
      <c r="A184" s="26">
        <v>183</v>
      </c>
      <c r="B184">
        <v>46.25542</v>
      </c>
      <c r="C184">
        <v>-91.91657</v>
      </c>
      <c r="D184" s="198">
        <v>-99</v>
      </c>
      <c r="E184" s="198">
        <v>-99</v>
      </c>
      <c r="F184" s="114">
        <v>-99</v>
      </c>
      <c r="G184" s="42">
        <v>-99</v>
      </c>
      <c r="H184" s="42">
        <v>-99</v>
      </c>
      <c r="I184" s="198">
        <v>-99</v>
      </c>
      <c r="J184" s="42">
        <v>-99</v>
      </c>
      <c r="K184" s="42">
        <v>-99</v>
      </c>
      <c r="L184" s="201">
        <v>-99</v>
      </c>
      <c r="M184" s="201">
        <v>-99</v>
      </c>
      <c r="N184" s="201">
        <v>-99</v>
      </c>
      <c r="O184" s="201">
        <v>-99</v>
      </c>
      <c r="P184" s="198">
        <v>-99</v>
      </c>
      <c r="Q184" s="198">
        <v>-99</v>
      </c>
      <c r="R184" s="198">
        <v>-99</v>
      </c>
      <c r="S184" s="198">
        <v>-99</v>
      </c>
      <c r="T184" s="198">
        <v>-99</v>
      </c>
      <c r="U184" s="198">
        <v>-99</v>
      </c>
      <c r="V184" s="198">
        <v>-99</v>
      </c>
      <c r="W184" s="198">
        <v>-99</v>
      </c>
      <c r="X184" s="198">
        <v>-99</v>
      </c>
      <c r="Y184" s="198">
        <v>-99</v>
      </c>
      <c r="Z184" s="198">
        <v>-99</v>
      </c>
      <c r="AA184" s="198">
        <v>-99</v>
      </c>
      <c r="AB184" s="198">
        <v>-99</v>
      </c>
      <c r="AC184" s="198">
        <v>-99</v>
      </c>
      <c r="AD184" s="198">
        <v>-99</v>
      </c>
      <c r="AE184" s="198">
        <v>-99</v>
      </c>
      <c r="AF184" s="198">
        <v>-99</v>
      </c>
      <c r="AG184" s="198">
        <v>-99</v>
      </c>
      <c r="AH184" s="198">
        <v>-99</v>
      </c>
      <c r="AI184" s="198">
        <v>-99</v>
      </c>
      <c r="AJ184" s="198">
        <v>-99</v>
      </c>
      <c r="AK184" s="198">
        <v>-99</v>
      </c>
      <c r="AL184" s="198">
        <v>-99</v>
      </c>
      <c r="AM184" s="203">
        <v>-99</v>
      </c>
      <c r="AN184" s="203">
        <v>-99</v>
      </c>
      <c r="AO184" s="198">
        <v>-99</v>
      </c>
    </row>
    <row r="185" spans="1:41" ht="12.75">
      <c r="A185" s="26">
        <v>184</v>
      </c>
      <c r="B185">
        <v>46.25497</v>
      </c>
      <c r="C185">
        <v>-91.91655</v>
      </c>
      <c r="D185" s="198">
        <v>-99</v>
      </c>
      <c r="E185" s="198">
        <v>-99</v>
      </c>
      <c r="F185" s="114">
        <v>-99</v>
      </c>
      <c r="G185" s="42">
        <v>-99</v>
      </c>
      <c r="H185" s="42">
        <v>-99</v>
      </c>
      <c r="I185" s="198">
        <v>-99</v>
      </c>
      <c r="J185" s="42">
        <v>-99</v>
      </c>
      <c r="K185" s="42">
        <v>-99</v>
      </c>
      <c r="L185" s="201">
        <v>-99</v>
      </c>
      <c r="M185" s="201">
        <v>-99</v>
      </c>
      <c r="N185" s="201">
        <v>-99</v>
      </c>
      <c r="O185" s="201">
        <v>-99</v>
      </c>
      <c r="P185" s="198">
        <v>-99</v>
      </c>
      <c r="Q185" s="198">
        <v>-99</v>
      </c>
      <c r="R185" s="198">
        <v>-99</v>
      </c>
      <c r="S185" s="198">
        <v>-99</v>
      </c>
      <c r="T185" s="198">
        <v>-99</v>
      </c>
      <c r="U185" s="198">
        <v>-99</v>
      </c>
      <c r="V185" s="198">
        <v>-99</v>
      </c>
      <c r="W185" s="198">
        <v>-99</v>
      </c>
      <c r="X185" s="198">
        <v>-99</v>
      </c>
      <c r="Y185" s="198">
        <v>-99</v>
      </c>
      <c r="Z185" s="198">
        <v>-99</v>
      </c>
      <c r="AA185" s="198">
        <v>-99</v>
      </c>
      <c r="AB185" s="198">
        <v>-99</v>
      </c>
      <c r="AC185" s="198">
        <v>-99</v>
      </c>
      <c r="AD185" s="198">
        <v>-99</v>
      </c>
      <c r="AE185" s="198">
        <v>-99</v>
      </c>
      <c r="AF185" s="198">
        <v>-99</v>
      </c>
      <c r="AG185" s="198">
        <v>-99</v>
      </c>
      <c r="AH185" s="198">
        <v>-99</v>
      </c>
      <c r="AI185" s="198">
        <v>-99</v>
      </c>
      <c r="AJ185" s="198">
        <v>-99</v>
      </c>
      <c r="AK185" s="198">
        <v>-99</v>
      </c>
      <c r="AL185" s="198">
        <v>-99</v>
      </c>
      <c r="AM185" s="203">
        <v>-99</v>
      </c>
      <c r="AN185" s="203">
        <v>-99</v>
      </c>
      <c r="AO185" s="198">
        <v>-99</v>
      </c>
    </row>
    <row r="186" spans="1:41" ht="12.75">
      <c r="A186" s="26">
        <v>185</v>
      </c>
      <c r="B186">
        <v>46.25362</v>
      </c>
      <c r="C186">
        <v>-91.9165</v>
      </c>
      <c r="D186" s="10">
        <v>2.5</v>
      </c>
      <c r="E186" s="10" t="s">
        <v>572</v>
      </c>
      <c r="F186" s="114">
        <v>1</v>
      </c>
      <c r="G186" s="26">
        <v>1</v>
      </c>
      <c r="H186" s="42">
        <v>5</v>
      </c>
      <c r="I186" s="10">
        <v>2</v>
      </c>
      <c r="J186" s="17">
        <v>0</v>
      </c>
      <c r="K186" s="17">
        <v>4</v>
      </c>
      <c r="L186" s="27">
        <v>0</v>
      </c>
      <c r="M186" s="27">
        <v>0</v>
      </c>
      <c r="N186" s="27">
        <v>0</v>
      </c>
      <c r="O186" s="27">
        <v>0</v>
      </c>
      <c r="P186" s="10">
        <v>0</v>
      </c>
      <c r="Q186" s="10">
        <v>0</v>
      </c>
      <c r="R186" s="10">
        <v>1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1</v>
      </c>
      <c r="Y186" s="10">
        <v>1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2</v>
      </c>
      <c r="AF186" s="10">
        <v>1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11">
        <v>0</v>
      </c>
      <c r="AN186" s="111">
        <v>0</v>
      </c>
      <c r="AO186" s="10">
        <v>0</v>
      </c>
    </row>
    <row r="187" spans="1:41" ht="12.75">
      <c r="A187" s="26">
        <v>186</v>
      </c>
      <c r="B187">
        <v>46.25317</v>
      </c>
      <c r="C187">
        <v>-91.91649</v>
      </c>
      <c r="D187" s="10">
        <v>4</v>
      </c>
      <c r="E187" s="10" t="s">
        <v>572</v>
      </c>
      <c r="F187" s="114">
        <v>1</v>
      </c>
      <c r="G187" s="26">
        <v>1</v>
      </c>
      <c r="H187" s="42">
        <v>5</v>
      </c>
      <c r="I187" s="10">
        <v>3</v>
      </c>
      <c r="J187" s="17">
        <v>0</v>
      </c>
      <c r="K187" s="17">
        <v>0</v>
      </c>
      <c r="L187" s="27">
        <v>0</v>
      </c>
      <c r="M187" s="27">
        <v>0</v>
      </c>
      <c r="N187" s="27">
        <v>1</v>
      </c>
      <c r="O187" s="27">
        <v>0</v>
      </c>
      <c r="P187" s="10">
        <v>1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1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3</v>
      </c>
      <c r="AF187" s="10">
        <v>1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11">
        <v>0</v>
      </c>
      <c r="AN187" s="111">
        <v>0</v>
      </c>
      <c r="AO187" s="10">
        <v>0</v>
      </c>
    </row>
    <row r="188" spans="1:41" ht="12.75">
      <c r="A188" s="26">
        <v>187</v>
      </c>
      <c r="B188">
        <v>46.25272</v>
      </c>
      <c r="C188">
        <v>-91.91647</v>
      </c>
      <c r="D188" s="10">
        <v>1.5</v>
      </c>
      <c r="E188" s="10" t="s">
        <v>573</v>
      </c>
      <c r="F188" s="114">
        <v>1</v>
      </c>
      <c r="G188" s="26">
        <v>1</v>
      </c>
      <c r="H188" s="42">
        <v>6</v>
      </c>
      <c r="I188" s="10">
        <v>1</v>
      </c>
      <c r="J188" s="17">
        <v>0</v>
      </c>
      <c r="K188" s="17">
        <v>1</v>
      </c>
      <c r="L188" s="27">
        <v>0</v>
      </c>
      <c r="M188" s="27">
        <v>0</v>
      </c>
      <c r="N188" s="27">
        <v>0</v>
      </c>
      <c r="O188" s="27">
        <v>1</v>
      </c>
      <c r="P188" s="10">
        <v>0</v>
      </c>
      <c r="Q188" s="10">
        <v>0</v>
      </c>
      <c r="R188" s="10">
        <v>1</v>
      </c>
      <c r="S188" s="10">
        <v>0</v>
      </c>
      <c r="T188" s="10">
        <v>0</v>
      </c>
      <c r="U188" s="10">
        <v>1</v>
      </c>
      <c r="V188" s="10">
        <v>1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1</v>
      </c>
      <c r="AD188" s="10">
        <v>0</v>
      </c>
      <c r="AE188" s="10">
        <v>0</v>
      </c>
      <c r="AF188" s="10">
        <v>1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11">
        <v>0</v>
      </c>
      <c r="AN188" s="111">
        <v>0</v>
      </c>
      <c r="AO188" s="10">
        <v>0</v>
      </c>
    </row>
    <row r="189" spans="1:41" ht="12.75">
      <c r="A189" s="26">
        <v>188</v>
      </c>
      <c r="B189">
        <v>46.25227</v>
      </c>
      <c r="C189">
        <v>-91.91646</v>
      </c>
      <c r="D189" s="10">
        <v>4.5</v>
      </c>
      <c r="E189" s="10" t="s">
        <v>572</v>
      </c>
      <c r="F189" s="114">
        <v>1</v>
      </c>
      <c r="G189" s="26">
        <v>1</v>
      </c>
      <c r="H189" s="42">
        <v>5</v>
      </c>
      <c r="I189" s="10">
        <v>2</v>
      </c>
      <c r="J189" s="17">
        <v>0</v>
      </c>
      <c r="K189" s="17">
        <v>0</v>
      </c>
      <c r="L189" s="27">
        <v>0</v>
      </c>
      <c r="M189" s="27">
        <v>0</v>
      </c>
      <c r="N189" s="27">
        <v>1</v>
      </c>
      <c r="O189" s="27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1</v>
      </c>
      <c r="AC189" s="10">
        <v>0</v>
      </c>
      <c r="AD189" s="10">
        <v>2</v>
      </c>
      <c r="AE189" s="10">
        <v>1</v>
      </c>
      <c r="AF189" s="10">
        <v>2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11">
        <v>0</v>
      </c>
      <c r="AN189" s="111">
        <v>0</v>
      </c>
      <c r="AO189" s="10">
        <v>0</v>
      </c>
    </row>
    <row r="190" spans="1:41" ht="12.75">
      <c r="A190" s="26">
        <v>189</v>
      </c>
      <c r="B190">
        <v>46.25182</v>
      </c>
      <c r="C190">
        <v>-91.91644</v>
      </c>
      <c r="D190" s="10">
        <v>6.5</v>
      </c>
      <c r="E190" s="10" t="s">
        <v>573</v>
      </c>
      <c r="F190" s="114">
        <v>1</v>
      </c>
      <c r="G190" s="26">
        <v>1</v>
      </c>
      <c r="H190" s="42">
        <v>4</v>
      </c>
      <c r="I190" s="10">
        <v>2</v>
      </c>
      <c r="J190" s="17">
        <v>0</v>
      </c>
      <c r="K190" s="17">
        <v>0</v>
      </c>
      <c r="L190" s="27">
        <v>2</v>
      </c>
      <c r="M190" s="27">
        <v>0</v>
      </c>
      <c r="N190" s="27">
        <v>0</v>
      </c>
      <c r="O190" s="27">
        <v>0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1</v>
      </c>
      <c r="AC190" s="10">
        <v>0</v>
      </c>
      <c r="AD190" s="10">
        <v>0</v>
      </c>
      <c r="AE190" s="10">
        <v>1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11">
        <v>0</v>
      </c>
      <c r="AN190" s="111">
        <v>0</v>
      </c>
      <c r="AO190" s="10">
        <v>0</v>
      </c>
    </row>
    <row r="191" spans="1:41" ht="12.75">
      <c r="A191" s="26">
        <v>190</v>
      </c>
      <c r="B191">
        <v>46.25137</v>
      </c>
      <c r="C191">
        <v>-91.91642</v>
      </c>
      <c r="D191" s="10">
        <v>9.5</v>
      </c>
      <c r="E191" s="10" t="s">
        <v>573</v>
      </c>
      <c r="F191" s="114">
        <v>1</v>
      </c>
      <c r="G191" s="26">
        <v>1</v>
      </c>
      <c r="H191" s="42">
        <v>1</v>
      </c>
      <c r="I191" s="10">
        <v>1</v>
      </c>
      <c r="J191" s="17">
        <v>0</v>
      </c>
      <c r="K191" s="17">
        <v>0</v>
      </c>
      <c r="L191" s="27">
        <v>0</v>
      </c>
      <c r="M191" s="27">
        <v>0</v>
      </c>
      <c r="N191" s="27">
        <v>0</v>
      </c>
      <c r="O191" s="27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1</v>
      </c>
      <c r="AM191" s="111">
        <v>0</v>
      </c>
      <c r="AN191" s="111">
        <v>0</v>
      </c>
      <c r="AO191" s="10">
        <v>0</v>
      </c>
    </row>
    <row r="192" spans="1:41" ht="12.75">
      <c r="A192" s="26">
        <v>191</v>
      </c>
      <c r="B192">
        <v>46.25092</v>
      </c>
      <c r="C192">
        <v>-91.91641</v>
      </c>
      <c r="D192" s="10">
        <v>8</v>
      </c>
      <c r="E192" s="10" t="s">
        <v>572</v>
      </c>
      <c r="F192" s="114">
        <v>1</v>
      </c>
      <c r="G192" s="26">
        <v>1</v>
      </c>
      <c r="H192" s="42">
        <v>3</v>
      </c>
      <c r="I192" s="10">
        <v>3</v>
      </c>
      <c r="J192" s="17">
        <v>0</v>
      </c>
      <c r="K192" s="17">
        <v>3</v>
      </c>
      <c r="L192" s="27">
        <v>0</v>
      </c>
      <c r="M192" s="27">
        <v>0</v>
      </c>
      <c r="N192" s="27">
        <v>1</v>
      </c>
      <c r="O192" s="27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1</v>
      </c>
      <c r="AC192" s="10">
        <v>0</v>
      </c>
      <c r="AD192" s="10">
        <v>1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11">
        <v>0</v>
      </c>
      <c r="AN192" s="111">
        <v>0</v>
      </c>
      <c r="AO192" s="10">
        <v>0</v>
      </c>
    </row>
    <row r="193" spans="1:41" ht="12.75">
      <c r="A193" s="26">
        <v>192</v>
      </c>
      <c r="B193">
        <v>46.25047</v>
      </c>
      <c r="C193">
        <v>-91.91639</v>
      </c>
      <c r="D193" s="10">
        <v>11.5</v>
      </c>
      <c r="E193" s="10" t="s">
        <v>573</v>
      </c>
      <c r="F193" s="114">
        <v>1</v>
      </c>
      <c r="G193" s="26">
        <v>0</v>
      </c>
      <c r="H193" s="42">
        <v>0</v>
      </c>
      <c r="I193" s="10">
        <v>0</v>
      </c>
      <c r="J193" s="17">
        <v>4</v>
      </c>
      <c r="K193" s="17">
        <v>0</v>
      </c>
      <c r="L193" s="27">
        <v>0</v>
      </c>
      <c r="M193" s="27">
        <v>0</v>
      </c>
      <c r="N193" s="27">
        <v>0</v>
      </c>
      <c r="O193" s="27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11">
        <v>0</v>
      </c>
      <c r="AN193" s="111">
        <v>0</v>
      </c>
      <c r="AO193" s="10">
        <v>0</v>
      </c>
    </row>
    <row r="194" spans="1:41" ht="12.75">
      <c r="A194" s="26">
        <v>193</v>
      </c>
      <c r="B194">
        <v>46.25002</v>
      </c>
      <c r="C194">
        <v>-91.91638</v>
      </c>
      <c r="D194" s="10">
        <v>13</v>
      </c>
      <c r="E194" s="10" t="s">
        <v>573</v>
      </c>
      <c r="F194" s="114">
        <v>1</v>
      </c>
      <c r="G194" s="26">
        <v>0</v>
      </c>
      <c r="H194" s="42">
        <v>0</v>
      </c>
      <c r="I194" s="10">
        <v>0</v>
      </c>
      <c r="J194" s="17">
        <v>0</v>
      </c>
      <c r="K194" s="17">
        <v>0</v>
      </c>
      <c r="L194" s="27">
        <v>0</v>
      </c>
      <c r="M194" s="27">
        <v>0</v>
      </c>
      <c r="N194" s="27">
        <v>0</v>
      </c>
      <c r="O194" s="27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11">
        <v>0</v>
      </c>
      <c r="AN194" s="111">
        <v>0</v>
      </c>
      <c r="AO194" s="10">
        <v>0</v>
      </c>
    </row>
    <row r="195" spans="1:41" ht="12.75">
      <c r="A195" s="26">
        <v>194</v>
      </c>
      <c r="B195">
        <v>46.24957</v>
      </c>
      <c r="C195">
        <v>-91.91636</v>
      </c>
      <c r="D195" s="10">
        <v>15</v>
      </c>
      <c r="E195" s="10" t="s">
        <v>572</v>
      </c>
      <c r="F195" s="114">
        <v>0</v>
      </c>
      <c r="G195" s="26">
        <v>0</v>
      </c>
      <c r="H195" s="42">
        <v>0</v>
      </c>
      <c r="I195" s="10">
        <v>0</v>
      </c>
      <c r="J195" s="17">
        <v>0</v>
      </c>
      <c r="K195" s="17">
        <v>0</v>
      </c>
      <c r="L195" s="27">
        <v>0</v>
      </c>
      <c r="M195" s="27">
        <v>0</v>
      </c>
      <c r="N195" s="27">
        <v>0</v>
      </c>
      <c r="O195" s="27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11">
        <v>0</v>
      </c>
      <c r="AN195" s="111">
        <v>0</v>
      </c>
      <c r="AO195" s="10">
        <v>0</v>
      </c>
    </row>
    <row r="196" spans="1:41" ht="12.75">
      <c r="A196" s="26">
        <v>195</v>
      </c>
      <c r="B196">
        <v>46.24912</v>
      </c>
      <c r="C196">
        <v>-91.91635</v>
      </c>
      <c r="D196" s="10">
        <v>15</v>
      </c>
      <c r="E196" s="10" t="s">
        <v>572</v>
      </c>
      <c r="F196" s="114">
        <v>0</v>
      </c>
      <c r="G196" s="26">
        <v>0</v>
      </c>
      <c r="H196" s="42">
        <v>0</v>
      </c>
      <c r="I196" s="10">
        <v>0</v>
      </c>
      <c r="J196" s="17">
        <v>0</v>
      </c>
      <c r="K196" s="17">
        <v>0</v>
      </c>
      <c r="L196" s="27">
        <v>0</v>
      </c>
      <c r="M196" s="27">
        <v>0</v>
      </c>
      <c r="N196" s="27">
        <v>0</v>
      </c>
      <c r="O196" s="27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11">
        <v>0</v>
      </c>
      <c r="AN196" s="111">
        <v>0</v>
      </c>
      <c r="AO196" s="10">
        <v>0</v>
      </c>
    </row>
    <row r="197" spans="1:41" ht="12.75">
      <c r="A197" s="26">
        <v>196</v>
      </c>
      <c r="B197">
        <v>46.24867</v>
      </c>
      <c r="C197">
        <v>-91.91633</v>
      </c>
      <c r="D197" s="10">
        <v>6</v>
      </c>
      <c r="E197" s="10" t="s">
        <v>572</v>
      </c>
      <c r="F197" s="114">
        <v>1</v>
      </c>
      <c r="G197" s="26">
        <v>1</v>
      </c>
      <c r="H197" s="42">
        <v>5</v>
      </c>
      <c r="I197" s="10">
        <v>2</v>
      </c>
      <c r="J197" s="17">
        <v>0</v>
      </c>
      <c r="K197" s="17">
        <v>1</v>
      </c>
      <c r="L197" s="27">
        <v>0</v>
      </c>
      <c r="M197" s="27">
        <v>0</v>
      </c>
      <c r="N197" s="27">
        <v>1</v>
      </c>
      <c r="O197" s="27">
        <v>0</v>
      </c>
      <c r="P197" s="10">
        <v>0</v>
      </c>
      <c r="Q197" s="10">
        <v>0</v>
      </c>
      <c r="R197" s="10">
        <v>0</v>
      </c>
      <c r="S197" s="10">
        <v>2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1</v>
      </c>
      <c r="AC197" s="10">
        <v>0</v>
      </c>
      <c r="AD197" s="10">
        <v>1</v>
      </c>
      <c r="AE197" s="10">
        <v>1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11">
        <v>0</v>
      </c>
      <c r="AN197" s="111">
        <v>0</v>
      </c>
      <c r="AO197" s="10">
        <v>0</v>
      </c>
    </row>
    <row r="198" spans="1:41" ht="12.75">
      <c r="A198" s="26">
        <v>197</v>
      </c>
      <c r="B198">
        <v>46.24822</v>
      </c>
      <c r="C198">
        <v>-91.91631</v>
      </c>
      <c r="D198" s="10">
        <v>7</v>
      </c>
      <c r="E198" s="10" t="s">
        <v>572</v>
      </c>
      <c r="F198" s="114">
        <v>1</v>
      </c>
      <c r="G198" s="26">
        <v>1</v>
      </c>
      <c r="H198" s="42">
        <v>2</v>
      </c>
      <c r="I198" s="10">
        <v>2</v>
      </c>
      <c r="J198" s="17">
        <v>0</v>
      </c>
      <c r="K198" s="17">
        <v>0</v>
      </c>
      <c r="L198" s="27">
        <v>0</v>
      </c>
      <c r="M198" s="27">
        <v>0</v>
      </c>
      <c r="N198" s="27">
        <v>1</v>
      </c>
      <c r="O198" s="27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2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11">
        <v>0</v>
      </c>
      <c r="AN198" s="111">
        <v>0</v>
      </c>
      <c r="AO198" s="10">
        <v>0</v>
      </c>
    </row>
    <row r="199" spans="1:41" ht="12.75">
      <c r="A199" s="26">
        <v>198</v>
      </c>
      <c r="B199">
        <v>46.24777</v>
      </c>
      <c r="C199">
        <v>-91.9163</v>
      </c>
      <c r="D199" s="10">
        <v>5</v>
      </c>
      <c r="E199" s="10" t="s">
        <v>572</v>
      </c>
      <c r="F199" s="114">
        <v>1</v>
      </c>
      <c r="G199" s="26">
        <v>1</v>
      </c>
      <c r="H199" s="42">
        <v>2</v>
      </c>
      <c r="I199" s="10">
        <v>3</v>
      </c>
      <c r="J199" s="17">
        <v>0</v>
      </c>
      <c r="K199" s="17">
        <v>0</v>
      </c>
      <c r="L199" s="27">
        <v>0</v>
      </c>
      <c r="M199" s="27">
        <v>0</v>
      </c>
      <c r="N199" s="27">
        <v>0</v>
      </c>
      <c r="O199" s="27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2</v>
      </c>
      <c r="AC199" s="10">
        <v>0</v>
      </c>
      <c r="AD199" s="10">
        <v>0</v>
      </c>
      <c r="AE199" s="10">
        <v>3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11">
        <v>0</v>
      </c>
      <c r="AN199" s="111">
        <v>0</v>
      </c>
      <c r="AO199" s="10">
        <v>0</v>
      </c>
    </row>
    <row r="200" spans="1:41" ht="12.75">
      <c r="A200" s="26">
        <v>199</v>
      </c>
      <c r="B200">
        <v>46.24732</v>
      </c>
      <c r="C200">
        <v>-91.91628</v>
      </c>
      <c r="D200" s="10">
        <v>4</v>
      </c>
      <c r="E200" s="10" t="s">
        <v>572</v>
      </c>
      <c r="F200" s="114">
        <v>1</v>
      </c>
      <c r="G200" s="26">
        <v>1</v>
      </c>
      <c r="H200" s="42">
        <v>4</v>
      </c>
      <c r="I200" s="10">
        <v>3</v>
      </c>
      <c r="J200" s="17">
        <v>0</v>
      </c>
      <c r="K200" s="17">
        <v>0</v>
      </c>
      <c r="L200" s="27">
        <v>0</v>
      </c>
      <c r="M200" s="27">
        <v>0</v>
      </c>
      <c r="N200" s="27">
        <v>1</v>
      </c>
      <c r="O200" s="27">
        <v>0</v>
      </c>
      <c r="P200" s="10">
        <v>1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1</v>
      </c>
      <c r="AE200" s="10">
        <v>3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11">
        <v>0</v>
      </c>
      <c r="AN200" s="111">
        <v>0</v>
      </c>
      <c r="AO200" s="10">
        <v>0</v>
      </c>
    </row>
    <row r="201" spans="1:41" ht="12.75">
      <c r="A201" s="26">
        <v>200</v>
      </c>
      <c r="B201">
        <v>46.24687</v>
      </c>
      <c r="C201">
        <v>-91.91627</v>
      </c>
      <c r="D201" s="10">
        <v>3</v>
      </c>
      <c r="E201" s="10" t="s">
        <v>572</v>
      </c>
      <c r="F201" s="114">
        <v>1</v>
      </c>
      <c r="G201" s="26">
        <v>1</v>
      </c>
      <c r="H201" s="42">
        <v>2</v>
      </c>
      <c r="I201" s="10">
        <v>2</v>
      </c>
      <c r="J201" s="17">
        <v>0</v>
      </c>
      <c r="K201" s="17">
        <v>0</v>
      </c>
      <c r="L201" s="27">
        <v>0</v>
      </c>
      <c r="M201" s="27">
        <v>0</v>
      </c>
      <c r="N201" s="27">
        <v>0</v>
      </c>
      <c r="O201" s="27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2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2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11">
        <v>0</v>
      </c>
      <c r="AN201" s="111">
        <v>0</v>
      </c>
      <c r="AO201" s="10">
        <v>0</v>
      </c>
    </row>
    <row r="202" spans="1:41" ht="12.75">
      <c r="A202" s="26">
        <v>201</v>
      </c>
      <c r="B202">
        <v>46.25858</v>
      </c>
      <c r="C202">
        <v>-91.91603</v>
      </c>
      <c r="D202" s="198">
        <v>-99</v>
      </c>
      <c r="E202" s="198">
        <v>-99</v>
      </c>
      <c r="F202" s="114">
        <v>-99</v>
      </c>
      <c r="G202" s="42">
        <v>-99</v>
      </c>
      <c r="H202" s="42">
        <v>-99</v>
      </c>
      <c r="I202" s="198">
        <v>-99</v>
      </c>
      <c r="J202" s="42">
        <v>-99</v>
      </c>
      <c r="K202" s="42">
        <v>-99</v>
      </c>
      <c r="L202" s="201">
        <v>-99</v>
      </c>
      <c r="M202" s="201">
        <v>-99</v>
      </c>
      <c r="N202" s="201">
        <v>-99</v>
      </c>
      <c r="O202" s="201">
        <v>-99</v>
      </c>
      <c r="P202" s="198">
        <v>-99</v>
      </c>
      <c r="Q202" s="198">
        <v>-99</v>
      </c>
      <c r="R202" s="198">
        <v>-99</v>
      </c>
      <c r="S202" s="198">
        <v>-99</v>
      </c>
      <c r="T202" s="198">
        <v>-99</v>
      </c>
      <c r="U202" s="198">
        <v>-99</v>
      </c>
      <c r="V202" s="198">
        <v>-99</v>
      </c>
      <c r="W202" s="198">
        <v>-99</v>
      </c>
      <c r="X202" s="198">
        <v>-99</v>
      </c>
      <c r="Y202" s="198">
        <v>-99</v>
      </c>
      <c r="Z202" s="198">
        <v>-99</v>
      </c>
      <c r="AA202" s="198">
        <v>-99</v>
      </c>
      <c r="AB202" s="198">
        <v>-99</v>
      </c>
      <c r="AC202" s="198">
        <v>-99</v>
      </c>
      <c r="AD202" s="198">
        <v>-99</v>
      </c>
      <c r="AE202" s="198">
        <v>-99</v>
      </c>
      <c r="AF202" s="198">
        <v>-99</v>
      </c>
      <c r="AG202" s="198">
        <v>-99</v>
      </c>
      <c r="AH202" s="198">
        <v>-99</v>
      </c>
      <c r="AI202" s="198">
        <v>-99</v>
      </c>
      <c r="AJ202" s="198">
        <v>-99</v>
      </c>
      <c r="AK202" s="198">
        <v>-99</v>
      </c>
      <c r="AL202" s="198">
        <v>-99</v>
      </c>
      <c r="AM202" s="203">
        <v>-99</v>
      </c>
      <c r="AN202" s="203">
        <v>-99</v>
      </c>
      <c r="AO202" s="198">
        <v>-99</v>
      </c>
    </row>
    <row r="203" spans="1:41" ht="12.75">
      <c r="A203" s="26">
        <v>202</v>
      </c>
      <c r="B203">
        <v>46.25588</v>
      </c>
      <c r="C203">
        <v>-91.91593</v>
      </c>
      <c r="D203" s="198">
        <v>-99</v>
      </c>
      <c r="E203" s="198">
        <v>-99</v>
      </c>
      <c r="F203" s="114">
        <v>-99</v>
      </c>
      <c r="G203" s="42">
        <v>-99</v>
      </c>
      <c r="H203" s="42">
        <v>-99</v>
      </c>
      <c r="I203" s="198">
        <v>-99</v>
      </c>
      <c r="J203" s="42">
        <v>-99</v>
      </c>
      <c r="K203" s="42">
        <v>-99</v>
      </c>
      <c r="L203" s="201">
        <v>-99</v>
      </c>
      <c r="M203" s="201">
        <v>-99</v>
      </c>
      <c r="N203" s="201">
        <v>-99</v>
      </c>
      <c r="O203" s="201">
        <v>-99</v>
      </c>
      <c r="P203" s="198">
        <v>-99</v>
      </c>
      <c r="Q203" s="198">
        <v>-99</v>
      </c>
      <c r="R203" s="198">
        <v>-99</v>
      </c>
      <c r="S203" s="198">
        <v>-99</v>
      </c>
      <c r="T203" s="198">
        <v>-99</v>
      </c>
      <c r="U203" s="198">
        <v>-99</v>
      </c>
      <c r="V203" s="198">
        <v>-99</v>
      </c>
      <c r="W203" s="198">
        <v>-99</v>
      </c>
      <c r="X203" s="198">
        <v>-99</v>
      </c>
      <c r="Y203" s="198">
        <v>-99</v>
      </c>
      <c r="Z203" s="198">
        <v>-99</v>
      </c>
      <c r="AA203" s="198">
        <v>-99</v>
      </c>
      <c r="AB203" s="198">
        <v>-99</v>
      </c>
      <c r="AC203" s="198">
        <v>-99</v>
      </c>
      <c r="AD203" s="198">
        <v>-99</v>
      </c>
      <c r="AE203" s="198">
        <v>-99</v>
      </c>
      <c r="AF203" s="198">
        <v>-99</v>
      </c>
      <c r="AG203" s="198">
        <v>-99</v>
      </c>
      <c r="AH203" s="198">
        <v>-99</v>
      </c>
      <c r="AI203" s="198">
        <v>-99</v>
      </c>
      <c r="AJ203" s="198">
        <v>-99</v>
      </c>
      <c r="AK203" s="198">
        <v>-99</v>
      </c>
      <c r="AL203" s="198">
        <v>-99</v>
      </c>
      <c r="AM203" s="203">
        <v>-99</v>
      </c>
      <c r="AN203" s="203">
        <v>-99</v>
      </c>
      <c r="AO203" s="198">
        <v>-99</v>
      </c>
    </row>
    <row r="204" spans="1:41" ht="12.75">
      <c r="A204" s="26">
        <v>203</v>
      </c>
      <c r="B204">
        <v>46.25543</v>
      </c>
      <c r="C204">
        <v>-91.91592</v>
      </c>
      <c r="D204" s="198">
        <v>-99</v>
      </c>
      <c r="E204" s="198">
        <v>-99</v>
      </c>
      <c r="F204" s="114">
        <v>-99</v>
      </c>
      <c r="G204" s="42">
        <v>-99</v>
      </c>
      <c r="H204" s="42">
        <v>-99</v>
      </c>
      <c r="I204" s="198">
        <v>-99</v>
      </c>
      <c r="J204" s="42">
        <v>-99</v>
      </c>
      <c r="K204" s="42">
        <v>-99</v>
      </c>
      <c r="L204" s="201">
        <v>-99</v>
      </c>
      <c r="M204" s="201">
        <v>-99</v>
      </c>
      <c r="N204" s="201">
        <v>-99</v>
      </c>
      <c r="O204" s="201">
        <v>-99</v>
      </c>
      <c r="P204" s="198">
        <v>-99</v>
      </c>
      <c r="Q204" s="198">
        <v>-99</v>
      </c>
      <c r="R204" s="198">
        <v>-99</v>
      </c>
      <c r="S204" s="198">
        <v>-99</v>
      </c>
      <c r="T204" s="198">
        <v>-99</v>
      </c>
      <c r="U204" s="198">
        <v>-99</v>
      </c>
      <c r="V204" s="198">
        <v>-99</v>
      </c>
      <c r="W204" s="198">
        <v>-99</v>
      </c>
      <c r="X204" s="198">
        <v>-99</v>
      </c>
      <c r="Y204" s="198">
        <v>-99</v>
      </c>
      <c r="Z204" s="198">
        <v>-99</v>
      </c>
      <c r="AA204" s="198">
        <v>-99</v>
      </c>
      <c r="AB204" s="198">
        <v>-99</v>
      </c>
      <c r="AC204" s="198">
        <v>-99</v>
      </c>
      <c r="AD204" s="198">
        <v>-99</v>
      </c>
      <c r="AE204" s="198">
        <v>-99</v>
      </c>
      <c r="AF204" s="198">
        <v>-99</v>
      </c>
      <c r="AG204" s="198">
        <v>-99</v>
      </c>
      <c r="AH204" s="198">
        <v>-99</v>
      </c>
      <c r="AI204" s="198">
        <v>-99</v>
      </c>
      <c r="AJ204" s="198">
        <v>-99</v>
      </c>
      <c r="AK204" s="198">
        <v>-99</v>
      </c>
      <c r="AL204" s="198">
        <v>-99</v>
      </c>
      <c r="AM204" s="203">
        <v>-99</v>
      </c>
      <c r="AN204" s="203">
        <v>-99</v>
      </c>
      <c r="AO204" s="198">
        <v>-99</v>
      </c>
    </row>
    <row r="205" spans="1:41" ht="12.75">
      <c r="A205" s="26">
        <v>204</v>
      </c>
      <c r="B205">
        <v>46.25498</v>
      </c>
      <c r="C205">
        <v>-91.9159</v>
      </c>
      <c r="D205" s="198">
        <v>-99</v>
      </c>
      <c r="E205" s="198">
        <v>-99</v>
      </c>
      <c r="F205" s="114">
        <v>-99</v>
      </c>
      <c r="G205" s="42">
        <v>-99</v>
      </c>
      <c r="H205" s="42">
        <v>-99</v>
      </c>
      <c r="I205" s="198">
        <v>-99</v>
      </c>
      <c r="J205" s="42">
        <v>-99</v>
      </c>
      <c r="K205" s="42">
        <v>-99</v>
      </c>
      <c r="L205" s="201">
        <v>-99</v>
      </c>
      <c r="M205" s="201">
        <v>-99</v>
      </c>
      <c r="N205" s="201">
        <v>-99</v>
      </c>
      <c r="O205" s="201">
        <v>-99</v>
      </c>
      <c r="P205" s="198">
        <v>-99</v>
      </c>
      <c r="Q205" s="198">
        <v>-99</v>
      </c>
      <c r="R205" s="198">
        <v>-99</v>
      </c>
      <c r="S205" s="198">
        <v>-99</v>
      </c>
      <c r="T205" s="198">
        <v>-99</v>
      </c>
      <c r="U205" s="198">
        <v>-99</v>
      </c>
      <c r="V205" s="198">
        <v>-99</v>
      </c>
      <c r="W205" s="198">
        <v>-99</v>
      </c>
      <c r="X205" s="198">
        <v>-99</v>
      </c>
      <c r="Y205" s="198">
        <v>-99</v>
      </c>
      <c r="Z205" s="198">
        <v>-99</v>
      </c>
      <c r="AA205" s="198">
        <v>-99</v>
      </c>
      <c r="AB205" s="198">
        <v>-99</v>
      </c>
      <c r="AC205" s="198">
        <v>-99</v>
      </c>
      <c r="AD205" s="198">
        <v>-99</v>
      </c>
      <c r="AE205" s="198">
        <v>-99</v>
      </c>
      <c r="AF205" s="198">
        <v>-99</v>
      </c>
      <c r="AG205" s="198">
        <v>-99</v>
      </c>
      <c r="AH205" s="198">
        <v>-99</v>
      </c>
      <c r="AI205" s="198">
        <v>-99</v>
      </c>
      <c r="AJ205" s="198">
        <v>-99</v>
      </c>
      <c r="AK205" s="198">
        <v>-99</v>
      </c>
      <c r="AL205" s="198">
        <v>-99</v>
      </c>
      <c r="AM205" s="203">
        <v>-99</v>
      </c>
      <c r="AN205" s="203">
        <v>-99</v>
      </c>
      <c r="AO205" s="198">
        <v>-99</v>
      </c>
    </row>
    <row r="206" spans="1:41" ht="12.75">
      <c r="A206" s="26">
        <v>205</v>
      </c>
      <c r="B206">
        <v>46.25453</v>
      </c>
      <c r="C206">
        <v>-91.91589</v>
      </c>
      <c r="D206" s="198">
        <v>-99</v>
      </c>
      <c r="E206" s="198">
        <v>-99</v>
      </c>
      <c r="F206" s="114">
        <v>-99</v>
      </c>
      <c r="G206" s="42">
        <v>-99</v>
      </c>
      <c r="H206" s="42">
        <v>-99</v>
      </c>
      <c r="I206" s="198">
        <v>-99</v>
      </c>
      <c r="J206" s="42">
        <v>-99</v>
      </c>
      <c r="K206" s="42">
        <v>-99</v>
      </c>
      <c r="L206" s="201">
        <v>-99</v>
      </c>
      <c r="M206" s="201">
        <v>-99</v>
      </c>
      <c r="N206" s="201">
        <v>-99</v>
      </c>
      <c r="O206" s="201">
        <v>-99</v>
      </c>
      <c r="P206" s="198">
        <v>-99</v>
      </c>
      <c r="Q206" s="198">
        <v>-99</v>
      </c>
      <c r="R206" s="198">
        <v>-99</v>
      </c>
      <c r="S206" s="198">
        <v>-99</v>
      </c>
      <c r="T206" s="198">
        <v>-99</v>
      </c>
      <c r="U206" s="198">
        <v>-99</v>
      </c>
      <c r="V206" s="198">
        <v>-99</v>
      </c>
      <c r="W206" s="198">
        <v>-99</v>
      </c>
      <c r="X206" s="198">
        <v>-99</v>
      </c>
      <c r="Y206" s="198">
        <v>-99</v>
      </c>
      <c r="Z206" s="198">
        <v>-99</v>
      </c>
      <c r="AA206" s="198">
        <v>-99</v>
      </c>
      <c r="AB206" s="198">
        <v>-99</v>
      </c>
      <c r="AC206" s="198">
        <v>-99</v>
      </c>
      <c r="AD206" s="198">
        <v>-99</v>
      </c>
      <c r="AE206" s="198">
        <v>-99</v>
      </c>
      <c r="AF206" s="198">
        <v>-99</v>
      </c>
      <c r="AG206" s="198">
        <v>-99</v>
      </c>
      <c r="AH206" s="198">
        <v>-99</v>
      </c>
      <c r="AI206" s="198">
        <v>-99</v>
      </c>
      <c r="AJ206" s="198">
        <v>-99</v>
      </c>
      <c r="AK206" s="198">
        <v>-99</v>
      </c>
      <c r="AL206" s="198">
        <v>-99</v>
      </c>
      <c r="AM206" s="203">
        <v>-99</v>
      </c>
      <c r="AN206" s="203">
        <v>-99</v>
      </c>
      <c r="AO206" s="198">
        <v>-99</v>
      </c>
    </row>
    <row r="207" spans="1:41" ht="12.75">
      <c r="A207" s="26">
        <v>206</v>
      </c>
      <c r="B207">
        <v>46.25363</v>
      </c>
      <c r="C207">
        <v>-91.91585</v>
      </c>
      <c r="D207" s="10">
        <v>2.5</v>
      </c>
      <c r="E207" s="10" t="s">
        <v>572</v>
      </c>
      <c r="F207" s="114">
        <v>1</v>
      </c>
      <c r="G207" s="26">
        <v>1</v>
      </c>
      <c r="H207" s="42">
        <v>3</v>
      </c>
      <c r="I207" s="10">
        <v>2</v>
      </c>
      <c r="J207" s="17">
        <v>0</v>
      </c>
      <c r="K207" s="17">
        <v>0</v>
      </c>
      <c r="L207" s="27">
        <v>0</v>
      </c>
      <c r="M207" s="27">
        <v>0</v>
      </c>
      <c r="N207" s="27">
        <v>0</v>
      </c>
      <c r="O207" s="27">
        <v>0</v>
      </c>
      <c r="P207" s="10">
        <v>1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1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2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11">
        <v>0</v>
      </c>
      <c r="AN207" s="111">
        <v>0</v>
      </c>
      <c r="AO207" s="10">
        <v>0</v>
      </c>
    </row>
    <row r="208" spans="1:41" ht="12.75">
      <c r="A208" s="26">
        <v>207</v>
      </c>
      <c r="B208">
        <v>46.25318</v>
      </c>
      <c r="C208">
        <v>-91.91584</v>
      </c>
      <c r="D208" s="10">
        <v>4.5</v>
      </c>
      <c r="E208" s="10" t="s">
        <v>572</v>
      </c>
      <c r="F208" s="114">
        <v>1</v>
      </c>
      <c r="G208" s="26">
        <v>1</v>
      </c>
      <c r="H208" s="42">
        <v>4</v>
      </c>
      <c r="I208" s="10">
        <v>2</v>
      </c>
      <c r="J208" s="17">
        <v>0</v>
      </c>
      <c r="K208" s="17">
        <v>1</v>
      </c>
      <c r="L208" s="27">
        <v>0</v>
      </c>
      <c r="M208" s="27">
        <v>0</v>
      </c>
      <c r="N208" s="27">
        <v>0</v>
      </c>
      <c r="O208" s="27">
        <v>0</v>
      </c>
      <c r="P208" s="10">
        <v>2</v>
      </c>
      <c r="Q208" s="10">
        <v>0</v>
      </c>
      <c r="R208" s="10">
        <v>0</v>
      </c>
      <c r="S208" s="10">
        <v>1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1</v>
      </c>
      <c r="AC208" s="10">
        <v>0</v>
      </c>
      <c r="AD208" s="10">
        <v>0</v>
      </c>
      <c r="AE208" s="10">
        <v>1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11">
        <v>0</v>
      </c>
      <c r="AN208" s="111">
        <v>0</v>
      </c>
      <c r="AO208" s="10">
        <v>0</v>
      </c>
    </row>
    <row r="209" spans="1:41" ht="12.75">
      <c r="A209" s="26">
        <v>208</v>
      </c>
      <c r="B209">
        <v>46.25273</v>
      </c>
      <c r="C209">
        <v>-91.91582</v>
      </c>
      <c r="D209" s="10">
        <v>10.5</v>
      </c>
      <c r="E209" s="10" t="s">
        <v>573</v>
      </c>
      <c r="F209" s="114">
        <v>1</v>
      </c>
      <c r="G209" s="26">
        <v>1</v>
      </c>
      <c r="H209" s="42">
        <v>2</v>
      </c>
      <c r="I209" s="10">
        <v>1</v>
      </c>
      <c r="J209" s="17">
        <v>0</v>
      </c>
      <c r="K209" s="17">
        <v>0</v>
      </c>
      <c r="L209" s="27">
        <v>0</v>
      </c>
      <c r="M209" s="27">
        <v>0</v>
      </c>
      <c r="N209" s="27">
        <v>0</v>
      </c>
      <c r="O209" s="27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1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1</v>
      </c>
      <c r="AM209" s="111">
        <v>0</v>
      </c>
      <c r="AN209" s="111">
        <v>0</v>
      </c>
      <c r="AO209" s="10">
        <v>0</v>
      </c>
    </row>
    <row r="210" spans="1:41" ht="12.75">
      <c r="A210" s="26">
        <v>209</v>
      </c>
      <c r="B210">
        <v>46.25228</v>
      </c>
      <c r="C210">
        <v>-91.91581</v>
      </c>
      <c r="D210" s="10">
        <v>14.5</v>
      </c>
      <c r="E210" s="10" t="s">
        <v>572</v>
      </c>
      <c r="F210" s="114">
        <v>1</v>
      </c>
      <c r="G210" s="26">
        <v>0</v>
      </c>
      <c r="H210" s="42">
        <v>0</v>
      </c>
      <c r="I210" s="10">
        <v>0</v>
      </c>
      <c r="J210" s="17">
        <v>0</v>
      </c>
      <c r="K210" s="17">
        <v>0</v>
      </c>
      <c r="L210" s="27">
        <v>0</v>
      </c>
      <c r="M210" s="27">
        <v>0</v>
      </c>
      <c r="N210" s="27">
        <v>0</v>
      </c>
      <c r="O210" s="27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11">
        <v>0</v>
      </c>
      <c r="AN210" s="111">
        <v>0</v>
      </c>
      <c r="AO210" s="10">
        <v>0</v>
      </c>
    </row>
    <row r="211" spans="1:41" ht="12.75">
      <c r="A211" s="26">
        <v>210</v>
      </c>
      <c r="B211">
        <v>46.25183</v>
      </c>
      <c r="C211">
        <v>-91.91579</v>
      </c>
      <c r="D211" s="10">
        <v>13</v>
      </c>
      <c r="E211" s="10" t="s">
        <v>572</v>
      </c>
      <c r="F211" s="114">
        <v>1</v>
      </c>
      <c r="G211" s="26">
        <v>0</v>
      </c>
      <c r="H211" s="42">
        <v>0</v>
      </c>
      <c r="I211" s="10">
        <v>0</v>
      </c>
      <c r="J211" s="17">
        <v>0</v>
      </c>
      <c r="K211" s="17">
        <v>0</v>
      </c>
      <c r="L211" s="27">
        <v>0</v>
      </c>
      <c r="M211" s="27">
        <v>0</v>
      </c>
      <c r="N211" s="27">
        <v>0</v>
      </c>
      <c r="O211" s="27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11">
        <v>0</v>
      </c>
      <c r="AN211" s="111">
        <v>0</v>
      </c>
      <c r="AO211" s="10">
        <v>0</v>
      </c>
    </row>
    <row r="212" spans="1:41" ht="12.75">
      <c r="A212" s="26">
        <v>211</v>
      </c>
      <c r="B212">
        <v>46.25138</v>
      </c>
      <c r="C212">
        <v>-91.91578</v>
      </c>
      <c r="D212" s="10">
        <v>11.5</v>
      </c>
      <c r="E212" s="10" t="s">
        <v>574</v>
      </c>
      <c r="F212" s="114">
        <v>1</v>
      </c>
      <c r="G212" s="26">
        <v>0</v>
      </c>
      <c r="H212" s="42">
        <v>0</v>
      </c>
      <c r="I212" s="10">
        <v>0</v>
      </c>
      <c r="J212" s="17">
        <v>0</v>
      </c>
      <c r="K212" s="17">
        <v>0</v>
      </c>
      <c r="L212" s="27">
        <v>0</v>
      </c>
      <c r="M212" s="27">
        <v>0</v>
      </c>
      <c r="N212" s="27">
        <v>0</v>
      </c>
      <c r="O212" s="27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11">
        <v>0</v>
      </c>
      <c r="AN212" s="111">
        <v>0</v>
      </c>
      <c r="AO212" s="10">
        <v>0</v>
      </c>
    </row>
    <row r="213" spans="1:41" ht="12.75">
      <c r="A213" s="26">
        <v>212</v>
      </c>
      <c r="B213">
        <v>46.25093</v>
      </c>
      <c r="C213">
        <v>-91.91576</v>
      </c>
      <c r="D213" s="10">
        <v>11</v>
      </c>
      <c r="E213" s="10" t="s">
        <v>572</v>
      </c>
      <c r="F213" s="114">
        <v>1</v>
      </c>
      <c r="G213" s="26">
        <v>1</v>
      </c>
      <c r="H213" s="42">
        <v>1</v>
      </c>
      <c r="I213" s="10">
        <v>1</v>
      </c>
      <c r="J213" s="17">
        <v>0</v>
      </c>
      <c r="K213" s="17">
        <v>0</v>
      </c>
      <c r="L213" s="27">
        <v>0</v>
      </c>
      <c r="M213" s="27">
        <v>0</v>
      </c>
      <c r="N213" s="27">
        <v>0</v>
      </c>
      <c r="O213" s="27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1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11">
        <v>0</v>
      </c>
      <c r="AN213" s="111">
        <v>0</v>
      </c>
      <c r="AO213" s="10">
        <v>0</v>
      </c>
    </row>
    <row r="214" spans="1:41" ht="12.75">
      <c r="A214" s="26">
        <v>213</v>
      </c>
      <c r="B214">
        <v>46.25048</v>
      </c>
      <c r="C214">
        <v>-91.91574</v>
      </c>
      <c r="D214" s="10">
        <v>2</v>
      </c>
      <c r="E214" s="10" t="s">
        <v>573</v>
      </c>
      <c r="F214" s="114">
        <v>1</v>
      </c>
      <c r="G214" s="26">
        <v>1</v>
      </c>
      <c r="H214" s="42">
        <v>3</v>
      </c>
      <c r="I214" s="10">
        <v>2</v>
      </c>
      <c r="J214" s="17">
        <v>0</v>
      </c>
      <c r="K214" s="17">
        <v>0</v>
      </c>
      <c r="L214" s="27">
        <v>1</v>
      </c>
      <c r="M214" s="27">
        <v>0</v>
      </c>
      <c r="N214" s="27">
        <v>0</v>
      </c>
      <c r="O214" s="27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1</v>
      </c>
      <c r="AE214" s="10">
        <v>2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11">
        <v>0</v>
      </c>
      <c r="AN214" s="111">
        <v>0</v>
      </c>
      <c r="AO214" s="10">
        <v>0</v>
      </c>
    </row>
    <row r="215" spans="1:41" ht="12.75">
      <c r="A215" s="26">
        <v>214</v>
      </c>
      <c r="B215">
        <v>46.25003</v>
      </c>
      <c r="C215">
        <v>-91.91573</v>
      </c>
      <c r="D215" s="10">
        <v>6</v>
      </c>
      <c r="E215" s="10" t="s">
        <v>572</v>
      </c>
      <c r="F215" s="114">
        <v>1</v>
      </c>
      <c r="G215" s="26">
        <v>1</v>
      </c>
      <c r="H215" s="42">
        <v>2</v>
      </c>
      <c r="I215" s="10">
        <v>1</v>
      </c>
      <c r="J215" s="17">
        <v>0</v>
      </c>
      <c r="K215" s="17">
        <v>0</v>
      </c>
      <c r="L215" s="27">
        <v>0</v>
      </c>
      <c r="M215" s="27">
        <v>0</v>
      </c>
      <c r="N215" s="27">
        <v>0</v>
      </c>
      <c r="O215" s="27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1</v>
      </c>
      <c r="AF215" s="10">
        <v>1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11">
        <v>0</v>
      </c>
      <c r="AN215" s="111">
        <v>0</v>
      </c>
      <c r="AO215" s="10">
        <v>0</v>
      </c>
    </row>
    <row r="216" spans="1:41" ht="12.75">
      <c r="A216" s="26">
        <v>215</v>
      </c>
      <c r="B216">
        <v>46.24958</v>
      </c>
      <c r="C216">
        <v>-91.91571</v>
      </c>
      <c r="D216" s="10">
        <v>7.5</v>
      </c>
      <c r="E216" s="10" t="s">
        <v>572</v>
      </c>
      <c r="F216" s="114">
        <v>1</v>
      </c>
      <c r="G216" s="26">
        <v>1</v>
      </c>
      <c r="H216" s="42">
        <v>2</v>
      </c>
      <c r="I216" s="10">
        <v>1</v>
      </c>
      <c r="J216" s="17">
        <v>0</v>
      </c>
      <c r="K216" s="17">
        <v>0</v>
      </c>
      <c r="L216" s="27">
        <v>0</v>
      </c>
      <c r="M216" s="27">
        <v>0</v>
      </c>
      <c r="N216" s="27">
        <v>0</v>
      </c>
      <c r="O216" s="27">
        <v>0</v>
      </c>
      <c r="P216" s="10">
        <v>1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1</v>
      </c>
      <c r="AM216" s="111">
        <v>0</v>
      </c>
      <c r="AN216" s="111">
        <v>0</v>
      </c>
      <c r="AO216" s="10">
        <v>0</v>
      </c>
    </row>
    <row r="217" spans="1:41" ht="12.75">
      <c r="A217" s="26">
        <v>216</v>
      </c>
      <c r="B217">
        <v>46.24913</v>
      </c>
      <c r="C217">
        <v>-91.9157</v>
      </c>
      <c r="D217" s="10">
        <v>7</v>
      </c>
      <c r="E217" s="10" t="s">
        <v>572</v>
      </c>
      <c r="F217" s="114">
        <v>1</v>
      </c>
      <c r="G217" s="26">
        <v>1</v>
      </c>
      <c r="H217" s="42">
        <v>3</v>
      </c>
      <c r="I217" s="10">
        <v>2</v>
      </c>
      <c r="J217" s="17">
        <v>0</v>
      </c>
      <c r="K217" s="17">
        <v>0</v>
      </c>
      <c r="L217" s="27">
        <v>0</v>
      </c>
      <c r="M217" s="27">
        <v>0</v>
      </c>
      <c r="N217" s="27">
        <v>0</v>
      </c>
      <c r="O217" s="27">
        <v>0</v>
      </c>
      <c r="P217" s="10">
        <v>1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1</v>
      </c>
      <c r="AC217" s="10">
        <v>0</v>
      </c>
      <c r="AD217" s="10">
        <v>0</v>
      </c>
      <c r="AE217" s="10">
        <v>2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11">
        <v>0</v>
      </c>
      <c r="AN217" s="111">
        <v>0</v>
      </c>
      <c r="AO217" s="10">
        <v>0</v>
      </c>
    </row>
    <row r="218" spans="1:41" ht="12.75">
      <c r="A218" s="26">
        <v>217</v>
      </c>
      <c r="B218">
        <v>46.24868</v>
      </c>
      <c r="C218">
        <v>-91.91568</v>
      </c>
      <c r="D218" s="10">
        <v>7.5</v>
      </c>
      <c r="E218" s="10" t="s">
        <v>572</v>
      </c>
      <c r="F218" s="114">
        <v>1</v>
      </c>
      <c r="G218" s="26">
        <v>1</v>
      </c>
      <c r="H218" s="42">
        <v>4</v>
      </c>
      <c r="I218" s="10">
        <v>2</v>
      </c>
      <c r="J218" s="17">
        <v>0</v>
      </c>
      <c r="K218" s="17">
        <v>0</v>
      </c>
      <c r="L218" s="27">
        <v>0</v>
      </c>
      <c r="M218" s="27">
        <v>0</v>
      </c>
      <c r="N218" s="27">
        <v>0</v>
      </c>
      <c r="O218" s="27">
        <v>0</v>
      </c>
      <c r="P218" s="10">
        <v>2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1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1</v>
      </c>
      <c r="AC218" s="10">
        <v>0</v>
      </c>
      <c r="AD218" s="10">
        <v>0</v>
      </c>
      <c r="AE218" s="10">
        <v>1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11">
        <v>0</v>
      </c>
      <c r="AN218" s="111">
        <v>0</v>
      </c>
      <c r="AO218" s="10">
        <v>0</v>
      </c>
    </row>
    <row r="219" spans="1:41" ht="12.75">
      <c r="A219" s="26">
        <v>218</v>
      </c>
      <c r="B219">
        <v>46.24823</v>
      </c>
      <c r="C219">
        <v>-91.91567</v>
      </c>
      <c r="D219" s="10">
        <v>4</v>
      </c>
      <c r="E219" s="10" t="s">
        <v>572</v>
      </c>
      <c r="F219" s="114">
        <v>1</v>
      </c>
      <c r="G219" s="26">
        <v>1</v>
      </c>
      <c r="H219" s="42">
        <v>3</v>
      </c>
      <c r="I219" s="10">
        <v>3</v>
      </c>
      <c r="J219" s="17">
        <v>0</v>
      </c>
      <c r="K219" s="17">
        <v>0</v>
      </c>
      <c r="L219" s="27">
        <v>0</v>
      </c>
      <c r="M219" s="27">
        <v>0</v>
      </c>
      <c r="N219" s="27">
        <v>0</v>
      </c>
      <c r="O219" s="27">
        <v>0</v>
      </c>
      <c r="P219" s="10">
        <v>1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1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3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11">
        <v>0</v>
      </c>
      <c r="AN219" s="111">
        <v>0</v>
      </c>
      <c r="AO219" s="10">
        <v>0</v>
      </c>
    </row>
    <row r="220" spans="1:41" ht="12.75">
      <c r="A220" s="26">
        <v>219</v>
      </c>
      <c r="B220">
        <v>46.24778</v>
      </c>
      <c r="C220">
        <v>-91.91565</v>
      </c>
      <c r="D220" s="10">
        <v>4.5</v>
      </c>
      <c r="E220" s="10" t="s">
        <v>572</v>
      </c>
      <c r="F220" s="114">
        <v>1</v>
      </c>
      <c r="G220" s="26">
        <v>1</v>
      </c>
      <c r="H220" s="42">
        <v>3</v>
      </c>
      <c r="I220" s="10">
        <v>3</v>
      </c>
      <c r="J220" s="17">
        <v>0</v>
      </c>
      <c r="K220" s="17">
        <v>0</v>
      </c>
      <c r="L220" s="27">
        <v>0</v>
      </c>
      <c r="M220" s="27">
        <v>0</v>
      </c>
      <c r="N220" s="27">
        <v>0</v>
      </c>
      <c r="O220" s="27">
        <v>0</v>
      </c>
      <c r="P220" s="10">
        <v>2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1</v>
      </c>
      <c r="AC220" s="10">
        <v>0</v>
      </c>
      <c r="AD220" s="10">
        <v>0</v>
      </c>
      <c r="AE220" s="10">
        <v>3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11">
        <v>0</v>
      </c>
      <c r="AN220" s="111">
        <v>0</v>
      </c>
      <c r="AO220" s="10">
        <v>0</v>
      </c>
    </row>
    <row r="221" spans="1:41" ht="12.75">
      <c r="A221" s="26">
        <v>220</v>
      </c>
      <c r="B221">
        <v>46.24733</v>
      </c>
      <c r="C221">
        <v>-91.91564</v>
      </c>
      <c r="D221" s="10">
        <v>7</v>
      </c>
      <c r="E221" s="10" t="s">
        <v>572</v>
      </c>
      <c r="F221" s="114">
        <v>1</v>
      </c>
      <c r="G221" s="26">
        <v>1</v>
      </c>
      <c r="H221" s="42">
        <v>3</v>
      </c>
      <c r="I221" s="10">
        <v>2</v>
      </c>
      <c r="J221" s="17">
        <v>0</v>
      </c>
      <c r="K221" s="17">
        <v>0</v>
      </c>
      <c r="L221" s="27">
        <v>0</v>
      </c>
      <c r="M221" s="27">
        <v>0</v>
      </c>
      <c r="N221" s="27">
        <v>2</v>
      </c>
      <c r="O221" s="27">
        <v>0</v>
      </c>
      <c r="P221" s="10">
        <v>1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2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11">
        <v>0</v>
      </c>
      <c r="AN221" s="111">
        <v>1</v>
      </c>
      <c r="AO221" s="10">
        <v>0</v>
      </c>
    </row>
    <row r="222" spans="1:41" ht="12.75">
      <c r="A222" s="26">
        <v>221</v>
      </c>
      <c r="B222">
        <v>46.24688</v>
      </c>
      <c r="C222">
        <v>-91.91562</v>
      </c>
      <c r="D222" s="10">
        <v>4</v>
      </c>
      <c r="E222" s="10" t="s">
        <v>572</v>
      </c>
      <c r="F222" s="114">
        <v>1</v>
      </c>
      <c r="G222" s="26">
        <v>1</v>
      </c>
      <c r="H222" s="42">
        <v>2</v>
      </c>
      <c r="I222" s="10">
        <v>3</v>
      </c>
      <c r="J222" s="17">
        <v>0</v>
      </c>
      <c r="K222" s="17">
        <v>0</v>
      </c>
      <c r="L222" s="27">
        <v>0</v>
      </c>
      <c r="M222" s="27">
        <v>0</v>
      </c>
      <c r="N222" s="27">
        <v>1</v>
      </c>
      <c r="O222" s="27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3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11">
        <v>0</v>
      </c>
      <c r="AN222" s="111">
        <v>0</v>
      </c>
      <c r="AO222" s="10">
        <v>0</v>
      </c>
    </row>
    <row r="223" spans="1:41" ht="12.75">
      <c r="A223" s="26">
        <v>222</v>
      </c>
      <c r="B223">
        <v>46.24643</v>
      </c>
      <c r="C223">
        <v>-91.9156</v>
      </c>
      <c r="D223" s="10">
        <v>4</v>
      </c>
      <c r="E223" s="10" t="s">
        <v>572</v>
      </c>
      <c r="F223" s="114">
        <v>1</v>
      </c>
      <c r="G223" s="26">
        <v>1</v>
      </c>
      <c r="H223" s="42">
        <v>3</v>
      </c>
      <c r="I223" s="10">
        <v>3</v>
      </c>
      <c r="J223" s="17">
        <v>0</v>
      </c>
      <c r="K223" s="17">
        <v>0</v>
      </c>
      <c r="L223" s="27">
        <v>0</v>
      </c>
      <c r="M223" s="27">
        <v>0</v>
      </c>
      <c r="N223" s="27">
        <v>1</v>
      </c>
      <c r="O223" s="27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3</v>
      </c>
      <c r="AF223" s="10">
        <v>1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11">
        <v>0</v>
      </c>
      <c r="AN223" s="111">
        <v>0</v>
      </c>
      <c r="AO223" s="10">
        <v>0</v>
      </c>
    </row>
    <row r="224" spans="1:41" ht="12.75">
      <c r="A224" s="26">
        <v>223</v>
      </c>
      <c r="B224">
        <v>46.25814</v>
      </c>
      <c r="C224">
        <v>-91.91536</v>
      </c>
      <c r="D224" s="198">
        <v>-99</v>
      </c>
      <c r="E224" s="198">
        <v>-99</v>
      </c>
      <c r="F224" s="114">
        <v>-99</v>
      </c>
      <c r="G224" s="42">
        <v>-99</v>
      </c>
      <c r="H224" s="42">
        <v>-99</v>
      </c>
      <c r="I224" s="198">
        <v>-99</v>
      </c>
      <c r="J224" s="42">
        <v>-99</v>
      </c>
      <c r="K224" s="42">
        <v>-99</v>
      </c>
      <c r="L224" s="201">
        <v>-99</v>
      </c>
      <c r="M224" s="201">
        <v>-99</v>
      </c>
      <c r="N224" s="201">
        <v>-99</v>
      </c>
      <c r="O224" s="201">
        <v>-99</v>
      </c>
      <c r="P224" s="198">
        <v>-99</v>
      </c>
      <c r="Q224" s="198">
        <v>-99</v>
      </c>
      <c r="R224" s="198">
        <v>-99</v>
      </c>
      <c r="S224" s="198">
        <v>-99</v>
      </c>
      <c r="T224" s="198">
        <v>-99</v>
      </c>
      <c r="U224" s="198">
        <v>-99</v>
      </c>
      <c r="V224" s="198">
        <v>-99</v>
      </c>
      <c r="W224" s="198">
        <v>-99</v>
      </c>
      <c r="X224" s="198">
        <v>-99</v>
      </c>
      <c r="Y224" s="198">
        <v>-99</v>
      </c>
      <c r="Z224" s="198">
        <v>-99</v>
      </c>
      <c r="AA224" s="198">
        <v>-99</v>
      </c>
      <c r="AB224" s="198">
        <v>-99</v>
      </c>
      <c r="AC224" s="198">
        <v>-99</v>
      </c>
      <c r="AD224" s="198">
        <v>-99</v>
      </c>
      <c r="AE224" s="198">
        <v>-99</v>
      </c>
      <c r="AF224" s="198">
        <v>-99</v>
      </c>
      <c r="AG224" s="198">
        <v>-99</v>
      </c>
      <c r="AH224" s="198">
        <v>-99</v>
      </c>
      <c r="AI224" s="198">
        <v>-99</v>
      </c>
      <c r="AJ224" s="198">
        <v>-99</v>
      </c>
      <c r="AK224" s="198">
        <v>-99</v>
      </c>
      <c r="AL224" s="198">
        <v>-99</v>
      </c>
      <c r="AM224" s="203">
        <v>-99</v>
      </c>
      <c r="AN224" s="203">
        <v>-99</v>
      </c>
      <c r="AO224" s="198">
        <v>-99</v>
      </c>
    </row>
    <row r="225" spans="1:41" ht="12.75">
      <c r="A225" s="26">
        <v>224</v>
      </c>
      <c r="B225">
        <v>46.25769</v>
      </c>
      <c r="C225">
        <v>-91.91535</v>
      </c>
      <c r="D225" s="198">
        <v>-99</v>
      </c>
      <c r="E225" s="198">
        <v>-99</v>
      </c>
      <c r="F225" s="114">
        <v>-99</v>
      </c>
      <c r="G225" s="42">
        <v>-99</v>
      </c>
      <c r="H225" s="42">
        <v>-99</v>
      </c>
      <c r="I225" s="198">
        <v>-99</v>
      </c>
      <c r="J225" s="42">
        <v>-99</v>
      </c>
      <c r="K225" s="42">
        <v>-99</v>
      </c>
      <c r="L225" s="201">
        <v>-99</v>
      </c>
      <c r="M225" s="201">
        <v>-99</v>
      </c>
      <c r="N225" s="201">
        <v>-99</v>
      </c>
      <c r="O225" s="201">
        <v>-99</v>
      </c>
      <c r="P225" s="198">
        <v>-99</v>
      </c>
      <c r="Q225" s="198">
        <v>-99</v>
      </c>
      <c r="R225" s="198">
        <v>-99</v>
      </c>
      <c r="S225" s="198">
        <v>-99</v>
      </c>
      <c r="T225" s="198">
        <v>-99</v>
      </c>
      <c r="U225" s="198">
        <v>-99</v>
      </c>
      <c r="V225" s="198">
        <v>-99</v>
      </c>
      <c r="W225" s="198">
        <v>-99</v>
      </c>
      <c r="X225" s="198">
        <v>-99</v>
      </c>
      <c r="Y225" s="198">
        <v>-99</v>
      </c>
      <c r="Z225" s="198">
        <v>-99</v>
      </c>
      <c r="AA225" s="198">
        <v>-99</v>
      </c>
      <c r="AB225" s="198">
        <v>-99</v>
      </c>
      <c r="AC225" s="198">
        <v>-99</v>
      </c>
      <c r="AD225" s="198">
        <v>-99</v>
      </c>
      <c r="AE225" s="198">
        <v>-99</v>
      </c>
      <c r="AF225" s="198">
        <v>-99</v>
      </c>
      <c r="AG225" s="198">
        <v>-99</v>
      </c>
      <c r="AH225" s="198">
        <v>-99</v>
      </c>
      <c r="AI225" s="198">
        <v>-99</v>
      </c>
      <c r="AJ225" s="198">
        <v>-99</v>
      </c>
      <c r="AK225" s="198">
        <v>-99</v>
      </c>
      <c r="AL225" s="198">
        <v>-99</v>
      </c>
      <c r="AM225" s="203">
        <v>-99</v>
      </c>
      <c r="AN225" s="203">
        <v>-99</v>
      </c>
      <c r="AO225" s="198">
        <v>-99</v>
      </c>
    </row>
    <row r="226" spans="1:41" ht="12.75">
      <c r="A226" s="26">
        <v>225</v>
      </c>
      <c r="B226">
        <v>46.25634</v>
      </c>
      <c r="C226">
        <v>-91.9153</v>
      </c>
      <c r="D226" s="198">
        <v>-99</v>
      </c>
      <c r="E226" s="198">
        <v>-99</v>
      </c>
      <c r="F226" s="114">
        <v>-99</v>
      </c>
      <c r="G226" s="42">
        <v>-99</v>
      </c>
      <c r="H226" s="42">
        <v>-99</v>
      </c>
      <c r="I226" s="198">
        <v>-99</v>
      </c>
      <c r="J226" s="42">
        <v>-99</v>
      </c>
      <c r="K226" s="42">
        <v>-99</v>
      </c>
      <c r="L226" s="201">
        <v>-99</v>
      </c>
      <c r="M226" s="201">
        <v>-99</v>
      </c>
      <c r="N226" s="201">
        <v>-99</v>
      </c>
      <c r="O226" s="201">
        <v>-99</v>
      </c>
      <c r="P226" s="198">
        <v>-99</v>
      </c>
      <c r="Q226" s="198">
        <v>-99</v>
      </c>
      <c r="R226" s="198">
        <v>-99</v>
      </c>
      <c r="S226" s="198">
        <v>-99</v>
      </c>
      <c r="T226" s="198">
        <v>-99</v>
      </c>
      <c r="U226" s="198">
        <v>-99</v>
      </c>
      <c r="V226" s="198">
        <v>-99</v>
      </c>
      <c r="W226" s="198">
        <v>-99</v>
      </c>
      <c r="X226" s="198">
        <v>-99</v>
      </c>
      <c r="Y226" s="198">
        <v>-99</v>
      </c>
      <c r="Z226" s="198">
        <v>-99</v>
      </c>
      <c r="AA226" s="198">
        <v>-99</v>
      </c>
      <c r="AB226" s="198">
        <v>-99</v>
      </c>
      <c r="AC226" s="198">
        <v>-99</v>
      </c>
      <c r="AD226" s="198">
        <v>-99</v>
      </c>
      <c r="AE226" s="198">
        <v>-99</v>
      </c>
      <c r="AF226" s="198">
        <v>-99</v>
      </c>
      <c r="AG226" s="198">
        <v>-99</v>
      </c>
      <c r="AH226" s="198">
        <v>-99</v>
      </c>
      <c r="AI226" s="198">
        <v>-99</v>
      </c>
      <c r="AJ226" s="198">
        <v>-99</v>
      </c>
      <c r="AK226" s="198">
        <v>-99</v>
      </c>
      <c r="AL226" s="198">
        <v>-99</v>
      </c>
      <c r="AM226" s="203">
        <v>-99</v>
      </c>
      <c r="AN226" s="203">
        <v>-99</v>
      </c>
      <c r="AO226" s="198">
        <v>-99</v>
      </c>
    </row>
    <row r="227" spans="1:41" ht="12.75">
      <c r="A227" s="26">
        <v>226</v>
      </c>
      <c r="B227">
        <v>46.25589</v>
      </c>
      <c r="C227">
        <v>-91.91528</v>
      </c>
      <c r="D227" s="10">
        <v>1</v>
      </c>
      <c r="E227" s="10" t="s">
        <v>572</v>
      </c>
      <c r="F227" s="114">
        <v>1</v>
      </c>
      <c r="G227" s="26">
        <v>1</v>
      </c>
      <c r="H227" s="42">
        <v>3</v>
      </c>
      <c r="I227" s="10">
        <v>3</v>
      </c>
      <c r="J227" s="17">
        <v>0</v>
      </c>
      <c r="K227" s="17">
        <v>0</v>
      </c>
      <c r="L227" s="27">
        <v>1</v>
      </c>
      <c r="M227" s="27">
        <v>0</v>
      </c>
      <c r="N227" s="27">
        <v>0</v>
      </c>
      <c r="O227" s="27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2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3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11">
        <v>0</v>
      </c>
      <c r="AN227" s="111">
        <v>0</v>
      </c>
      <c r="AO227" s="10">
        <v>0</v>
      </c>
    </row>
    <row r="228" spans="1:41" ht="12.75">
      <c r="A228" s="26">
        <v>227</v>
      </c>
      <c r="B228">
        <v>46.25544</v>
      </c>
      <c r="C228">
        <v>-91.91527</v>
      </c>
      <c r="D228" s="10">
        <v>4</v>
      </c>
      <c r="E228" s="10" t="s">
        <v>572</v>
      </c>
      <c r="F228" s="114">
        <v>1</v>
      </c>
      <c r="G228" s="26">
        <v>1</v>
      </c>
      <c r="H228" s="42">
        <v>5</v>
      </c>
      <c r="I228" s="10">
        <v>2</v>
      </c>
      <c r="J228" s="17">
        <v>0</v>
      </c>
      <c r="K228" s="17">
        <v>0</v>
      </c>
      <c r="L228" s="27">
        <v>1</v>
      </c>
      <c r="M228" s="27">
        <v>2</v>
      </c>
      <c r="N228" s="27">
        <v>0</v>
      </c>
      <c r="O228" s="27">
        <v>0</v>
      </c>
      <c r="P228" s="10">
        <v>1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1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1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11">
        <v>0</v>
      </c>
      <c r="AN228" s="111">
        <v>0</v>
      </c>
      <c r="AO228" s="10">
        <v>0</v>
      </c>
    </row>
    <row r="229" spans="1:41" ht="12.75">
      <c r="A229" s="26">
        <v>228</v>
      </c>
      <c r="B229">
        <v>46.25499</v>
      </c>
      <c r="C229">
        <v>-91.91525</v>
      </c>
      <c r="D229" s="10">
        <v>4.5</v>
      </c>
      <c r="E229" s="10" t="s">
        <v>572</v>
      </c>
      <c r="F229" s="114">
        <v>1</v>
      </c>
      <c r="G229" s="26">
        <v>1</v>
      </c>
      <c r="H229" s="42">
        <v>5</v>
      </c>
      <c r="I229" s="10">
        <v>3</v>
      </c>
      <c r="J229" s="17">
        <v>0</v>
      </c>
      <c r="K229" s="17">
        <v>0</v>
      </c>
      <c r="L229" s="27">
        <v>0</v>
      </c>
      <c r="M229" s="27">
        <v>0</v>
      </c>
      <c r="N229" s="27">
        <v>0</v>
      </c>
      <c r="O229" s="27">
        <v>0</v>
      </c>
      <c r="P229" s="10">
        <v>2</v>
      </c>
      <c r="Q229" s="10">
        <v>0</v>
      </c>
      <c r="R229" s="10">
        <v>0</v>
      </c>
      <c r="S229" s="10">
        <v>1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1</v>
      </c>
      <c r="Z229" s="10">
        <v>0</v>
      </c>
      <c r="AA229" s="10">
        <v>0</v>
      </c>
      <c r="AB229" s="10">
        <v>1</v>
      </c>
      <c r="AC229" s="10">
        <v>0</v>
      </c>
      <c r="AD229" s="10">
        <v>0</v>
      </c>
      <c r="AE229" s="10">
        <v>3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11">
        <v>0</v>
      </c>
      <c r="AN229" s="111">
        <v>0</v>
      </c>
      <c r="AO229" s="10">
        <v>0</v>
      </c>
    </row>
    <row r="230" spans="1:41" ht="12.75">
      <c r="A230" s="26">
        <v>229</v>
      </c>
      <c r="B230">
        <v>46.25454</v>
      </c>
      <c r="C230">
        <v>-91.91524</v>
      </c>
      <c r="D230" s="10">
        <v>4</v>
      </c>
      <c r="E230" s="10" t="s">
        <v>572</v>
      </c>
      <c r="F230" s="114">
        <v>1</v>
      </c>
      <c r="G230" s="26">
        <v>1</v>
      </c>
      <c r="H230" s="42">
        <v>4</v>
      </c>
      <c r="I230" s="10">
        <v>2</v>
      </c>
      <c r="J230" s="17">
        <v>4</v>
      </c>
      <c r="K230" s="17">
        <v>0</v>
      </c>
      <c r="L230" s="27">
        <v>0</v>
      </c>
      <c r="M230" s="27">
        <v>0</v>
      </c>
      <c r="N230" s="27">
        <v>0</v>
      </c>
      <c r="O230" s="27">
        <v>0</v>
      </c>
      <c r="P230" s="10">
        <v>2</v>
      </c>
      <c r="Q230" s="10">
        <v>0</v>
      </c>
      <c r="R230" s="10">
        <v>0</v>
      </c>
      <c r="S230" s="10">
        <v>1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1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2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11">
        <v>0</v>
      </c>
      <c r="AN230" s="111">
        <v>2</v>
      </c>
      <c r="AO230" s="10">
        <v>0</v>
      </c>
    </row>
    <row r="231" spans="1:41" ht="12.75">
      <c r="A231" s="26">
        <v>230</v>
      </c>
      <c r="B231">
        <v>46.25409</v>
      </c>
      <c r="C231">
        <v>-91.91522</v>
      </c>
      <c r="D231" s="10">
        <v>4</v>
      </c>
      <c r="E231" s="10" t="s">
        <v>572</v>
      </c>
      <c r="F231" s="114">
        <v>1</v>
      </c>
      <c r="G231" s="26">
        <v>1</v>
      </c>
      <c r="H231" s="42">
        <v>3</v>
      </c>
      <c r="I231" s="10">
        <v>3</v>
      </c>
      <c r="J231" s="17">
        <v>0</v>
      </c>
      <c r="K231" s="17">
        <v>0</v>
      </c>
      <c r="L231" s="27">
        <v>1</v>
      </c>
      <c r="M231" s="27">
        <v>0</v>
      </c>
      <c r="N231" s="27">
        <v>0</v>
      </c>
      <c r="O231" s="27">
        <v>0</v>
      </c>
      <c r="P231" s="10">
        <v>0</v>
      </c>
      <c r="Q231" s="10">
        <v>0</v>
      </c>
      <c r="R231" s="10">
        <v>0</v>
      </c>
      <c r="S231" s="10">
        <v>2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3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11">
        <v>0</v>
      </c>
      <c r="AN231" s="111">
        <v>0</v>
      </c>
      <c r="AO231" s="10">
        <v>0</v>
      </c>
    </row>
    <row r="232" spans="1:41" ht="12.75">
      <c r="A232" s="26">
        <v>231</v>
      </c>
      <c r="B232">
        <v>46.25364</v>
      </c>
      <c r="C232">
        <v>-91.91521</v>
      </c>
      <c r="D232" s="10">
        <v>9</v>
      </c>
      <c r="E232" s="10" t="s">
        <v>573</v>
      </c>
      <c r="F232" s="114">
        <v>1</v>
      </c>
      <c r="G232" s="26">
        <v>1</v>
      </c>
      <c r="H232" s="42">
        <v>1</v>
      </c>
      <c r="I232" s="10">
        <v>1</v>
      </c>
      <c r="J232" s="17">
        <v>0</v>
      </c>
      <c r="K232" s="17">
        <v>4</v>
      </c>
      <c r="L232" s="27">
        <v>0</v>
      </c>
      <c r="M232" s="27">
        <v>0</v>
      </c>
      <c r="N232" s="27">
        <v>0</v>
      </c>
      <c r="O232" s="27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1</v>
      </c>
      <c r="AM232" s="111">
        <v>0</v>
      </c>
      <c r="AN232" s="111">
        <v>0</v>
      </c>
      <c r="AO232" s="10">
        <v>0</v>
      </c>
    </row>
    <row r="233" spans="1:41" ht="12.75">
      <c r="A233" s="26">
        <v>232</v>
      </c>
      <c r="B233">
        <v>46.25319</v>
      </c>
      <c r="C233">
        <v>-91.91519</v>
      </c>
      <c r="D233" s="10">
        <v>11</v>
      </c>
      <c r="E233" s="10" t="s">
        <v>574</v>
      </c>
      <c r="F233" s="114">
        <v>1</v>
      </c>
      <c r="G233" s="26">
        <v>0</v>
      </c>
      <c r="H233" s="42">
        <v>0</v>
      </c>
      <c r="I233" s="10">
        <v>0</v>
      </c>
      <c r="J233" s="17">
        <v>0</v>
      </c>
      <c r="K233" s="17">
        <v>0</v>
      </c>
      <c r="L233" s="27">
        <v>0</v>
      </c>
      <c r="M233" s="27">
        <v>0</v>
      </c>
      <c r="N233" s="27">
        <v>0</v>
      </c>
      <c r="O233" s="27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11">
        <v>0</v>
      </c>
      <c r="AN233" s="111">
        <v>0</v>
      </c>
      <c r="AO233" s="10">
        <v>0</v>
      </c>
    </row>
    <row r="234" spans="1:41" ht="12.75">
      <c r="A234" s="26">
        <v>233</v>
      </c>
      <c r="B234">
        <v>46.25274</v>
      </c>
      <c r="C234">
        <v>-91.91518</v>
      </c>
      <c r="D234" s="10">
        <v>11.5</v>
      </c>
      <c r="E234" s="10" t="s">
        <v>574</v>
      </c>
      <c r="F234" s="114">
        <v>1</v>
      </c>
      <c r="G234" s="26">
        <v>0</v>
      </c>
      <c r="H234" s="42">
        <v>0</v>
      </c>
      <c r="I234" s="10">
        <v>0</v>
      </c>
      <c r="J234" s="17">
        <v>0</v>
      </c>
      <c r="K234" s="17">
        <v>0</v>
      </c>
      <c r="L234" s="27">
        <v>0</v>
      </c>
      <c r="M234" s="27">
        <v>0</v>
      </c>
      <c r="N234" s="27">
        <v>0</v>
      </c>
      <c r="O234" s="27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11">
        <v>0</v>
      </c>
      <c r="AN234" s="111">
        <v>0</v>
      </c>
      <c r="AO234" s="10">
        <v>0</v>
      </c>
    </row>
    <row r="235" spans="1:41" ht="12.75">
      <c r="A235" s="26">
        <v>234</v>
      </c>
      <c r="B235">
        <v>46.25229</v>
      </c>
      <c r="C235">
        <v>-91.91516</v>
      </c>
      <c r="D235" s="10">
        <v>11</v>
      </c>
      <c r="E235" s="10" t="s">
        <v>572</v>
      </c>
      <c r="F235" s="114">
        <v>1</v>
      </c>
      <c r="G235" s="26">
        <v>1</v>
      </c>
      <c r="H235" s="42">
        <v>1</v>
      </c>
      <c r="I235" s="10">
        <v>1</v>
      </c>
      <c r="J235" s="17">
        <v>4</v>
      </c>
      <c r="K235" s="17">
        <v>0</v>
      </c>
      <c r="L235" s="27">
        <v>0</v>
      </c>
      <c r="M235" s="27">
        <v>0</v>
      </c>
      <c r="N235" s="27">
        <v>0</v>
      </c>
      <c r="O235" s="27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1</v>
      </c>
      <c r="AM235" s="111">
        <v>0</v>
      </c>
      <c r="AN235" s="111">
        <v>0</v>
      </c>
      <c r="AO235" s="10">
        <v>0</v>
      </c>
    </row>
    <row r="236" spans="1:41" ht="12.75">
      <c r="A236" s="26">
        <v>235</v>
      </c>
      <c r="B236">
        <v>46.25184</v>
      </c>
      <c r="C236">
        <v>-91.91514</v>
      </c>
      <c r="D236" s="10">
        <v>8</v>
      </c>
      <c r="E236" s="10" t="s">
        <v>572</v>
      </c>
      <c r="F236" s="114">
        <v>1</v>
      </c>
      <c r="G236" s="26">
        <v>1</v>
      </c>
      <c r="H236" s="42">
        <v>4</v>
      </c>
      <c r="I236" s="10">
        <v>1</v>
      </c>
      <c r="J236" s="17">
        <v>0</v>
      </c>
      <c r="K236" s="17">
        <v>0</v>
      </c>
      <c r="L236" s="27">
        <v>0</v>
      </c>
      <c r="M236" s="27">
        <v>0</v>
      </c>
      <c r="N236" s="27">
        <v>1</v>
      </c>
      <c r="O236" s="27">
        <v>0</v>
      </c>
      <c r="P236" s="10">
        <v>0</v>
      </c>
      <c r="Q236" s="10">
        <v>0</v>
      </c>
      <c r="R236" s="10">
        <v>0</v>
      </c>
      <c r="S236" s="10">
        <v>1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1</v>
      </c>
      <c r="AD236" s="10">
        <v>0</v>
      </c>
      <c r="AE236" s="10">
        <v>1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11">
        <v>0</v>
      </c>
      <c r="AN236" s="111">
        <v>0</v>
      </c>
      <c r="AO236" s="10">
        <v>0</v>
      </c>
    </row>
    <row r="237" spans="1:41" ht="12.75">
      <c r="A237" s="26">
        <v>236</v>
      </c>
      <c r="B237">
        <v>46.25139</v>
      </c>
      <c r="C237">
        <v>-91.91513</v>
      </c>
      <c r="D237" s="10">
        <v>6.5</v>
      </c>
      <c r="E237" s="10" t="s">
        <v>572</v>
      </c>
      <c r="F237" s="114">
        <v>1</v>
      </c>
      <c r="G237" s="26">
        <v>1</v>
      </c>
      <c r="H237" s="42">
        <v>3</v>
      </c>
      <c r="I237" s="10">
        <v>1</v>
      </c>
      <c r="J237" s="17">
        <v>0</v>
      </c>
      <c r="K237" s="17">
        <v>0</v>
      </c>
      <c r="L237" s="27">
        <v>1</v>
      </c>
      <c r="M237" s="27">
        <v>0</v>
      </c>
      <c r="N237" s="27">
        <v>0</v>
      </c>
      <c r="O237" s="27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1</v>
      </c>
      <c r="AC237" s="10">
        <v>0</v>
      </c>
      <c r="AD237" s="10">
        <v>0</v>
      </c>
      <c r="AE237" s="10">
        <v>0</v>
      </c>
      <c r="AF237" s="10">
        <v>1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11">
        <v>0</v>
      </c>
      <c r="AN237" s="111">
        <v>0</v>
      </c>
      <c r="AO237" s="10">
        <v>0</v>
      </c>
    </row>
    <row r="238" spans="1:41" ht="12.75">
      <c r="A238" s="26">
        <v>237</v>
      </c>
      <c r="B238">
        <v>46.25094</v>
      </c>
      <c r="C238">
        <v>-91.91511</v>
      </c>
      <c r="D238" s="10">
        <v>5.5</v>
      </c>
      <c r="E238" s="10" t="s">
        <v>572</v>
      </c>
      <c r="F238" s="114">
        <v>1</v>
      </c>
      <c r="G238" s="26">
        <v>1</v>
      </c>
      <c r="H238" s="42">
        <v>3</v>
      </c>
      <c r="I238" s="10">
        <v>2</v>
      </c>
      <c r="J238" s="17">
        <v>0</v>
      </c>
      <c r="K238" s="17">
        <v>1</v>
      </c>
      <c r="L238" s="27">
        <v>0</v>
      </c>
      <c r="M238" s="27">
        <v>0</v>
      </c>
      <c r="N238" s="27">
        <v>0</v>
      </c>
      <c r="O238" s="27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2</v>
      </c>
      <c r="AC238" s="10">
        <v>0</v>
      </c>
      <c r="AD238" s="10">
        <v>2</v>
      </c>
      <c r="AE238" s="10">
        <v>0</v>
      </c>
      <c r="AF238" s="10">
        <v>1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11">
        <v>0</v>
      </c>
      <c r="AN238" s="111">
        <v>0</v>
      </c>
      <c r="AO238" s="10">
        <v>0</v>
      </c>
    </row>
    <row r="239" spans="1:41" ht="12.75">
      <c r="A239" s="26">
        <v>238</v>
      </c>
      <c r="B239">
        <v>46.24869</v>
      </c>
      <c r="C239">
        <v>-91.91503</v>
      </c>
      <c r="D239" s="10">
        <v>0.5</v>
      </c>
      <c r="E239" s="10" t="s">
        <v>574</v>
      </c>
      <c r="F239" s="114">
        <v>1</v>
      </c>
      <c r="G239" s="26">
        <v>1</v>
      </c>
      <c r="H239" s="42">
        <v>1</v>
      </c>
      <c r="I239" s="10">
        <v>1</v>
      </c>
      <c r="J239" s="17">
        <v>0</v>
      </c>
      <c r="K239" s="17">
        <v>0</v>
      </c>
      <c r="L239" s="27">
        <v>0</v>
      </c>
      <c r="M239" s="27">
        <v>0</v>
      </c>
      <c r="N239" s="27">
        <v>0</v>
      </c>
      <c r="O239" s="27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1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11">
        <v>0</v>
      </c>
      <c r="AN239" s="111">
        <v>0</v>
      </c>
      <c r="AO239" s="10">
        <v>0</v>
      </c>
    </row>
    <row r="240" spans="1:41" ht="12.75">
      <c r="A240" s="26">
        <v>239</v>
      </c>
      <c r="B240">
        <v>46.24824</v>
      </c>
      <c r="C240">
        <v>-91.91502</v>
      </c>
      <c r="D240" s="10">
        <v>4</v>
      </c>
      <c r="E240" s="10" t="s">
        <v>572</v>
      </c>
      <c r="F240" s="114">
        <v>1</v>
      </c>
      <c r="G240" s="26">
        <v>1</v>
      </c>
      <c r="H240" s="42">
        <v>5</v>
      </c>
      <c r="I240" s="10">
        <v>2</v>
      </c>
      <c r="J240" s="17">
        <v>0</v>
      </c>
      <c r="K240" s="17">
        <v>0</v>
      </c>
      <c r="L240" s="27">
        <v>0</v>
      </c>
      <c r="M240" s="27">
        <v>0</v>
      </c>
      <c r="N240" s="27">
        <v>0</v>
      </c>
      <c r="O240" s="27">
        <v>0</v>
      </c>
      <c r="P240" s="10">
        <v>1</v>
      </c>
      <c r="Q240" s="10">
        <v>0</v>
      </c>
      <c r="R240" s="10">
        <v>1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1</v>
      </c>
      <c r="Z240" s="10">
        <v>0</v>
      </c>
      <c r="AA240" s="10">
        <v>0</v>
      </c>
      <c r="AB240" s="10">
        <v>1</v>
      </c>
      <c r="AC240" s="10">
        <v>0</v>
      </c>
      <c r="AD240" s="10">
        <v>0</v>
      </c>
      <c r="AE240" s="10">
        <v>2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11">
        <v>0</v>
      </c>
      <c r="AN240" s="111">
        <v>0</v>
      </c>
      <c r="AO240" s="10">
        <v>0</v>
      </c>
    </row>
    <row r="241" spans="1:41" ht="12.75">
      <c r="A241" s="26">
        <v>240</v>
      </c>
      <c r="B241">
        <v>46.24779</v>
      </c>
      <c r="C241">
        <v>-91.915</v>
      </c>
      <c r="D241" s="10">
        <v>4.5</v>
      </c>
      <c r="E241" s="10" t="s">
        <v>572</v>
      </c>
      <c r="F241" s="114">
        <v>1</v>
      </c>
      <c r="G241" s="26">
        <v>1</v>
      </c>
      <c r="H241" s="42">
        <v>3</v>
      </c>
      <c r="I241" s="10">
        <v>3</v>
      </c>
      <c r="J241" s="17">
        <v>0</v>
      </c>
      <c r="K241" s="17">
        <v>0</v>
      </c>
      <c r="L241" s="27">
        <v>0</v>
      </c>
      <c r="M241" s="27">
        <v>0</v>
      </c>
      <c r="N241" s="27">
        <v>1</v>
      </c>
      <c r="O241" s="27">
        <v>0</v>
      </c>
      <c r="P241" s="10">
        <v>1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3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11">
        <v>0</v>
      </c>
      <c r="AN241" s="111">
        <v>0</v>
      </c>
      <c r="AO241" s="10">
        <v>0</v>
      </c>
    </row>
    <row r="242" spans="1:41" ht="12.75">
      <c r="A242" s="26">
        <v>241</v>
      </c>
      <c r="B242">
        <v>46.24734</v>
      </c>
      <c r="C242">
        <v>-91.91499</v>
      </c>
      <c r="D242" s="10">
        <v>4.5</v>
      </c>
      <c r="E242" s="10" t="s">
        <v>572</v>
      </c>
      <c r="F242" s="114">
        <v>1</v>
      </c>
      <c r="G242" s="26">
        <v>1</v>
      </c>
      <c r="H242" s="42">
        <v>4</v>
      </c>
      <c r="I242" s="10">
        <v>3</v>
      </c>
      <c r="J242" s="17">
        <v>0</v>
      </c>
      <c r="K242" s="17">
        <v>0</v>
      </c>
      <c r="L242" s="27">
        <v>0</v>
      </c>
      <c r="M242" s="27">
        <v>0</v>
      </c>
      <c r="N242" s="27">
        <v>0</v>
      </c>
      <c r="O242" s="27">
        <v>0</v>
      </c>
      <c r="P242" s="10">
        <v>1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1</v>
      </c>
      <c r="Z242" s="10">
        <v>0</v>
      </c>
      <c r="AA242" s="10">
        <v>0</v>
      </c>
      <c r="AB242" s="10">
        <v>1</v>
      </c>
      <c r="AC242" s="10">
        <v>0</v>
      </c>
      <c r="AD242" s="10">
        <v>0</v>
      </c>
      <c r="AE242" s="10">
        <v>3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11">
        <v>0</v>
      </c>
      <c r="AN242" s="111">
        <v>0</v>
      </c>
      <c r="AO242" s="10">
        <v>0</v>
      </c>
    </row>
    <row r="243" spans="1:41" ht="12.75">
      <c r="A243" s="26">
        <v>242</v>
      </c>
      <c r="B243">
        <v>46.24689</v>
      </c>
      <c r="C243">
        <v>-91.91497</v>
      </c>
      <c r="D243" s="10">
        <v>7</v>
      </c>
      <c r="E243" s="10" t="s">
        <v>572</v>
      </c>
      <c r="F243" s="114">
        <v>1</v>
      </c>
      <c r="G243" s="26">
        <v>1</v>
      </c>
      <c r="H243" s="42">
        <v>3</v>
      </c>
      <c r="I243" s="10">
        <v>2</v>
      </c>
      <c r="J243" s="17">
        <v>0</v>
      </c>
      <c r="K243" s="17">
        <v>0</v>
      </c>
      <c r="L243" s="27">
        <v>0</v>
      </c>
      <c r="M243" s="27">
        <v>0</v>
      </c>
      <c r="N243" s="27">
        <v>1</v>
      </c>
      <c r="O243" s="27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2</v>
      </c>
      <c r="AC243" s="10">
        <v>0</v>
      </c>
      <c r="AD243" s="10">
        <v>0</v>
      </c>
      <c r="AE243" s="10">
        <v>1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11">
        <v>0</v>
      </c>
      <c r="AN243" s="111">
        <v>0</v>
      </c>
      <c r="AO243" s="10">
        <v>0</v>
      </c>
    </row>
    <row r="244" spans="1:41" ht="12.75">
      <c r="A244" s="26">
        <v>243</v>
      </c>
      <c r="B244">
        <v>46.24644</v>
      </c>
      <c r="C244">
        <v>-91.91496</v>
      </c>
      <c r="D244" s="10">
        <v>5</v>
      </c>
      <c r="E244" s="10" t="s">
        <v>572</v>
      </c>
      <c r="F244" s="114">
        <v>1</v>
      </c>
      <c r="G244" s="26">
        <v>1</v>
      </c>
      <c r="H244" s="42">
        <v>2</v>
      </c>
      <c r="I244" s="10">
        <v>3</v>
      </c>
      <c r="J244" s="17">
        <v>0</v>
      </c>
      <c r="K244" s="17">
        <v>0</v>
      </c>
      <c r="L244" s="27">
        <v>0</v>
      </c>
      <c r="M244" s="27">
        <v>0</v>
      </c>
      <c r="N244" s="27">
        <v>1</v>
      </c>
      <c r="O244" s="27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3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11">
        <v>0</v>
      </c>
      <c r="AN244" s="111">
        <v>0</v>
      </c>
      <c r="AO244" s="10">
        <v>0</v>
      </c>
    </row>
    <row r="245" spans="1:41" ht="12.75">
      <c r="A245" s="26">
        <v>244</v>
      </c>
      <c r="B245">
        <v>46.24599</v>
      </c>
      <c r="C245">
        <v>-91.91494</v>
      </c>
      <c r="D245" s="10">
        <v>3</v>
      </c>
      <c r="E245" s="10" t="s">
        <v>572</v>
      </c>
      <c r="F245" s="114">
        <v>1</v>
      </c>
      <c r="G245" s="26">
        <v>1</v>
      </c>
      <c r="H245" s="42">
        <v>2</v>
      </c>
      <c r="I245" s="10">
        <v>3</v>
      </c>
      <c r="J245" s="17">
        <v>0</v>
      </c>
      <c r="K245" s="17">
        <v>0</v>
      </c>
      <c r="L245" s="27">
        <v>0</v>
      </c>
      <c r="M245" s="27">
        <v>0</v>
      </c>
      <c r="N245" s="27">
        <v>0</v>
      </c>
      <c r="O245" s="27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1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3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11">
        <v>0</v>
      </c>
      <c r="AN245" s="111">
        <v>0</v>
      </c>
      <c r="AO245" s="10">
        <v>0</v>
      </c>
    </row>
    <row r="246" spans="1:41" ht="12.75">
      <c r="A246" s="26">
        <v>245</v>
      </c>
      <c r="B246">
        <v>46.25815</v>
      </c>
      <c r="C246">
        <v>-91.91471</v>
      </c>
      <c r="D246" s="198">
        <v>-99</v>
      </c>
      <c r="E246" s="198">
        <v>-99</v>
      </c>
      <c r="F246" s="114">
        <v>-99</v>
      </c>
      <c r="G246" s="42">
        <v>-99</v>
      </c>
      <c r="H246" s="42">
        <v>-99</v>
      </c>
      <c r="I246" s="198">
        <v>-99</v>
      </c>
      <c r="J246" s="42">
        <v>-99</v>
      </c>
      <c r="K246" s="42">
        <v>-99</v>
      </c>
      <c r="L246" s="201">
        <v>-99</v>
      </c>
      <c r="M246" s="201">
        <v>-99</v>
      </c>
      <c r="N246" s="201">
        <v>-99</v>
      </c>
      <c r="O246" s="201">
        <v>-99</v>
      </c>
      <c r="P246" s="198">
        <v>-99</v>
      </c>
      <c r="Q246" s="198">
        <v>-99</v>
      </c>
      <c r="R246" s="198">
        <v>-99</v>
      </c>
      <c r="S246" s="198">
        <v>-99</v>
      </c>
      <c r="T246" s="198">
        <v>-99</v>
      </c>
      <c r="U246" s="198">
        <v>-99</v>
      </c>
      <c r="V246" s="198">
        <v>-99</v>
      </c>
      <c r="W246" s="198">
        <v>-99</v>
      </c>
      <c r="X246" s="198">
        <v>-99</v>
      </c>
      <c r="Y246" s="198">
        <v>-99</v>
      </c>
      <c r="Z246" s="198">
        <v>-99</v>
      </c>
      <c r="AA246" s="198">
        <v>-99</v>
      </c>
      <c r="AB246" s="198">
        <v>-99</v>
      </c>
      <c r="AC246" s="198">
        <v>-99</v>
      </c>
      <c r="AD246" s="198">
        <v>-99</v>
      </c>
      <c r="AE246" s="198">
        <v>-99</v>
      </c>
      <c r="AF246" s="198">
        <v>-99</v>
      </c>
      <c r="AG246" s="198">
        <v>-99</v>
      </c>
      <c r="AH246" s="198">
        <v>-99</v>
      </c>
      <c r="AI246" s="198">
        <v>-99</v>
      </c>
      <c r="AJ246" s="198">
        <v>-99</v>
      </c>
      <c r="AK246" s="198">
        <v>-99</v>
      </c>
      <c r="AL246" s="198">
        <v>-99</v>
      </c>
      <c r="AM246" s="203">
        <v>-99</v>
      </c>
      <c r="AN246" s="203">
        <v>-99</v>
      </c>
      <c r="AO246" s="198">
        <v>-99</v>
      </c>
    </row>
    <row r="247" spans="1:41" ht="12.75">
      <c r="A247" s="26">
        <v>246</v>
      </c>
      <c r="B247">
        <v>46.2577</v>
      </c>
      <c r="C247">
        <v>-91.9147</v>
      </c>
      <c r="D247" s="198">
        <v>-99</v>
      </c>
      <c r="E247" s="198">
        <v>-99</v>
      </c>
      <c r="F247" s="114">
        <v>-99</v>
      </c>
      <c r="G247" s="42">
        <v>-99</v>
      </c>
      <c r="H247" s="42">
        <v>-99</v>
      </c>
      <c r="I247" s="198">
        <v>-99</v>
      </c>
      <c r="J247" s="42">
        <v>-99</v>
      </c>
      <c r="K247" s="42">
        <v>-99</v>
      </c>
      <c r="L247" s="201">
        <v>-99</v>
      </c>
      <c r="M247" s="201">
        <v>-99</v>
      </c>
      <c r="N247" s="201">
        <v>-99</v>
      </c>
      <c r="O247" s="201">
        <v>-99</v>
      </c>
      <c r="P247" s="198">
        <v>-99</v>
      </c>
      <c r="Q247" s="198">
        <v>-99</v>
      </c>
      <c r="R247" s="198">
        <v>-99</v>
      </c>
      <c r="S247" s="198">
        <v>-99</v>
      </c>
      <c r="T247" s="198">
        <v>-99</v>
      </c>
      <c r="U247" s="198">
        <v>-99</v>
      </c>
      <c r="V247" s="198">
        <v>-99</v>
      </c>
      <c r="W247" s="198">
        <v>-99</v>
      </c>
      <c r="X247" s="198">
        <v>-99</v>
      </c>
      <c r="Y247" s="198">
        <v>-99</v>
      </c>
      <c r="Z247" s="198">
        <v>-99</v>
      </c>
      <c r="AA247" s="198">
        <v>-99</v>
      </c>
      <c r="AB247" s="198">
        <v>-99</v>
      </c>
      <c r="AC247" s="198">
        <v>-99</v>
      </c>
      <c r="AD247" s="198">
        <v>-99</v>
      </c>
      <c r="AE247" s="198">
        <v>-99</v>
      </c>
      <c r="AF247" s="198">
        <v>-99</v>
      </c>
      <c r="AG247" s="198">
        <v>-99</v>
      </c>
      <c r="AH247" s="198">
        <v>-99</v>
      </c>
      <c r="AI247" s="198">
        <v>-99</v>
      </c>
      <c r="AJ247" s="198">
        <v>-99</v>
      </c>
      <c r="AK247" s="198">
        <v>-99</v>
      </c>
      <c r="AL247" s="198">
        <v>-99</v>
      </c>
      <c r="AM247" s="203">
        <v>-99</v>
      </c>
      <c r="AN247" s="203">
        <v>-99</v>
      </c>
      <c r="AO247" s="198">
        <v>-99</v>
      </c>
    </row>
    <row r="248" spans="1:41" ht="12.75">
      <c r="A248" s="26">
        <v>247</v>
      </c>
      <c r="B248">
        <v>46.25635</v>
      </c>
      <c r="C248">
        <v>-91.91465</v>
      </c>
      <c r="D248" s="198">
        <v>-99</v>
      </c>
      <c r="E248" s="198">
        <v>-99</v>
      </c>
      <c r="F248" s="114">
        <v>-99</v>
      </c>
      <c r="G248" s="42">
        <v>-99</v>
      </c>
      <c r="H248" s="42">
        <v>-99</v>
      </c>
      <c r="I248" s="198">
        <v>-99</v>
      </c>
      <c r="J248" s="42">
        <v>-99</v>
      </c>
      <c r="K248" s="42">
        <v>-99</v>
      </c>
      <c r="L248" s="201">
        <v>-99</v>
      </c>
      <c r="M248" s="201">
        <v>-99</v>
      </c>
      <c r="N248" s="201">
        <v>-99</v>
      </c>
      <c r="O248" s="201">
        <v>-99</v>
      </c>
      <c r="P248" s="198">
        <v>-99</v>
      </c>
      <c r="Q248" s="198">
        <v>-99</v>
      </c>
      <c r="R248" s="198">
        <v>-99</v>
      </c>
      <c r="S248" s="198">
        <v>-99</v>
      </c>
      <c r="T248" s="198">
        <v>-99</v>
      </c>
      <c r="U248" s="198">
        <v>-99</v>
      </c>
      <c r="V248" s="198">
        <v>-99</v>
      </c>
      <c r="W248" s="198">
        <v>-99</v>
      </c>
      <c r="X248" s="198">
        <v>-99</v>
      </c>
      <c r="Y248" s="198">
        <v>-99</v>
      </c>
      <c r="Z248" s="198">
        <v>-99</v>
      </c>
      <c r="AA248" s="198">
        <v>-99</v>
      </c>
      <c r="AB248" s="198">
        <v>-99</v>
      </c>
      <c r="AC248" s="198">
        <v>-99</v>
      </c>
      <c r="AD248" s="198">
        <v>-99</v>
      </c>
      <c r="AE248" s="198">
        <v>-99</v>
      </c>
      <c r="AF248" s="198">
        <v>-99</v>
      </c>
      <c r="AG248" s="198">
        <v>-99</v>
      </c>
      <c r="AH248" s="198">
        <v>-99</v>
      </c>
      <c r="AI248" s="198">
        <v>-99</v>
      </c>
      <c r="AJ248" s="198">
        <v>-99</v>
      </c>
      <c r="AK248" s="198">
        <v>-99</v>
      </c>
      <c r="AL248" s="198">
        <v>-99</v>
      </c>
      <c r="AM248" s="203">
        <v>-99</v>
      </c>
      <c r="AN248" s="203">
        <v>-99</v>
      </c>
      <c r="AO248" s="198">
        <v>-99</v>
      </c>
    </row>
    <row r="249" spans="1:41" ht="12.75">
      <c r="A249" s="26">
        <v>248</v>
      </c>
      <c r="B249">
        <v>46.2559</v>
      </c>
      <c r="C249">
        <v>-91.91464</v>
      </c>
      <c r="D249" s="10">
        <v>2.5</v>
      </c>
      <c r="E249" s="10" t="s">
        <v>572</v>
      </c>
      <c r="F249" s="114">
        <v>1</v>
      </c>
      <c r="G249" s="26">
        <v>1</v>
      </c>
      <c r="H249" s="42">
        <v>5</v>
      </c>
      <c r="I249" s="10">
        <v>2</v>
      </c>
      <c r="J249" s="17">
        <v>0</v>
      </c>
      <c r="K249" s="17">
        <v>0</v>
      </c>
      <c r="L249" s="27">
        <v>0</v>
      </c>
      <c r="M249" s="27">
        <v>0</v>
      </c>
      <c r="N249" s="27">
        <v>0</v>
      </c>
      <c r="O249" s="27">
        <v>0</v>
      </c>
      <c r="P249" s="10">
        <v>0</v>
      </c>
      <c r="Q249" s="10">
        <v>0</v>
      </c>
      <c r="R249" s="10">
        <v>1</v>
      </c>
      <c r="S249" s="10">
        <v>0</v>
      </c>
      <c r="T249" s="10">
        <v>0</v>
      </c>
      <c r="U249" s="10">
        <v>0</v>
      </c>
      <c r="V249" s="10">
        <v>0</v>
      </c>
      <c r="W249" s="10">
        <v>1</v>
      </c>
      <c r="X249" s="10">
        <v>1</v>
      </c>
      <c r="Y249" s="10">
        <v>0</v>
      </c>
      <c r="Z249" s="10">
        <v>1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2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11">
        <v>1</v>
      </c>
      <c r="AN249" s="111">
        <v>0</v>
      </c>
      <c r="AO249" s="10">
        <v>0</v>
      </c>
    </row>
    <row r="250" spans="1:41" ht="12.75">
      <c r="A250" s="26">
        <v>249</v>
      </c>
      <c r="B250">
        <v>46.25545</v>
      </c>
      <c r="C250">
        <v>-91.91462</v>
      </c>
      <c r="D250" s="10">
        <v>7</v>
      </c>
      <c r="E250" s="10" t="s">
        <v>572</v>
      </c>
      <c r="F250" s="114">
        <v>1</v>
      </c>
      <c r="G250" s="26">
        <v>1</v>
      </c>
      <c r="H250" s="42">
        <v>3</v>
      </c>
      <c r="I250" s="10">
        <v>2</v>
      </c>
      <c r="J250" s="17">
        <v>1</v>
      </c>
      <c r="K250" s="17">
        <v>1</v>
      </c>
      <c r="L250" s="27">
        <v>0</v>
      </c>
      <c r="M250" s="27">
        <v>0</v>
      </c>
      <c r="N250" s="27">
        <v>1</v>
      </c>
      <c r="O250" s="27">
        <v>0</v>
      </c>
      <c r="P250" s="10">
        <v>0</v>
      </c>
      <c r="Q250" s="10">
        <v>0</v>
      </c>
      <c r="R250" s="10">
        <v>0</v>
      </c>
      <c r="S250" s="10">
        <v>1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2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11">
        <v>0</v>
      </c>
      <c r="AN250" s="111">
        <v>0</v>
      </c>
      <c r="AO250" s="10">
        <v>0</v>
      </c>
    </row>
    <row r="251" spans="1:41" ht="12.75">
      <c r="A251" s="26">
        <v>250</v>
      </c>
      <c r="B251">
        <v>46.255</v>
      </c>
      <c r="C251">
        <v>-91.9146</v>
      </c>
      <c r="D251" s="10">
        <v>6</v>
      </c>
      <c r="E251" s="10" t="s">
        <v>572</v>
      </c>
      <c r="F251" s="114">
        <v>1</v>
      </c>
      <c r="G251" s="26">
        <v>1</v>
      </c>
      <c r="H251" s="42">
        <v>3</v>
      </c>
      <c r="I251" s="10">
        <v>2</v>
      </c>
      <c r="J251" s="17">
        <v>0</v>
      </c>
      <c r="K251" s="17">
        <v>0</v>
      </c>
      <c r="L251" s="27">
        <v>0</v>
      </c>
      <c r="M251" s="27">
        <v>0</v>
      </c>
      <c r="N251" s="27">
        <v>1</v>
      </c>
      <c r="O251" s="27">
        <v>0</v>
      </c>
      <c r="P251" s="10">
        <v>1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2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11">
        <v>0</v>
      </c>
      <c r="AN251" s="111">
        <v>0</v>
      </c>
      <c r="AO251" s="10">
        <v>0</v>
      </c>
    </row>
    <row r="252" spans="1:41" ht="12.75">
      <c r="A252" s="26">
        <v>251</v>
      </c>
      <c r="B252">
        <v>46.25455</v>
      </c>
      <c r="C252">
        <v>-91.91459</v>
      </c>
      <c r="D252" s="10">
        <v>7.5</v>
      </c>
      <c r="E252" s="10" t="s">
        <v>572</v>
      </c>
      <c r="F252" s="114">
        <v>1</v>
      </c>
      <c r="G252" s="26">
        <v>1</v>
      </c>
      <c r="H252" s="42">
        <v>1</v>
      </c>
      <c r="I252" s="10">
        <v>3</v>
      </c>
      <c r="J252" s="17">
        <v>3</v>
      </c>
      <c r="K252" s="17">
        <v>1</v>
      </c>
      <c r="L252" s="27">
        <v>0</v>
      </c>
      <c r="M252" s="27">
        <v>0</v>
      </c>
      <c r="N252" s="27">
        <v>0</v>
      </c>
      <c r="O252" s="27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1</v>
      </c>
      <c r="AM252" s="111">
        <v>0</v>
      </c>
      <c r="AN252" s="111">
        <v>0</v>
      </c>
      <c r="AO252" s="10">
        <v>0</v>
      </c>
    </row>
    <row r="253" spans="1:41" ht="12.75">
      <c r="A253" s="26">
        <v>252</v>
      </c>
      <c r="B253">
        <v>46.2541</v>
      </c>
      <c r="C253">
        <v>-91.91457</v>
      </c>
      <c r="D253" s="10">
        <v>11</v>
      </c>
      <c r="E253" s="10" t="s">
        <v>574</v>
      </c>
      <c r="F253" s="114">
        <v>1</v>
      </c>
      <c r="G253" s="26">
        <v>0</v>
      </c>
      <c r="H253" s="42">
        <v>0</v>
      </c>
      <c r="I253" s="10">
        <v>0</v>
      </c>
      <c r="J253" s="17">
        <v>0</v>
      </c>
      <c r="K253" s="17">
        <v>0</v>
      </c>
      <c r="L253" s="27">
        <v>0</v>
      </c>
      <c r="M253" s="27">
        <v>0</v>
      </c>
      <c r="N253" s="27">
        <v>0</v>
      </c>
      <c r="O253" s="27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11">
        <v>0</v>
      </c>
      <c r="AN253" s="111">
        <v>0</v>
      </c>
      <c r="AO253" s="10">
        <v>0</v>
      </c>
    </row>
    <row r="254" spans="1:41" ht="12.75">
      <c r="A254" s="26">
        <v>253</v>
      </c>
      <c r="B254">
        <v>46.25365</v>
      </c>
      <c r="C254">
        <v>-91.91456</v>
      </c>
      <c r="D254" s="10">
        <v>10</v>
      </c>
      <c r="E254" s="10" t="s">
        <v>573</v>
      </c>
      <c r="F254" s="114">
        <v>1</v>
      </c>
      <c r="G254" s="26">
        <v>1</v>
      </c>
      <c r="H254" s="42">
        <v>3</v>
      </c>
      <c r="I254" s="10">
        <v>1</v>
      </c>
      <c r="J254" s="17">
        <v>1</v>
      </c>
      <c r="K254" s="17">
        <v>0</v>
      </c>
      <c r="L254" s="27">
        <v>0</v>
      </c>
      <c r="M254" s="27">
        <v>0</v>
      </c>
      <c r="N254" s="27">
        <v>1</v>
      </c>
      <c r="O254" s="27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1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1</v>
      </c>
      <c r="AM254" s="111">
        <v>0</v>
      </c>
      <c r="AN254" s="111">
        <v>0</v>
      </c>
      <c r="AO254" s="10">
        <v>0</v>
      </c>
    </row>
    <row r="255" spans="1:41" ht="12.75">
      <c r="A255" s="26">
        <v>254</v>
      </c>
      <c r="B255">
        <v>46.2532</v>
      </c>
      <c r="C255">
        <v>-91.91454</v>
      </c>
      <c r="D255" s="10">
        <v>5</v>
      </c>
      <c r="E255" s="10" t="s">
        <v>572</v>
      </c>
      <c r="F255" s="114">
        <v>1</v>
      </c>
      <c r="G255" s="26">
        <v>1</v>
      </c>
      <c r="H255" s="42">
        <v>3</v>
      </c>
      <c r="I255" s="10">
        <v>2</v>
      </c>
      <c r="J255" s="17">
        <v>0</v>
      </c>
      <c r="K255" s="17">
        <v>0</v>
      </c>
      <c r="L255" s="27">
        <v>1</v>
      </c>
      <c r="M255" s="27">
        <v>0</v>
      </c>
      <c r="N255" s="27">
        <v>0</v>
      </c>
      <c r="O255" s="27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1</v>
      </c>
      <c r="AC255" s="10">
        <v>0</v>
      </c>
      <c r="AD255" s="10">
        <v>0</v>
      </c>
      <c r="AE255" s="10">
        <v>2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11">
        <v>0</v>
      </c>
      <c r="AN255" s="111">
        <v>0</v>
      </c>
      <c r="AO255" s="10">
        <v>0</v>
      </c>
    </row>
    <row r="256" spans="1:41" ht="12.75">
      <c r="A256" s="26">
        <v>255</v>
      </c>
      <c r="B256">
        <v>46.25275</v>
      </c>
      <c r="C256">
        <v>-91.91453</v>
      </c>
      <c r="D256" s="10">
        <v>6</v>
      </c>
      <c r="E256" s="10" t="s">
        <v>572</v>
      </c>
      <c r="F256" s="114">
        <v>1</v>
      </c>
      <c r="G256" s="26">
        <v>1</v>
      </c>
      <c r="H256" s="42">
        <v>4</v>
      </c>
      <c r="I256" s="10">
        <v>2</v>
      </c>
      <c r="J256" s="17">
        <v>1</v>
      </c>
      <c r="K256" s="17">
        <v>0</v>
      </c>
      <c r="L256" s="27">
        <v>1</v>
      </c>
      <c r="M256" s="27">
        <v>0</v>
      </c>
      <c r="N256" s="27">
        <v>0</v>
      </c>
      <c r="O256" s="27">
        <v>0</v>
      </c>
      <c r="P256" s="10">
        <v>0</v>
      </c>
      <c r="Q256" s="10">
        <v>0</v>
      </c>
      <c r="R256" s="10">
        <v>0</v>
      </c>
      <c r="S256" s="10">
        <v>2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1</v>
      </c>
      <c r="AE256" s="10">
        <v>1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11">
        <v>0</v>
      </c>
      <c r="AN256" s="111">
        <v>0</v>
      </c>
      <c r="AO256" s="10">
        <v>0</v>
      </c>
    </row>
    <row r="257" spans="1:41" ht="12.75">
      <c r="A257" s="26">
        <v>256</v>
      </c>
      <c r="B257">
        <v>46.2523</v>
      </c>
      <c r="C257">
        <v>-91.91451</v>
      </c>
      <c r="D257" s="10">
        <v>5</v>
      </c>
      <c r="E257" s="10" t="s">
        <v>572</v>
      </c>
      <c r="F257" s="114">
        <v>1</v>
      </c>
      <c r="G257" s="26">
        <v>1</v>
      </c>
      <c r="H257" s="42">
        <v>4</v>
      </c>
      <c r="I257" s="10">
        <v>3</v>
      </c>
      <c r="J257" s="17">
        <v>0</v>
      </c>
      <c r="K257" s="17">
        <v>0</v>
      </c>
      <c r="L257" s="27">
        <v>1</v>
      </c>
      <c r="M257" s="27">
        <v>0</v>
      </c>
      <c r="N257" s="27">
        <v>0</v>
      </c>
      <c r="O257" s="27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3</v>
      </c>
      <c r="AC257" s="10">
        <v>0</v>
      </c>
      <c r="AD257" s="10">
        <v>1</v>
      </c>
      <c r="AE257" s="10">
        <v>1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11">
        <v>0</v>
      </c>
      <c r="AN257" s="111">
        <v>0</v>
      </c>
      <c r="AO257" s="10">
        <v>0</v>
      </c>
    </row>
    <row r="258" spans="1:41" ht="12.75">
      <c r="A258" s="26">
        <v>257</v>
      </c>
      <c r="B258">
        <v>46.25185</v>
      </c>
      <c r="C258">
        <v>-91.9145</v>
      </c>
      <c r="D258" s="10">
        <v>5</v>
      </c>
      <c r="E258" s="10" t="s">
        <v>572</v>
      </c>
      <c r="F258" s="114">
        <v>1</v>
      </c>
      <c r="G258" s="26">
        <v>1</v>
      </c>
      <c r="H258" s="42">
        <v>5</v>
      </c>
      <c r="I258" s="10">
        <v>3</v>
      </c>
      <c r="J258" s="17">
        <v>0</v>
      </c>
      <c r="K258" s="17">
        <v>1</v>
      </c>
      <c r="L258" s="27">
        <v>1</v>
      </c>
      <c r="M258" s="27">
        <v>0</v>
      </c>
      <c r="N258" s="27">
        <v>1</v>
      </c>
      <c r="O258" s="27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3</v>
      </c>
      <c r="AC258" s="10">
        <v>0</v>
      </c>
      <c r="AD258" s="10">
        <v>0</v>
      </c>
      <c r="AE258" s="10">
        <v>1</v>
      </c>
      <c r="AF258" s="10">
        <v>1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11">
        <v>0</v>
      </c>
      <c r="AN258" s="111">
        <v>0</v>
      </c>
      <c r="AO258" s="10">
        <v>0</v>
      </c>
    </row>
    <row r="259" spans="1:41" ht="12.75">
      <c r="A259" s="26">
        <v>258</v>
      </c>
      <c r="B259">
        <v>46.2514</v>
      </c>
      <c r="C259">
        <v>-91.91448</v>
      </c>
      <c r="D259" s="10">
        <v>5</v>
      </c>
      <c r="E259" s="10" t="s">
        <v>572</v>
      </c>
      <c r="F259" s="114">
        <v>1</v>
      </c>
      <c r="G259" s="26">
        <v>1</v>
      </c>
      <c r="H259" s="42">
        <v>3</v>
      </c>
      <c r="I259" s="10">
        <v>2</v>
      </c>
      <c r="J259" s="17">
        <v>0</v>
      </c>
      <c r="K259" s="17">
        <v>0</v>
      </c>
      <c r="L259" s="27">
        <v>0</v>
      </c>
      <c r="M259" s="27">
        <v>0</v>
      </c>
      <c r="N259" s="27">
        <v>1</v>
      </c>
      <c r="O259" s="27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2</v>
      </c>
      <c r="AC259" s="10">
        <v>0</v>
      </c>
      <c r="AD259" s="10">
        <v>0</v>
      </c>
      <c r="AE259" s="10">
        <v>2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11">
        <v>0</v>
      </c>
      <c r="AN259" s="111">
        <v>0</v>
      </c>
      <c r="AO259" s="10">
        <v>0</v>
      </c>
    </row>
    <row r="260" spans="1:41" ht="12.75">
      <c r="A260" s="26">
        <v>259</v>
      </c>
      <c r="B260">
        <v>46.25095</v>
      </c>
      <c r="C260">
        <v>-91.91446</v>
      </c>
      <c r="D260" s="10">
        <v>5</v>
      </c>
      <c r="E260" s="10" t="s">
        <v>572</v>
      </c>
      <c r="F260" s="114">
        <v>1</v>
      </c>
      <c r="G260" s="26">
        <v>1</v>
      </c>
      <c r="H260" s="42">
        <v>4</v>
      </c>
      <c r="I260" s="10">
        <v>2</v>
      </c>
      <c r="J260" s="17">
        <v>0</v>
      </c>
      <c r="K260" s="17">
        <v>0</v>
      </c>
      <c r="L260" s="27">
        <v>0</v>
      </c>
      <c r="M260" s="27">
        <v>0</v>
      </c>
      <c r="N260" s="27">
        <v>1</v>
      </c>
      <c r="O260" s="27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2</v>
      </c>
      <c r="Z260" s="10">
        <v>0</v>
      </c>
      <c r="AA260" s="10">
        <v>0</v>
      </c>
      <c r="AB260" s="10">
        <v>1</v>
      </c>
      <c r="AC260" s="10">
        <v>0</v>
      </c>
      <c r="AD260" s="10">
        <v>0</v>
      </c>
      <c r="AE260" s="10">
        <v>2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11">
        <v>0</v>
      </c>
      <c r="AN260" s="111">
        <v>0</v>
      </c>
      <c r="AO260" s="10">
        <v>0</v>
      </c>
    </row>
    <row r="261" spans="1:41" ht="12.75">
      <c r="A261" s="26">
        <v>260</v>
      </c>
      <c r="B261">
        <v>46.2505</v>
      </c>
      <c r="C261">
        <v>-91.91445</v>
      </c>
      <c r="D261" s="10">
        <v>3.5</v>
      </c>
      <c r="E261" s="10" t="s">
        <v>572</v>
      </c>
      <c r="F261" s="114">
        <v>1</v>
      </c>
      <c r="G261" s="26">
        <v>1</v>
      </c>
      <c r="H261" s="42">
        <v>2</v>
      </c>
      <c r="I261" s="10">
        <v>3</v>
      </c>
      <c r="J261" s="17">
        <v>0</v>
      </c>
      <c r="K261" s="17">
        <v>0</v>
      </c>
      <c r="L261" s="27">
        <v>0</v>
      </c>
      <c r="M261" s="27">
        <v>0</v>
      </c>
      <c r="N261" s="27">
        <v>0</v>
      </c>
      <c r="O261" s="27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2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3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11">
        <v>0</v>
      </c>
      <c r="AN261" s="111">
        <v>0</v>
      </c>
      <c r="AO261" s="10">
        <v>0</v>
      </c>
    </row>
    <row r="262" spans="1:41" ht="12.75">
      <c r="A262" s="26">
        <v>261</v>
      </c>
      <c r="B262">
        <v>46.2478</v>
      </c>
      <c r="C262">
        <v>-91.91435</v>
      </c>
      <c r="D262" s="10">
        <v>4</v>
      </c>
      <c r="E262" s="10" t="s">
        <v>572</v>
      </c>
      <c r="F262" s="114">
        <v>1</v>
      </c>
      <c r="G262" s="26">
        <v>1</v>
      </c>
      <c r="H262" s="42">
        <v>4</v>
      </c>
      <c r="I262" s="10">
        <v>2</v>
      </c>
      <c r="J262" s="17">
        <v>0</v>
      </c>
      <c r="K262" s="17">
        <v>0</v>
      </c>
      <c r="L262" s="27">
        <v>0</v>
      </c>
      <c r="M262" s="27">
        <v>0</v>
      </c>
      <c r="N262" s="27">
        <v>1</v>
      </c>
      <c r="O262" s="27">
        <v>0</v>
      </c>
      <c r="P262" s="10">
        <v>1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2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2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11">
        <v>0</v>
      </c>
      <c r="AN262" s="111">
        <v>0</v>
      </c>
      <c r="AO262" s="10">
        <v>0</v>
      </c>
    </row>
    <row r="263" spans="1:41" ht="12.75">
      <c r="A263" s="26">
        <v>262</v>
      </c>
      <c r="B263">
        <v>46.24735</v>
      </c>
      <c r="C263">
        <v>-91.91434</v>
      </c>
      <c r="D263" s="10">
        <v>4</v>
      </c>
      <c r="E263" s="10" t="s">
        <v>572</v>
      </c>
      <c r="F263" s="114">
        <v>1</v>
      </c>
      <c r="G263" s="26">
        <v>1</v>
      </c>
      <c r="H263" s="42">
        <v>3</v>
      </c>
      <c r="I263" s="10">
        <v>2</v>
      </c>
      <c r="J263" s="17">
        <v>0</v>
      </c>
      <c r="K263" s="17">
        <v>0</v>
      </c>
      <c r="L263" s="27">
        <v>0</v>
      </c>
      <c r="M263" s="27">
        <v>0</v>
      </c>
      <c r="N263" s="27">
        <v>0</v>
      </c>
      <c r="O263" s="27">
        <v>0</v>
      </c>
      <c r="P263" s="10">
        <v>1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1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2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11">
        <v>0</v>
      </c>
      <c r="AN263" s="111">
        <v>0</v>
      </c>
      <c r="AO263" s="10">
        <v>0</v>
      </c>
    </row>
    <row r="264" spans="1:41" ht="12.75">
      <c r="A264" s="26">
        <v>263</v>
      </c>
      <c r="B264">
        <v>46.24691</v>
      </c>
      <c r="C264">
        <v>-91.91432</v>
      </c>
      <c r="D264" s="10">
        <v>5</v>
      </c>
      <c r="E264" s="10" t="s">
        <v>572</v>
      </c>
      <c r="F264" s="114">
        <v>1</v>
      </c>
      <c r="G264" s="26">
        <v>1</v>
      </c>
      <c r="H264" s="42">
        <v>3</v>
      </c>
      <c r="I264" s="10">
        <v>2</v>
      </c>
      <c r="J264" s="17">
        <v>0</v>
      </c>
      <c r="K264" s="17">
        <v>0</v>
      </c>
      <c r="L264" s="27">
        <v>0</v>
      </c>
      <c r="M264" s="27">
        <v>0</v>
      </c>
      <c r="N264" s="27">
        <v>0</v>
      </c>
      <c r="O264" s="27">
        <v>0</v>
      </c>
      <c r="P264" s="10">
        <v>2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1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2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11">
        <v>0</v>
      </c>
      <c r="AN264" s="111">
        <v>0</v>
      </c>
      <c r="AO264" s="10">
        <v>0</v>
      </c>
    </row>
    <row r="265" spans="1:41" ht="12.75">
      <c r="A265" s="26">
        <v>264</v>
      </c>
      <c r="B265">
        <v>46.24646</v>
      </c>
      <c r="C265">
        <v>-91.91431</v>
      </c>
      <c r="D265" s="10">
        <v>4</v>
      </c>
      <c r="E265" s="10" t="s">
        <v>572</v>
      </c>
      <c r="F265" s="114">
        <v>1</v>
      </c>
      <c r="G265" s="26">
        <v>1</v>
      </c>
      <c r="H265" s="42">
        <v>7</v>
      </c>
      <c r="I265" s="10">
        <v>2</v>
      </c>
      <c r="J265" s="17">
        <v>0</v>
      </c>
      <c r="K265" s="17">
        <v>0</v>
      </c>
      <c r="L265" s="27">
        <v>0</v>
      </c>
      <c r="M265" s="27">
        <v>0</v>
      </c>
      <c r="N265" s="27">
        <v>2</v>
      </c>
      <c r="O265" s="27">
        <v>0</v>
      </c>
      <c r="P265" s="10">
        <v>1</v>
      </c>
      <c r="Q265" s="10">
        <v>0</v>
      </c>
      <c r="R265" s="10">
        <v>0</v>
      </c>
      <c r="S265" s="10">
        <v>1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1</v>
      </c>
      <c r="Z265" s="10">
        <v>0</v>
      </c>
      <c r="AA265" s="10">
        <v>0</v>
      </c>
      <c r="AB265" s="10">
        <v>1</v>
      </c>
      <c r="AC265" s="10">
        <v>0</v>
      </c>
      <c r="AD265" s="10">
        <v>0</v>
      </c>
      <c r="AE265" s="10">
        <v>2</v>
      </c>
      <c r="AF265" s="10">
        <v>1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11">
        <v>0</v>
      </c>
      <c r="AN265" s="111">
        <v>0</v>
      </c>
      <c r="AO265" s="10">
        <v>0</v>
      </c>
    </row>
    <row r="266" spans="1:41" ht="12.75">
      <c r="A266" s="26">
        <v>265</v>
      </c>
      <c r="B266">
        <v>46.24601</v>
      </c>
      <c r="C266">
        <v>-91.91429</v>
      </c>
      <c r="D266" s="10">
        <v>19</v>
      </c>
      <c r="E266" s="10" t="s">
        <v>572</v>
      </c>
      <c r="F266" s="114">
        <v>0</v>
      </c>
      <c r="G266" s="26">
        <v>0</v>
      </c>
      <c r="H266" s="42">
        <v>0</v>
      </c>
      <c r="I266" s="10">
        <v>0</v>
      </c>
      <c r="J266" s="17">
        <v>0</v>
      </c>
      <c r="K266" s="17">
        <v>0</v>
      </c>
      <c r="L266" s="27">
        <v>0</v>
      </c>
      <c r="M266" s="27">
        <v>0</v>
      </c>
      <c r="N266" s="27">
        <v>0</v>
      </c>
      <c r="O266" s="27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11">
        <v>0</v>
      </c>
      <c r="AN266" s="111">
        <v>0</v>
      </c>
      <c r="AO266" s="10">
        <v>0</v>
      </c>
    </row>
    <row r="267" spans="1:41" ht="12.75">
      <c r="A267" s="26">
        <v>266</v>
      </c>
      <c r="B267">
        <v>46.24556</v>
      </c>
      <c r="C267">
        <v>-91.91428</v>
      </c>
      <c r="D267" s="10">
        <v>11</v>
      </c>
      <c r="E267" s="10" t="s">
        <v>572</v>
      </c>
      <c r="F267" s="114">
        <v>1</v>
      </c>
      <c r="G267" s="26">
        <v>1</v>
      </c>
      <c r="H267" s="42">
        <v>1</v>
      </c>
      <c r="I267" s="10">
        <v>3</v>
      </c>
      <c r="J267" s="17">
        <v>0</v>
      </c>
      <c r="K267" s="17">
        <v>0</v>
      </c>
      <c r="L267" s="27">
        <v>0</v>
      </c>
      <c r="M267" s="27">
        <v>0</v>
      </c>
      <c r="N267" s="27">
        <v>0</v>
      </c>
      <c r="O267" s="27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3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11">
        <v>0</v>
      </c>
      <c r="AN267" s="111">
        <v>0</v>
      </c>
      <c r="AO267" s="10">
        <v>0</v>
      </c>
    </row>
    <row r="268" spans="1:41" ht="12.75">
      <c r="A268" s="26">
        <v>267</v>
      </c>
      <c r="B268">
        <v>46.25816</v>
      </c>
      <c r="C268">
        <v>-91.91407</v>
      </c>
      <c r="D268" s="198">
        <v>-99</v>
      </c>
      <c r="E268" s="198">
        <v>-99</v>
      </c>
      <c r="F268" s="114">
        <v>-99</v>
      </c>
      <c r="G268" s="42">
        <v>-99</v>
      </c>
      <c r="H268" s="42">
        <v>-99</v>
      </c>
      <c r="I268" s="198">
        <v>-99</v>
      </c>
      <c r="J268" s="42">
        <v>-99</v>
      </c>
      <c r="K268" s="42">
        <v>-99</v>
      </c>
      <c r="L268" s="201">
        <v>-99</v>
      </c>
      <c r="M268" s="201">
        <v>-99</v>
      </c>
      <c r="N268" s="201">
        <v>-99</v>
      </c>
      <c r="O268" s="201">
        <v>-99</v>
      </c>
      <c r="P268" s="198">
        <v>-99</v>
      </c>
      <c r="Q268" s="198">
        <v>-99</v>
      </c>
      <c r="R268" s="198">
        <v>-99</v>
      </c>
      <c r="S268" s="198">
        <v>-99</v>
      </c>
      <c r="T268" s="198">
        <v>-99</v>
      </c>
      <c r="U268" s="198">
        <v>-99</v>
      </c>
      <c r="V268" s="198">
        <v>-99</v>
      </c>
      <c r="W268" s="198">
        <v>-99</v>
      </c>
      <c r="X268" s="198">
        <v>-99</v>
      </c>
      <c r="Y268" s="198">
        <v>-99</v>
      </c>
      <c r="Z268" s="198">
        <v>-99</v>
      </c>
      <c r="AA268" s="198">
        <v>-99</v>
      </c>
      <c r="AB268" s="198">
        <v>-99</v>
      </c>
      <c r="AC268" s="198">
        <v>-99</v>
      </c>
      <c r="AD268" s="198">
        <v>-99</v>
      </c>
      <c r="AE268" s="198">
        <v>-99</v>
      </c>
      <c r="AF268" s="198">
        <v>-99</v>
      </c>
      <c r="AG268" s="198">
        <v>-99</v>
      </c>
      <c r="AH268" s="198">
        <v>-99</v>
      </c>
      <c r="AI268" s="198">
        <v>-99</v>
      </c>
      <c r="AJ268" s="198">
        <v>-99</v>
      </c>
      <c r="AK268" s="198">
        <v>-99</v>
      </c>
      <c r="AL268" s="198">
        <v>-99</v>
      </c>
      <c r="AM268" s="203">
        <v>-99</v>
      </c>
      <c r="AN268" s="203">
        <v>-99</v>
      </c>
      <c r="AO268" s="198">
        <v>-99</v>
      </c>
    </row>
    <row r="269" spans="1:41" ht="12.75">
      <c r="A269" s="26">
        <v>268</v>
      </c>
      <c r="B269">
        <v>46.25681</v>
      </c>
      <c r="C269">
        <v>-91.91402</v>
      </c>
      <c r="D269" s="10">
        <v>2</v>
      </c>
      <c r="E269" s="10" t="s">
        <v>574</v>
      </c>
      <c r="F269" s="114">
        <v>1</v>
      </c>
      <c r="G269" s="26">
        <v>1</v>
      </c>
      <c r="H269" s="42">
        <v>3</v>
      </c>
      <c r="I269" s="10">
        <v>2</v>
      </c>
      <c r="J269" s="17">
        <v>0</v>
      </c>
      <c r="K269" s="17">
        <v>0</v>
      </c>
      <c r="L269" s="27">
        <v>0</v>
      </c>
      <c r="M269" s="27">
        <v>2</v>
      </c>
      <c r="N269" s="27">
        <v>0</v>
      </c>
      <c r="O269" s="27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1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2</v>
      </c>
      <c r="AJ269" s="10">
        <v>0</v>
      </c>
      <c r="AK269" s="10">
        <v>0</v>
      </c>
      <c r="AL269" s="10">
        <v>0</v>
      </c>
      <c r="AM269" s="111">
        <v>0</v>
      </c>
      <c r="AN269" s="111">
        <v>0</v>
      </c>
      <c r="AO269" s="10">
        <v>0</v>
      </c>
    </row>
    <row r="270" spans="1:41" ht="12.75">
      <c r="A270" s="26">
        <v>269</v>
      </c>
      <c r="B270">
        <v>46.25636</v>
      </c>
      <c r="C270">
        <v>-91.914</v>
      </c>
      <c r="D270" s="10">
        <v>2</v>
      </c>
      <c r="E270" s="10" t="s">
        <v>618</v>
      </c>
      <c r="F270" s="114">
        <v>1</v>
      </c>
      <c r="G270" s="26">
        <v>1</v>
      </c>
      <c r="H270" s="42">
        <v>4</v>
      </c>
      <c r="I270" s="10">
        <v>3</v>
      </c>
      <c r="J270" s="17">
        <v>0</v>
      </c>
      <c r="K270" s="17">
        <v>0</v>
      </c>
      <c r="L270" s="27">
        <v>0</v>
      </c>
      <c r="M270" s="27">
        <v>2</v>
      </c>
      <c r="N270" s="27">
        <v>0</v>
      </c>
      <c r="O270" s="27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1</v>
      </c>
      <c r="X270" s="10">
        <v>1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3</v>
      </c>
      <c r="AJ270" s="10">
        <v>0</v>
      </c>
      <c r="AK270" s="10">
        <v>0</v>
      </c>
      <c r="AL270" s="10">
        <v>0</v>
      </c>
      <c r="AM270" s="111">
        <v>0</v>
      </c>
      <c r="AN270" s="111">
        <v>0</v>
      </c>
      <c r="AO270" s="10">
        <v>0</v>
      </c>
    </row>
    <row r="271" spans="1:41" ht="12.75">
      <c r="A271" s="26">
        <v>270</v>
      </c>
      <c r="B271">
        <v>46.25591</v>
      </c>
      <c r="C271">
        <v>-91.91399</v>
      </c>
      <c r="D271" s="10">
        <v>12.5</v>
      </c>
      <c r="E271" s="10" t="s">
        <v>573</v>
      </c>
      <c r="F271" s="114">
        <v>1</v>
      </c>
      <c r="G271" s="26">
        <v>0</v>
      </c>
      <c r="H271" s="42">
        <v>0</v>
      </c>
      <c r="I271" s="10">
        <v>0</v>
      </c>
      <c r="J271" s="17">
        <v>0</v>
      </c>
      <c r="K271" s="17">
        <v>0</v>
      </c>
      <c r="L271" s="27">
        <v>0</v>
      </c>
      <c r="M271" s="27">
        <v>0</v>
      </c>
      <c r="N271" s="27">
        <v>0</v>
      </c>
      <c r="O271" s="27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11">
        <v>0</v>
      </c>
      <c r="AN271" s="111">
        <v>0</v>
      </c>
      <c r="AO271" s="10">
        <v>0</v>
      </c>
    </row>
    <row r="272" spans="1:41" ht="12.75">
      <c r="A272" s="26">
        <v>271</v>
      </c>
      <c r="B272">
        <v>46.25546</v>
      </c>
      <c r="C272">
        <v>-91.91397</v>
      </c>
      <c r="D272" s="10">
        <v>13.5</v>
      </c>
      <c r="E272" s="10" t="s">
        <v>574</v>
      </c>
      <c r="F272" s="114">
        <v>1</v>
      </c>
      <c r="G272" s="26">
        <v>0</v>
      </c>
      <c r="H272" s="42">
        <v>0</v>
      </c>
      <c r="I272" s="10">
        <v>0</v>
      </c>
      <c r="J272" s="17">
        <v>0</v>
      </c>
      <c r="K272" s="17">
        <v>0</v>
      </c>
      <c r="L272" s="27">
        <v>0</v>
      </c>
      <c r="M272" s="27">
        <v>0</v>
      </c>
      <c r="N272" s="27">
        <v>0</v>
      </c>
      <c r="O272" s="27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11">
        <v>0</v>
      </c>
      <c r="AN272" s="111">
        <v>0</v>
      </c>
      <c r="AO272" s="10">
        <v>0</v>
      </c>
    </row>
    <row r="273" spans="1:41" ht="12.75">
      <c r="A273" s="26">
        <v>272</v>
      </c>
      <c r="B273">
        <v>46.25501</v>
      </c>
      <c r="C273">
        <v>-91.91396</v>
      </c>
      <c r="D273" s="10">
        <v>11</v>
      </c>
      <c r="E273" s="10" t="s">
        <v>573</v>
      </c>
      <c r="F273" s="114">
        <v>1</v>
      </c>
      <c r="G273" s="26">
        <v>0</v>
      </c>
      <c r="H273" s="42">
        <v>0</v>
      </c>
      <c r="I273" s="10">
        <v>0</v>
      </c>
      <c r="J273" s="17">
        <v>0</v>
      </c>
      <c r="K273" s="17">
        <v>0</v>
      </c>
      <c r="L273" s="27">
        <v>0</v>
      </c>
      <c r="M273" s="27">
        <v>0</v>
      </c>
      <c r="N273" s="27">
        <v>0</v>
      </c>
      <c r="O273" s="27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11">
        <v>0</v>
      </c>
      <c r="AN273" s="111">
        <v>0</v>
      </c>
      <c r="AO273" s="10">
        <v>0</v>
      </c>
    </row>
    <row r="274" spans="1:41" ht="12.75">
      <c r="A274" s="26">
        <v>273</v>
      </c>
      <c r="B274">
        <v>46.25456</v>
      </c>
      <c r="C274">
        <v>-91.91394</v>
      </c>
      <c r="D274" s="10">
        <v>10</v>
      </c>
      <c r="E274" s="10" t="s">
        <v>573</v>
      </c>
      <c r="F274" s="114">
        <v>1</v>
      </c>
      <c r="G274" s="26">
        <v>1</v>
      </c>
      <c r="H274" s="42">
        <v>1</v>
      </c>
      <c r="I274" s="10">
        <v>1</v>
      </c>
      <c r="J274" s="17">
        <v>0</v>
      </c>
      <c r="K274" s="17">
        <v>0</v>
      </c>
      <c r="L274" s="27">
        <v>0</v>
      </c>
      <c r="M274" s="27">
        <v>0</v>
      </c>
      <c r="N274" s="27">
        <v>0</v>
      </c>
      <c r="O274" s="27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1</v>
      </c>
      <c r="AM274" s="111">
        <v>0</v>
      </c>
      <c r="AN274" s="111">
        <v>0</v>
      </c>
      <c r="AO274" s="10">
        <v>0</v>
      </c>
    </row>
    <row r="275" spans="1:41" ht="12.75">
      <c r="A275" s="26">
        <v>274</v>
      </c>
      <c r="B275">
        <v>46.25411</v>
      </c>
      <c r="C275">
        <v>-91.91393</v>
      </c>
      <c r="D275" s="10">
        <v>9</v>
      </c>
      <c r="E275" s="10" t="s">
        <v>573</v>
      </c>
      <c r="F275" s="114">
        <v>1</v>
      </c>
      <c r="G275" s="26">
        <v>1</v>
      </c>
      <c r="H275" s="42">
        <v>3</v>
      </c>
      <c r="I275" s="10">
        <v>1</v>
      </c>
      <c r="J275" s="17">
        <v>0</v>
      </c>
      <c r="K275" s="17">
        <v>0</v>
      </c>
      <c r="L275" s="27">
        <v>0</v>
      </c>
      <c r="M275" s="27">
        <v>0</v>
      </c>
      <c r="N275" s="27">
        <v>1</v>
      </c>
      <c r="O275" s="27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1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1</v>
      </c>
      <c r="AM275" s="111">
        <v>0</v>
      </c>
      <c r="AN275" s="111">
        <v>0</v>
      </c>
      <c r="AO275" s="10">
        <v>0</v>
      </c>
    </row>
    <row r="276" spans="1:41" ht="12.75">
      <c r="A276" s="26">
        <v>275</v>
      </c>
      <c r="B276">
        <v>46.25366</v>
      </c>
      <c r="C276">
        <v>-91.91391</v>
      </c>
      <c r="D276" s="10">
        <v>4.5</v>
      </c>
      <c r="E276" s="10" t="s">
        <v>572</v>
      </c>
      <c r="F276" s="114">
        <v>1</v>
      </c>
      <c r="G276" s="26">
        <v>1</v>
      </c>
      <c r="H276" s="42">
        <v>5</v>
      </c>
      <c r="I276" s="10">
        <v>3</v>
      </c>
      <c r="J276" s="17">
        <v>0</v>
      </c>
      <c r="K276" s="17">
        <v>0</v>
      </c>
      <c r="L276" s="27">
        <v>1</v>
      </c>
      <c r="M276" s="27">
        <v>0</v>
      </c>
      <c r="N276" s="27">
        <v>0</v>
      </c>
      <c r="O276" s="27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1</v>
      </c>
      <c r="AC276" s="10">
        <v>0</v>
      </c>
      <c r="AD276" s="10">
        <v>3</v>
      </c>
      <c r="AE276" s="10">
        <v>1</v>
      </c>
      <c r="AF276" s="10">
        <v>1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11">
        <v>0</v>
      </c>
      <c r="AN276" s="111">
        <v>0</v>
      </c>
      <c r="AO276" s="10">
        <v>0</v>
      </c>
    </row>
    <row r="277" spans="1:41" ht="12.75">
      <c r="A277" s="26">
        <v>276</v>
      </c>
      <c r="B277">
        <v>46.25321</v>
      </c>
      <c r="C277">
        <v>-91.91389</v>
      </c>
      <c r="D277" s="10">
        <v>3</v>
      </c>
      <c r="E277" s="10" t="s">
        <v>572</v>
      </c>
      <c r="F277" s="114">
        <v>1</v>
      </c>
      <c r="G277" s="26">
        <v>1</v>
      </c>
      <c r="H277" s="42">
        <v>4</v>
      </c>
      <c r="I277" s="10">
        <v>2</v>
      </c>
      <c r="J277" s="17">
        <v>0</v>
      </c>
      <c r="K277" s="17">
        <v>0</v>
      </c>
      <c r="L277" s="27">
        <v>1</v>
      </c>
      <c r="M277" s="27">
        <v>0</v>
      </c>
      <c r="N277" s="27">
        <v>0</v>
      </c>
      <c r="O277" s="27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1</v>
      </c>
      <c r="Z277" s="10">
        <v>0</v>
      </c>
      <c r="AA277" s="10">
        <v>0</v>
      </c>
      <c r="AB277" s="10">
        <v>0</v>
      </c>
      <c r="AC277" s="10">
        <v>0</v>
      </c>
      <c r="AD277" s="10">
        <v>1</v>
      </c>
      <c r="AE277" s="10">
        <v>2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11">
        <v>0</v>
      </c>
      <c r="AN277" s="111">
        <v>0</v>
      </c>
      <c r="AO277" s="10">
        <v>0</v>
      </c>
    </row>
    <row r="278" spans="1:41" ht="12.75">
      <c r="A278" s="26">
        <v>277</v>
      </c>
      <c r="B278">
        <v>46.25276</v>
      </c>
      <c r="C278">
        <v>-91.91388</v>
      </c>
      <c r="D278" s="10">
        <v>4.5</v>
      </c>
      <c r="E278" s="10" t="s">
        <v>572</v>
      </c>
      <c r="F278" s="114">
        <v>1</v>
      </c>
      <c r="G278" s="26">
        <v>1</v>
      </c>
      <c r="H278" s="42">
        <v>2</v>
      </c>
      <c r="I278" s="10">
        <v>2</v>
      </c>
      <c r="J278" s="17">
        <v>0</v>
      </c>
      <c r="K278" s="17">
        <v>0</v>
      </c>
      <c r="L278" s="27">
        <v>0</v>
      </c>
      <c r="M278" s="27">
        <v>0</v>
      </c>
      <c r="N278" s="27">
        <v>0</v>
      </c>
      <c r="O278" s="27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1</v>
      </c>
      <c r="AC278" s="10">
        <v>0</v>
      </c>
      <c r="AD278" s="10">
        <v>0</v>
      </c>
      <c r="AE278" s="10">
        <v>2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11">
        <v>0</v>
      </c>
      <c r="AN278" s="111">
        <v>0</v>
      </c>
      <c r="AO278" s="10">
        <v>0</v>
      </c>
    </row>
    <row r="279" spans="1:41" ht="12.75">
      <c r="A279" s="26">
        <v>278</v>
      </c>
      <c r="B279">
        <v>46.25231</v>
      </c>
      <c r="C279">
        <v>-91.91386</v>
      </c>
      <c r="D279" s="10">
        <v>4.5</v>
      </c>
      <c r="E279" s="10" t="s">
        <v>572</v>
      </c>
      <c r="F279" s="114">
        <v>1</v>
      </c>
      <c r="G279" s="26">
        <v>1</v>
      </c>
      <c r="H279" s="42">
        <v>5</v>
      </c>
      <c r="I279" s="10">
        <v>3</v>
      </c>
      <c r="J279" s="17">
        <v>0</v>
      </c>
      <c r="K279" s="17">
        <v>0</v>
      </c>
      <c r="L279" s="27">
        <v>1</v>
      </c>
      <c r="M279" s="27">
        <v>0</v>
      </c>
      <c r="N279" s="27">
        <v>0</v>
      </c>
      <c r="O279" s="27">
        <v>0</v>
      </c>
      <c r="P279" s="10">
        <v>1</v>
      </c>
      <c r="Q279" s="10">
        <v>0</v>
      </c>
      <c r="R279" s="10">
        <v>0</v>
      </c>
      <c r="S279" s="10">
        <v>1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3</v>
      </c>
      <c r="AC279" s="10">
        <v>0</v>
      </c>
      <c r="AD279" s="10">
        <v>0</v>
      </c>
      <c r="AE279" s="10">
        <v>2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11">
        <v>0</v>
      </c>
      <c r="AN279" s="111">
        <v>0</v>
      </c>
      <c r="AO279" s="10">
        <v>0</v>
      </c>
    </row>
    <row r="280" spans="1:41" ht="12.75">
      <c r="A280" s="26">
        <v>279</v>
      </c>
      <c r="B280">
        <v>46.25186</v>
      </c>
      <c r="C280">
        <v>-91.91385</v>
      </c>
      <c r="D280" s="10">
        <v>4.5</v>
      </c>
      <c r="E280" s="10" t="s">
        <v>572</v>
      </c>
      <c r="F280" s="114">
        <v>1</v>
      </c>
      <c r="G280" s="26">
        <v>1</v>
      </c>
      <c r="H280" s="42">
        <v>3</v>
      </c>
      <c r="I280" s="10">
        <v>3</v>
      </c>
      <c r="J280" s="17">
        <v>0</v>
      </c>
      <c r="K280" s="17">
        <v>0</v>
      </c>
      <c r="L280" s="27">
        <v>0</v>
      </c>
      <c r="M280" s="27">
        <v>0</v>
      </c>
      <c r="N280" s="27">
        <v>0</v>
      </c>
      <c r="O280" s="27">
        <v>0</v>
      </c>
      <c r="P280" s="10">
        <v>0</v>
      </c>
      <c r="Q280" s="10">
        <v>0</v>
      </c>
      <c r="R280" s="10">
        <v>0</v>
      </c>
      <c r="S280" s="10">
        <v>1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3</v>
      </c>
      <c r="AF280" s="10">
        <v>1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11">
        <v>0</v>
      </c>
      <c r="AN280" s="111">
        <v>0</v>
      </c>
      <c r="AO280" s="10">
        <v>0</v>
      </c>
    </row>
    <row r="281" spans="1:41" ht="12.75">
      <c r="A281" s="26">
        <v>280</v>
      </c>
      <c r="B281">
        <v>46.25141</v>
      </c>
      <c r="C281">
        <v>-91.91383</v>
      </c>
      <c r="D281" s="10">
        <v>4.5</v>
      </c>
      <c r="E281" s="10" t="s">
        <v>572</v>
      </c>
      <c r="F281" s="114">
        <v>1</v>
      </c>
      <c r="G281" s="26">
        <v>1</v>
      </c>
      <c r="H281" s="42">
        <v>5</v>
      </c>
      <c r="I281" s="10">
        <v>3</v>
      </c>
      <c r="J281" s="17">
        <v>0</v>
      </c>
      <c r="K281" s="17">
        <v>0</v>
      </c>
      <c r="L281" s="27">
        <v>0</v>
      </c>
      <c r="M281" s="27">
        <v>0</v>
      </c>
      <c r="N281" s="27">
        <v>1</v>
      </c>
      <c r="O281" s="27">
        <v>0</v>
      </c>
      <c r="P281" s="10">
        <v>1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1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3</v>
      </c>
      <c r="AF281" s="10">
        <v>1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11">
        <v>0</v>
      </c>
      <c r="AN281" s="111">
        <v>0</v>
      </c>
      <c r="AO281" s="10">
        <v>0</v>
      </c>
    </row>
    <row r="282" spans="1:41" ht="12.75">
      <c r="A282" s="26">
        <v>281</v>
      </c>
      <c r="B282">
        <v>46.25096</v>
      </c>
      <c r="C282">
        <v>-91.91382</v>
      </c>
      <c r="D282" s="10">
        <v>5</v>
      </c>
      <c r="E282" s="10" t="s">
        <v>572</v>
      </c>
      <c r="F282" s="114">
        <v>1</v>
      </c>
      <c r="G282" s="26">
        <v>1</v>
      </c>
      <c r="H282" s="42">
        <v>4</v>
      </c>
      <c r="I282" s="10">
        <v>2</v>
      </c>
      <c r="J282" s="17">
        <v>0</v>
      </c>
      <c r="K282" s="17">
        <v>0</v>
      </c>
      <c r="L282" s="27">
        <v>0</v>
      </c>
      <c r="M282" s="27">
        <v>0</v>
      </c>
      <c r="N282" s="27">
        <v>0</v>
      </c>
      <c r="O282" s="27">
        <v>0</v>
      </c>
      <c r="P282" s="10">
        <v>1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1</v>
      </c>
      <c r="Z282" s="10">
        <v>0</v>
      </c>
      <c r="AA282" s="10">
        <v>0</v>
      </c>
      <c r="AB282" s="10">
        <v>1</v>
      </c>
      <c r="AC282" s="10">
        <v>0</v>
      </c>
      <c r="AD282" s="10">
        <v>0</v>
      </c>
      <c r="AE282" s="10">
        <v>2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11">
        <v>0</v>
      </c>
      <c r="AN282" s="111">
        <v>0</v>
      </c>
      <c r="AO282" s="10">
        <v>0</v>
      </c>
    </row>
    <row r="283" spans="1:41" ht="12.75">
      <c r="A283" s="26">
        <v>282</v>
      </c>
      <c r="B283">
        <v>46.25051</v>
      </c>
      <c r="C283">
        <v>-91.9138</v>
      </c>
      <c r="D283" s="10">
        <v>4.5</v>
      </c>
      <c r="E283" s="10" t="s">
        <v>572</v>
      </c>
      <c r="F283" s="114">
        <v>1</v>
      </c>
      <c r="G283" s="26">
        <v>1</v>
      </c>
      <c r="H283" s="42">
        <v>3</v>
      </c>
      <c r="I283" s="10">
        <v>2</v>
      </c>
      <c r="J283" s="17">
        <v>0</v>
      </c>
      <c r="K283" s="17">
        <v>0</v>
      </c>
      <c r="L283" s="27">
        <v>0</v>
      </c>
      <c r="M283" s="27">
        <v>0</v>
      </c>
      <c r="N283" s="27">
        <v>0</v>
      </c>
      <c r="O283" s="27">
        <v>0</v>
      </c>
      <c r="P283" s="10">
        <v>1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1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2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11">
        <v>0</v>
      </c>
      <c r="AN283" s="111">
        <v>0</v>
      </c>
      <c r="AO283" s="10">
        <v>0</v>
      </c>
    </row>
    <row r="284" spans="1:41" ht="12.75">
      <c r="A284" s="26">
        <v>283</v>
      </c>
      <c r="B284">
        <v>46.24782</v>
      </c>
      <c r="C284">
        <v>-91.91371</v>
      </c>
      <c r="D284" s="10">
        <v>1.5</v>
      </c>
      <c r="E284" s="10" t="s">
        <v>574</v>
      </c>
      <c r="F284" s="114">
        <v>1</v>
      </c>
      <c r="G284" s="26">
        <v>1</v>
      </c>
      <c r="H284" s="42">
        <v>3</v>
      </c>
      <c r="I284" s="10">
        <v>1</v>
      </c>
      <c r="J284" s="17">
        <v>0</v>
      </c>
      <c r="K284" s="17">
        <v>0</v>
      </c>
      <c r="L284" s="27">
        <v>0</v>
      </c>
      <c r="M284" s="27">
        <v>1</v>
      </c>
      <c r="N284" s="27">
        <v>0</v>
      </c>
      <c r="O284" s="27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1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1</v>
      </c>
      <c r="AJ284" s="10">
        <v>0</v>
      </c>
      <c r="AK284" s="10">
        <v>0</v>
      </c>
      <c r="AL284" s="10">
        <v>0</v>
      </c>
      <c r="AM284" s="111">
        <v>0</v>
      </c>
      <c r="AN284" s="111">
        <v>0</v>
      </c>
      <c r="AO284" s="10">
        <v>0</v>
      </c>
    </row>
    <row r="285" spans="1:41" ht="12.75">
      <c r="A285" s="26">
        <v>284</v>
      </c>
      <c r="B285">
        <v>46.24737</v>
      </c>
      <c r="C285">
        <v>-91.91369</v>
      </c>
      <c r="D285" s="10">
        <v>4.5</v>
      </c>
      <c r="E285" s="10" t="s">
        <v>572</v>
      </c>
      <c r="F285" s="114">
        <v>1</v>
      </c>
      <c r="G285" s="26">
        <v>1</v>
      </c>
      <c r="H285" s="42">
        <v>4</v>
      </c>
      <c r="I285" s="10">
        <v>2</v>
      </c>
      <c r="J285" s="17">
        <v>0</v>
      </c>
      <c r="K285" s="17">
        <v>0</v>
      </c>
      <c r="L285" s="27">
        <v>0</v>
      </c>
      <c r="M285" s="27">
        <v>0</v>
      </c>
      <c r="N285" s="27">
        <v>1</v>
      </c>
      <c r="O285" s="27">
        <v>0</v>
      </c>
      <c r="P285" s="10">
        <v>1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2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2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11">
        <v>0</v>
      </c>
      <c r="AN285" s="111">
        <v>0</v>
      </c>
      <c r="AO285" s="10">
        <v>0</v>
      </c>
    </row>
    <row r="286" spans="1:41" ht="12.75">
      <c r="A286" s="26">
        <v>285</v>
      </c>
      <c r="B286">
        <v>46.24692</v>
      </c>
      <c r="C286">
        <v>-91.91367</v>
      </c>
      <c r="D286" s="10">
        <v>4</v>
      </c>
      <c r="E286" s="10" t="s">
        <v>572</v>
      </c>
      <c r="F286" s="114">
        <v>1</v>
      </c>
      <c r="G286" s="26">
        <v>1</v>
      </c>
      <c r="H286" s="42">
        <v>5</v>
      </c>
      <c r="I286" s="10">
        <v>2</v>
      </c>
      <c r="J286" s="17">
        <v>0</v>
      </c>
      <c r="K286" s="17">
        <v>0</v>
      </c>
      <c r="L286" s="27">
        <v>0</v>
      </c>
      <c r="M286" s="27">
        <v>0</v>
      </c>
      <c r="N286" s="27">
        <v>2</v>
      </c>
      <c r="O286" s="27">
        <v>1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1</v>
      </c>
      <c r="Z286" s="10">
        <v>0</v>
      </c>
      <c r="AA286" s="10">
        <v>0</v>
      </c>
      <c r="AB286" s="10">
        <v>2</v>
      </c>
      <c r="AC286" s="10">
        <v>0</v>
      </c>
      <c r="AD286" s="10">
        <v>0</v>
      </c>
      <c r="AE286" s="10">
        <v>1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11">
        <v>0</v>
      </c>
      <c r="AN286" s="111">
        <v>0</v>
      </c>
      <c r="AO286" s="10">
        <v>0</v>
      </c>
    </row>
    <row r="287" spans="1:41" ht="12.75">
      <c r="A287" s="26">
        <v>286</v>
      </c>
      <c r="B287">
        <v>46.24647</v>
      </c>
      <c r="C287">
        <v>-91.91366</v>
      </c>
      <c r="D287" s="10">
        <v>4.5</v>
      </c>
      <c r="E287" s="10" t="s">
        <v>572</v>
      </c>
      <c r="F287" s="114">
        <v>1</v>
      </c>
      <c r="G287" s="26">
        <v>1</v>
      </c>
      <c r="H287" s="42">
        <v>5</v>
      </c>
      <c r="I287" s="10">
        <v>2</v>
      </c>
      <c r="J287" s="17">
        <v>0</v>
      </c>
      <c r="K287" s="17">
        <v>0</v>
      </c>
      <c r="L287" s="27">
        <v>0</v>
      </c>
      <c r="M287" s="27">
        <v>0</v>
      </c>
      <c r="N287" s="27">
        <v>0</v>
      </c>
      <c r="O287" s="27">
        <v>0</v>
      </c>
      <c r="P287" s="10">
        <v>0</v>
      </c>
      <c r="Q287" s="10">
        <v>0</v>
      </c>
      <c r="R287" s="10">
        <v>0</v>
      </c>
      <c r="S287" s="10">
        <v>1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1</v>
      </c>
      <c r="Z287" s="10">
        <v>0</v>
      </c>
      <c r="AA287" s="10">
        <v>0</v>
      </c>
      <c r="AB287" s="10">
        <v>0</v>
      </c>
      <c r="AC287" s="10">
        <v>0</v>
      </c>
      <c r="AD287" s="10">
        <v>2</v>
      </c>
      <c r="AE287" s="10">
        <v>1</v>
      </c>
      <c r="AF287" s="10">
        <v>1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11">
        <v>0</v>
      </c>
      <c r="AN287" s="111">
        <v>0</v>
      </c>
      <c r="AO287" s="10">
        <v>0</v>
      </c>
    </row>
    <row r="288" spans="1:41" ht="12.75">
      <c r="A288" s="26">
        <v>287</v>
      </c>
      <c r="B288">
        <v>46.24602</v>
      </c>
      <c r="C288">
        <v>-91.91364</v>
      </c>
      <c r="D288" s="10">
        <v>4</v>
      </c>
      <c r="E288" s="10" t="s">
        <v>572</v>
      </c>
      <c r="F288" s="114">
        <v>1</v>
      </c>
      <c r="G288" s="26">
        <v>1</v>
      </c>
      <c r="H288" s="42">
        <v>3</v>
      </c>
      <c r="I288" s="10">
        <v>2</v>
      </c>
      <c r="J288" s="17">
        <v>0</v>
      </c>
      <c r="K288" s="17">
        <v>0</v>
      </c>
      <c r="L288" s="27">
        <v>0</v>
      </c>
      <c r="M288" s="27">
        <v>0</v>
      </c>
      <c r="N288" s="27">
        <v>2</v>
      </c>
      <c r="O288" s="27">
        <v>0</v>
      </c>
      <c r="P288" s="10">
        <v>1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2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11">
        <v>0</v>
      </c>
      <c r="AN288" s="111">
        <v>0</v>
      </c>
      <c r="AO288" s="10">
        <v>0</v>
      </c>
    </row>
    <row r="289" spans="1:41" ht="12.75">
      <c r="A289" s="26">
        <v>288</v>
      </c>
      <c r="B289">
        <v>46.24557</v>
      </c>
      <c r="C289">
        <v>-91.91363</v>
      </c>
      <c r="D289" s="10">
        <v>3.5</v>
      </c>
      <c r="E289" s="10" t="s">
        <v>572</v>
      </c>
      <c r="F289" s="114">
        <v>1</v>
      </c>
      <c r="G289" s="26">
        <v>1</v>
      </c>
      <c r="H289" s="42">
        <v>3</v>
      </c>
      <c r="I289" s="10">
        <v>3</v>
      </c>
      <c r="J289" s="17">
        <v>0</v>
      </c>
      <c r="K289" s="17">
        <v>0</v>
      </c>
      <c r="L289" s="27">
        <v>0</v>
      </c>
      <c r="M289" s="27">
        <v>0</v>
      </c>
      <c r="N289" s="27">
        <v>3</v>
      </c>
      <c r="O289" s="27">
        <v>0</v>
      </c>
      <c r="P289" s="10">
        <v>1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2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11">
        <v>0</v>
      </c>
      <c r="AN289" s="111">
        <v>0</v>
      </c>
      <c r="AO289" s="10">
        <v>0</v>
      </c>
    </row>
    <row r="290" spans="1:41" ht="12.75">
      <c r="A290" s="26">
        <v>289</v>
      </c>
      <c r="B290">
        <v>46.24512</v>
      </c>
      <c r="C290">
        <v>-91.91361</v>
      </c>
      <c r="D290" s="198">
        <v>-99</v>
      </c>
      <c r="E290" s="198">
        <v>-99</v>
      </c>
      <c r="F290" s="114">
        <v>-99</v>
      </c>
      <c r="G290" s="42">
        <v>-99</v>
      </c>
      <c r="H290" s="42">
        <v>-99</v>
      </c>
      <c r="I290" s="198">
        <v>-99</v>
      </c>
      <c r="J290" s="42">
        <v>-99</v>
      </c>
      <c r="K290" s="42">
        <v>-99</v>
      </c>
      <c r="L290" s="201">
        <v>-99</v>
      </c>
      <c r="M290" s="201">
        <v>-99</v>
      </c>
      <c r="N290" s="201">
        <v>-99</v>
      </c>
      <c r="O290" s="201">
        <v>-99</v>
      </c>
      <c r="P290" s="198">
        <v>-99</v>
      </c>
      <c r="Q290" s="198">
        <v>-99</v>
      </c>
      <c r="R290" s="198">
        <v>-99</v>
      </c>
      <c r="S290" s="198">
        <v>-99</v>
      </c>
      <c r="T290" s="198">
        <v>-99</v>
      </c>
      <c r="U290" s="198">
        <v>-99</v>
      </c>
      <c r="V290" s="198">
        <v>-99</v>
      </c>
      <c r="W290" s="198">
        <v>-99</v>
      </c>
      <c r="X290" s="198">
        <v>-99</v>
      </c>
      <c r="Y290" s="198">
        <v>-99</v>
      </c>
      <c r="Z290" s="198">
        <v>-99</v>
      </c>
      <c r="AA290" s="198">
        <v>-99</v>
      </c>
      <c r="AB290" s="198">
        <v>-99</v>
      </c>
      <c r="AC290" s="198">
        <v>-99</v>
      </c>
      <c r="AD290" s="198">
        <v>-99</v>
      </c>
      <c r="AE290" s="198">
        <v>-99</v>
      </c>
      <c r="AF290" s="198">
        <v>-99</v>
      </c>
      <c r="AG290" s="198">
        <v>-99</v>
      </c>
      <c r="AH290" s="198">
        <v>-99</v>
      </c>
      <c r="AI290" s="198">
        <v>-99</v>
      </c>
      <c r="AJ290" s="198">
        <v>-99</v>
      </c>
      <c r="AK290" s="198">
        <v>-99</v>
      </c>
      <c r="AL290" s="198">
        <v>-99</v>
      </c>
      <c r="AM290" s="203">
        <v>-99</v>
      </c>
      <c r="AN290" s="203">
        <v>-99</v>
      </c>
      <c r="AO290" s="198">
        <v>-99</v>
      </c>
    </row>
    <row r="291" spans="1:41" ht="12.75">
      <c r="A291" s="26">
        <v>290</v>
      </c>
      <c r="B291">
        <v>46.25862</v>
      </c>
      <c r="C291">
        <v>-91.91343</v>
      </c>
      <c r="D291" s="10">
        <v>2</v>
      </c>
      <c r="E291" s="10" t="s">
        <v>572</v>
      </c>
      <c r="F291" s="114">
        <v>1</v>
      </c>
      <c r="G291" s="26">
        <v>1</v>
      </c>
      <c r="H291" s="42">
        <v>5</v>
      </c>
      <c r="I291" s="10">
        <v>2</v>
      </c>
      <c r="J291" s="17">
        <v>0</v>
      </c>
      <c r="K291" s="17">
        <v>0</v>
      </c>
      <c r="L291" s="27">
        <v>0</v>
      </c>
      <c r="M291" s="27">
        <v>2</v>
      </c>
      <c r="N291" s="27">
        <v>0</v>
      </c>
      <c r="O291" s="27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1</v>
      </c>
      <c r="X291" s="10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1</v>
      </c>
      <c r="AJ291" s="10">
        <v>1</v>
      </c>
      <c r="AK291" s="10">
        <v>0</v>
      </c>
      <c r="AL291" s="10">
        <v>0</v>
      </c>
      <c r="AM291" s="111">
        <v>0</v>
      </c>
      <c r="AN291" s="111">
        <v>0</v>
      </c>
      <c r="AO291" s="10">
        <v>0</v>
      </c>
    </row>
    <row r="292" spans="1:41" ht="12.75">
      <c r="A292" s="26">
        <v>291</v>
      </c>
      <c r="B292">
        <v>46.25817</v>
      </c>
      <c r="C292">
        <v>-91.91342</v>
      </c>
      <c r="D292" s="10">
        <v>2</v>
      </c>
      <c r="E292" s="10" t="s">
        <v>572</v>
      </c>
      <c r="F292" s="114">
        <v>1</v>
      </c>
      <c r="G292" s="26">
        <v>1</v>
      </c>
      <c r="H292" s="42">
        <v>4</v>
      </c>
      <c r="I292" s="10">
        <v>3</v>
      </c>
      <c r="J292" s="17">
        <v>0</v>
      </c>
      <c r="K292" s="17">
        <v>0</v>
      </c>
      <c r="L292" s="27">
        <v>0</v>
      </c>
      <c r="M292" s="27">
        <v>0</v>
      </c>
      <c r="N292" s="27">
        <v>0</v>
      </c>
      <c r="O292" s="27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2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1</v>
      </c>
      <c r="AF292" s="10">
        <v>1</v>
      </c>
      <c r="AG292" s="10">
        <v>0</v>
      </c>
      <c r="AH292" s="10">
        <v>0</v>
      </c>
      <c r="AI292" s="10">
        <v>3</v>
      </c>
      <c r="AJ292" s="10">
        <v>0</v>
      </c>
      <c r="AK292" s="10">
        <v>0</v>
      </c>
      <c r="AL292" s="10">
        <v>0</v>
      </c>
      <c r="AM292" s="111">
        <v>2</v>
      </c>
      <c r="AN292" s="111">
        <v>0</v>
      </c>
      <c r="AO292" s="10">
        <v>0</v>
      </c>
    </row>
    <row r="293" spans="1:41" ht="12.75">
      <c r="A293" s="26">
        <v>292</v>
      </c>
      <c r="B293">
        <v>46.25772</v>
      </c>
      <c r="C293">
        <v>-91.9134</v>
      </c>
      <c r="D293" s="10">
        <v>2.5</v>
      </c>
      <c r="E293" s="10" t="s">
        <v>572</v>
      </c>
      <c r="F293" s="114">
        <v>1</v>
      </c>
      <c r="G293" s="26">
        <v>1</v>
      </c>
      <c r="H293" s="42">
        <v>4</v>
      </c>
      <c r="I293" s="10">
        <v>2</v>
      </c>
      <c r="J293" s="17">
        <v>0</v>
      </c>
      <c r="K293" s="17">
        <v>1</v>
      </c>
      <c r="L293" s="27">
        <v>2</v>
      </c>
      <c r="M293" s="27">
        <v>0</v>
      </c>
      <c r="N293" s="27">
        <v>0</v>
      </c>
      <c r="O293" s="27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2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2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1</v>
      </c>
      <c r="AM293" s="111">
        <v>2</v>
      </c>
      <c r="AN293" s="111">
        <v>0</v>
      </c>
      <c r="AO293" s="10">
        <v>0</v>
      </c>
    </row>
    <row r="294" spans="1:41" ht="12.75">
      <c r="A294" s="26">
        <v>293</v>
      </c>
      <c r="B294">
        <v>46.25727</v>
      </c>
      <c r="C294">
        <v>-91.91339</v>
      </c>
      <c r="D294" s="10">
        <v>4.5</v>
      </c>
      <c r="E294" s="10" t="s">
        <v>572</v>
      </c>
      <c r="F294" s="114">
        <v>1</v>
      </c>
      <c r="G294" s="26">
        <v>1</v>
      </c>
      <c r="H294" s="42">
        <v>4</v>
      </c>
      <c r="I294" s="10">
        <v>2</v>
      </c>
      <c r="J294" s="17">
        <v>1</v>
      </c>
      <c r="K294" s="17">
        <v>0</v>
      </c>
      <c r="L294" s="27">
        <v>0</v>
      </c>
      <c r="M294" s="27">
        <v>0</v>
      </c>
      <c r="N294" s="27">
        <v>1</v>
      </c>
      <c r="O294" s="27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1</v>
      </c>
      <c r="AC294" s="10">
        <v>0</v>
      </c>
      <c r="AD294" s="10">
        <v>0</v>
      </c>
      <c r="AE294" s="10">
        <v>2</v>
      </c>
      <c r="AF294" s="10">
        <v>1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11">
        <v>0</v>
      </c>
      <c r="AN294" s="111">
        <v>0</v>
      </c>
      <c r="AO294" s="10">
        <v>0</v>
      </c>
    </row>
    <row r="295" spans="1:41" ht="12.75">
      <c r="A295" s="26">
        <v>294</v>
      </c>
      <c r="B295">
        <v>46.25682</v>
      </c>
      <c r="C295">
        <v>-91.91337</v>
      </c>
      <c r="D295" s="10">
        <v>7.5</v>
      </c>
      <c r="E295" s="10" t="s">
        <v>572</v>
      </c>
      <c r="F295" s="114">
        <v>1</v>
      </c>
      <c r="G295" s="26">
        <v>1</v>
      </c>
      <c r="H295" s="42">
        <v>2</v>
      </c>
      <c r="I295" s="10">
        <v>1</v>
      </c>
      <c r="J295" s="17">
        <v>0</v>
      </c>
      <c r="K295" s="17">
        <v>0</v>
      </c>
      <c r="L295" s="27">
        <v>0</v>
      </c>
      <c r="M295" s="27">
        <v>0</v>
      </c>
      <c r="N295" s="27">
        <v>0</v>
      </c>
      <c r="O295" s="27">
        <v>0</v>
      </c>
      <c r="P295" s="10">
        <v>0</v>
      </c>
      <c r="Q295" s="10">
        <v>0</v>
      </c>
      <c r="R295" s="10">
        <v>1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1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11">
        <v>0</v>
      </c>
      <c r="AN295" s="111">
        <v>0</v>
      </c>
      <c r="AO295" s="10">
        <v>0</v>
      </c>
    </row>
    <row r="296" spans="1:41" ht="12.75">
      <c r="A296" s="26">
        <v>295</v>
      </c>
      <c r="B296">
        <v>46.25637</v>
      </c>
      <c r="C296">
        <v>-91.91336</v>
      </c>
      <c r="D296" s="10">
        <v>10.5</v>
      </c>
      <c r="E296" s="10" t="s">
        <v>574</v>
      </c>
      <c r="F296" s="114">
        <v>1</v>
      </c>
      <c r="G296" s="26">
        <v>0</v>
      </c>
      <c r="H296" s="42">
        <v>0</v>
      </c>
      <c r="I296" s="10">
        <v>0</v>
      </c>
      <c r="J296" s="17">
        <v>0</v>
      </c>
      <c r="K296" s="17">
        <v>0</v>
      </c>
      <c r="L296" s="27">
        <v>0</v>
      </c>
      <c r="M296" s="27">
        <v>0</v>
      </c>
      <c r="N296" s="27">
        <v>0</v>
      </c>
      <c r="O296" s="27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11">
        <v>0</v>
      </c>
      <c r="AN296" s="111">
        <v>0</v>
      </c>
      <c r="AO296" s="10">
        <v>0</v>
      </c>
    </row>
    <row r="297" spans="1:41" ht="12.75">
      <c r="A297" s="26">
        <v>296</v>
      </c>
      <c r="B297">
        <v>46.25592</v>
      </c>
      <c r="C297">
        <v>-91.91334</v>
      </c>
      <c r="D297" s="10">
        <v>12</v>
      </c>
      <c r="E297" s="10" t="s">
        <v>574</v>
      </c>
      <c r="F297" s="114">
        <v>1</v>
      </c>
      <c r="G297" s="26">
        <v>0</v>
      </c>
      <c r="H297" s="42">
        <v>0</v>
      </c>
      <c r="I297" s="10">
        <v>0</v>
      </c>
      <c r="J297" s="17">
        <v>0</v>
      </c>
      <c r="K297" s="17">
        <v>0</v>
      </c>
      <c r="L297" s="27">
        <v>0</v>
      </c>
      <c r="M297" s="27">
        <v>0</v>
      </c>
      <c r="N297" s="27">
        <v>0</v>
      </c>
      <c r="O297" s="27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11">
        <v>0</v>
      </c>
      <c r="AN297" s="111">
        <v>0</v>
      </c>
      <c r="AO297" s="10">
        <v>0</v>
      </c>
    </row>
    <row r="298" spans="1:41" ht="12.75">
      <c r="A298" s="26">
        <v>297</v>
      </c>
      <c r="B298">
        <v>46.25547</v>
      </c>
      <c r="C298">
        <v>-91.91332</v>
      </c>
      <c r="D298" s="10">
        <v>7.5</v>
      </c>
      <c r="E298" s="10" t="s">
        <v>572</v>
      </c>
      <c r="F298" s="114">
        <v>1</v>
      </c>
      <c r="G298" s="26">
        <v>1</v>
      </c>
      <c r="H298" s="42">
        <v>3</v>
      </c>
      <c r="I298" s="10">
        <v>2</v>
      </c>
      <c r="J298" s="17">
        <v>0</v>
      </c>
      <c r="K298" s="17">
        <v>2</v>
      </c>
      <c r="L298" s="27">
        <v>0</v>
      </c>
      <c r="M298" s="27">
        <v>0</v>
      </c>
      <c r="N298" s="27">
        <v>0</v>
      </c>
      <c r="O298" s="27">
        <v>0</v>
      </c>
      <c r="P298" s="10">
        <v>0</v>
      </c>
      <c r="Q298" s="10">
        <v>0</v>
      </c>
      <c r="R298" s="10">
        <v>0</v>
      </c>
      <c r="S298" s="10">
        <v>1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1</v>
      </c>
      <c r="AC298" s="10">
        <v>0</v>
      </c>
      <c r="AD298" s="10">
        <v>2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11">
        <v>0</v>
      </c>
      <c r="AN298" s="111">
        <v>0</v>
      </c>
      <c r="AO298" s="10">
        <v>0</v>
      </c>
    </row>
    <row r="299" spans="1:41" ht="12.75">
      <c r="A299" s="26">
        <v>298</v>
      </c>
      <c r="B299">
        <v>46.25502</v>
      </c>
      <c r="C299">
        <v>-91.91331</v>
      </c>
      <c r="D299" s="10">
        <v>8.5</v>
      </c>
      <c r="E299" s="10" t="s">
        <v>572</v>
      </c>
      <c r="F299" s="114">
        <v>1</v>
      </c>
      <c r="G299" s="26">
        <v>1</v>
      </c>
      <c r="H299" s="42">
        <v>2</v>
      </c>
      <c r="I299" s="10">
        <v>1</v>
      </c>
      <c r="J299" s="17">
        <v>0</v>
      </c>
      <c r="K299" s="17">
        <v>0</v>
      </c>
      <c r="L299" s="27">
        <v>0</v>
      </c>
      <c r="M299" s="27">
        <v>0</v>
      </c>
      <c r="N299" s="27">
        <v>0</v>
      </c>
      <c r="O299" s="27">
        <v>0</v>
      </c>
      <c r="P299" s="10">
        <v>1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1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11">
        <v>0</v>
      </c>
      <c r="AN299" s="111">
        <v>0</v>
      </c>
      <c r="AO299" s="10">
        <v>0</v>
      </c>
    </row>
    <row r="300" spans="1:41" ht="12.75">
      <c r="A300" s="26">
        <v>299</v>
      </c>
      <c r="B300">
        <v>46.25457</v>
      </c>
      <c r="C300">
        <v>-91.91329</v>
      </c>
      <c r="D300" s="10">
        <v>10.5</v>
      </c>
      <c r="E300" s="10" t="s">
        <v>572</v>
      </c>
      <c r="F300" s="114">
        <v>1</v>
      </c>
      <c r="G300" s="26">
        <v>1</v>
      </c>
      <c r="H300" s="42">
        <v>3</v>
      </c>
      <c r="I300" s="10">
        <v>1</v>
      </c>
      <c r="J300" s="17">
        <v>0</v>
      </c>
      <c r="K300" s="17">
        <v>0</v>
      </c>
      <c r="L300" s="27">
        <v>0</v>
      </c>
      <c r="M300" s="27">
        <v>0</v>
      </c>
      <c r="N300" s="27">
        <v>1</v>
      </c>
      <c r="O300" s="27">
        <v>0</v>
      </c>
      <c r="P300" s="10">
        <v>0</v>
      </c>
      <c r="Q300" s="10">
        <v>0</v>
      </c>
      <c r="R300" s="10">
        <v>1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1</v>
      </c>
      <c r="AM300" s="111">
        <v>0</v>
      </c>
      <c r="AN300" s="111">
        <v>0</v>
      </c>
      <c r="AO300" s="10">
        <v>0</v>
      </c>
    </row>
    <row r="301" spans="1:41" ht="12.75">
      <c r="A301" s="26">
        <v>300</v>
      </c>
      <c r="B301">
        <v>46.25412</v>
      </c>
      <c r="C301">
        <v>-91.91328</v>
      </c>
      <c r="D301" s="10">
        <v>5</v>
      </c>
      <c r="E301" s="10" t="s">
        <v>572</v>
      </c>
      <c r="F301" s="114">
        <v>1</v>
      </c>
      <c r="G301" s="26">
        <v>1</v>
      </c>
      <c r="H301" s="42">
        <v>3</v>
      </c>
      <c r="I301" s="10">
        <v>3</v>
      </c>
      <c r="J301" s="17">
        <v>0</v>
      </c>
      <c r="K301" s="17">
        <v>0</v>
      </c>
      <c r="L301" s="27">
        <v>0</v>
      </c>
      <c r="M301" s="27">
        <v>0</v>
      </c>
      <c r="N301" s="27">
        <v>2</v>
      </c>
      <c r="O301" s="27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1</v>
      </c>
      <c r="AE301" s="10">
        <v>3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11">
        <v>0</v>
      </c>
      <c r="AN301" s="111">
        <v>0</v>
      </c>
      <c r="AO301" s="10">
        <v>0</v>
      </c>
    </row>
    <row r="302" spans="1:41" ht="12.75">
      <c r="A302" s="26">
        <v>301</v>
      </c>
      <c r="B302">
        <v>46.25367</v>
      </c>
      <c r="C302">
        <v>-91.91326</v>
      </c>
      <c r="D302" s="10">
        <v>2.5</v>
      </c>
      <c r="E302" s="10" t="s">
        <v>573</v>
      </c>
      <c r="F302" s="114">
        <v>1</v>
      </c>
      <c r="G302" s="26">
        <v>1</v>
      </c>
      <c r="H302" s="42">
        <v>6</v>
      </c>
      <c r="I302" s="10">
        <v>2</v>
      </c>
      <c r="J302" s="17">
        <v>0</v>
      </c>
      <c r="K302" s="17">
        <v>0</v>
      </c>
      <c r="L302" s="27">
        <v>1</v>
      </c>
      <c r="M302" s="27">
        <v>0</v>
      </c>
      <c r="N302" s="27">
        <v>0</v>
      </c>
      <c r="O302" s="27">
        <v>1</v>
      </c>
      <c r="P302" s="10">
        <v>0</v>
      </c>
      <c r="Q302" s="10">
        <v>0</v>
      </c>
      <c r="R302" s="10">
        <v>1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1</v>
      </c>
      <c r="Z302" s="10">
        <v>1</v>
      </c>
      <c r="AA302" s="10">
        <v>0</v>
      </c>
      <c r="AB302" s="10">
        <v>0</v>
      </c>
      <c r="AC302" s="10">
        <v>0</v>
      </c>
      <c r="AD302" s="10">
        <v>0</v>
      </c>
      <c r="AE302" s="10">
        <v>2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11">
        <v>0</v>
      </c>
      <c r="AN302" s="111">
        <v>0</v>
      </c>
      <c r="AO302" s="10">
        <v>0</v>
      </c>
    </row>
    <row r="303" spans="1:41" ht="12.75">
      <c r="A303" s="26">
        <v>302</v>
      </c>
      <c r="B303">
        <v>46.25322</v>
      </c>
      <c r="C303">
        <v>-91.91325</v>
      </c>
      <c r="D303" s="10">
        <v>2</v>
      </c>
      <c r="E303" s="10" t="s">
        <v>574</v>
      </c>
      <c r="F303" s="114">
        <v>1</v>
      </c>
      <c r="G303" s="26">
        <v>1</v>
      </c>
      <c r="H303" s="42">
        <v>2</v>
      </c>
      <c r="I303" s="10">
        <v>3</v>
      </c>
      <c r="J303" s="17">
        <v>0</v>
      </c>
      <c r="K303" s="17">
        <v>0</v>
      </c>
      <c r="L303" s="27">
        <v>0</v>
      </c>
      <c r="M303" s="27">
        <v>0</v>
      </c>
      <c r="N303" s="27">
        <v>0</v>
      </c>
      <c r="O303" s="27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1</v>
      </c>
      <c r="AF303" s="10">
        <v>0</v>
      </c>
      <c r="AG303" s="10">
        <v>0</v>
      </c>
      <c r="AH303" s="10">
        <v>0</v>
      </c>
      <c r="AI303" s="10">
        <v>3</v>
      </c>
      <c r="AJ303" s="10">
        <v>0</v>
      </c>
      <c r="AK303" s="10">
        <v>0</v>
      </c>
      <c r="AL303" s="10">
        <v>0</v>
      </c>
      <c r="AM303" s="111">
        <v>0</v>
      </c>
      <c r="AN303" s="111">
        <v>0</v>
      </c>
      <c r="AO303" s="10">
        <v>0</v>
      </c>
    </row>
    <row r="304" spans="1:41" ht="12.75">
      <c r="A304" s="26">
        <v>303</v>
      </c>
      <c r="B304">
        <v>46.25277</v>
      </c>
      <c r="C304">
        <v>-91.91323</v>
      </c>
      <c r="D304" s="10">
        <v>1.5</v>
      </c>
      <c r="E304" s="10" t="s">
        <v>573</v>
      </c>
      <c r="F304" s="114">
        <v>1</v>
      </c>
      <c r="G304" s="26">
        <v>1</v>
      </c>
      <c r="H304" s="42">
        <v>1</v>
      </c>
      <c r="I304" s="10">
        <v>1</v>
      </c>
      <c r="J304" s="17">
        <v>0</v>
      </c>
      <c r="K304" s="17">
        <v>0</v>
      </c>
      <c r="L304" s="27">
        <v>0</v>
      </c>
      <c r="M304" s="27">
        <v>0</v>
      </c>
      <c r="N304" s="27">
        <v>0</v>
      </c>
      <c r="O304" s="27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1</v>
      </c>
      <c r="AM304" s="111">
        <v>0</v>
      </c>
      <c r="AN304" s="111">
        <v>0</v>
      </c>
      <c r="AO304" s="10">
        <v>0</v>
      </c>
    </row>
    <row r="305" spans="1:41" ht="12.75">
      <c r="A305" s="26">
        <v>304</v>
      </c>
      <c r="B305">
        <v>46.25232</v>
      </c>
      <c r="C305">
        <v>-91.91321</v>
      </c>
      <c r="D305" s="10">
        <v>4.5</v>
      </c>
      <c r="E305" s="10" t="s">
        <v>572</v>
      </c>
      <c r="F305" s="114">
        <v>1</v>
      </c>
      <c r="G305" s="26">
        <v>1</v>
      </c>
      <c r="H305" s="42">
        <v>6</v>
      </c>
      <c r="I305" s="10">
        <v>2</v>
      </c>
      <c r="J305" s="17">
        <v>0</v>
      </c>
      <c r="K305" s="17">
        <v>0</v>
      </c>
      <c r="L305" s="27">
        <v>2</v>
      </c>
      <c r="M305" s="27">
        <v>0</v>
      </c>
      <c r="N305" s="27">
        <v>0</v>
      </c>
      <c r="O305" s="27">
        <v>0</v>
      </c>
      <c r="P305" s="10">
        <v>1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1</v>
      </c>
      <c r="Z305" s="10">
        <v>0</v>
      </c>
      <c r="AA305" s="10">
        <v>0</v>
      </c>
      <c r="AB305" s="10">
        <v>1</v>
      </c>
      <c r="AC305" s="10">
        <v>0</v>
      </c>
      <c r="AD305" s="10">
        <v>0</v>
      </c>
      <c r="AE305" s="10">
        <v>1</v>
      </c>
      <c r="AF305" s="10">
        <v>1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11">
        <v>0</v>
      </c>
      <c r="AN305" s="111">
        <v>0</v>
      </c>
      <c r="AO305" s="10">
        <v>0</v>
      </c>
    </row>
    <row r="306" spans="1:41" ht="12.75">
      <c r="A306" s="26">
        <v>305</v>
      </c>
      <c r="B306">
        <v>46.25187</v>
      </c>
      <c r="C306">
        <v>-91.9132</v>
      </c>
      <c r="D306" s="10">
        <v>5</v>
      </c>
      <c r="E306" s="10" t="s">
        <v>572</v>
      </c>
      <c r="F306" s="114">
        <v>1</v>
      </c>
      <c r="G306" s="26">
        <v>1</v>
      </c>
      <c r="H306" s="42">
        <v>2</v>
      </c>
      <c r="I306" s="10">
        <v>2</v>
      </c>
      <c r="J306" s="17">
        <v>0</v>
      </c>
      <c r="K306" s="17">
        <v>0</v>
      </c>
      <c r="L306" s="27">
        <v>0</v>
      </c>
      <c r="M306" s="27">
        <v>0</v>
      </c>
      <c r="N306" s="27">
        <v>0</v>
      </c>
      <c r="O306" s="27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1</v>
      </c>
      <c r="AE306" s="10">
        <v>2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11">
        <v>0</v>
      </c>
      <c r="AN306" s="111">
        <v>0</v>
      </c>
      <c r="AO306" s="10">
        <v>0</v>
      </c>
    </row>
    <row r="307" spans="1:41" ht="12.75">
      <c r="A307" s="26">
        <v>306</v>
      </c>
      <c r="B307">
        <v>46.25142</v>
      </c>
      <c r="C307">
        <v>-91.91318</v>
      </c>
      <c r="D307" s="10">
        <v>4.5</v>
      </c>
      <c r="E307" s="10" t="s">
        <v>572</v>
      </c>
      <c r="F307" s="114">
        <v>1</v>
      </c>
      <c r="G307" s="26">
        <v>1</v>
      </c>
      <c r="H307" s="42">
        <v>4</v>
      </c>
      <c r="I307" s="10">
        <v>2</v>
      </c>
      <c r="J307" s="17">
        <v>0</v>
      </c>
      <c r="K307" s="17">
        <v>0</v>
      </c>
      <c r="L307" s="27">
        <v>0</v>
      </c>
      <c r="M307" s="27">
        <v>0</v>
      </c>
      <c r="N307" s="27">
        <v>1</v>
      </c>
      <c r="O307" s="27">
        <v>0</v>
      </c>
      <c r="P307" s="10">
        <v>1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2</v>
      </c>
      <c r="AC307" s="10">
        <v>0</v>
      </c>
      <c r="AD307" s="10">
        <v>0</v>
      </c>
      <c r="AE307" s="10">
        <v>2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11">
        <v>0</v>
      </c>
      <c r="AN307" s="111">
        <v>0</v>
      </c>
      <c r="AO307" s="10">
        <v>0</v>
      </c>
    </row>
    <row r="308" spans="1:41" ht="12.75">
      <c r="A308" s="26">
        <v>307</v>
      </c>
      <c r="B308">
        <v>46.25097</v>
      </c>
      <c r="C308">
        <v>-91.91317</v>
      </c>
      <c r="D308" s="10">
        <v>4</v>
      </c>
      <c r="E308" s="10" t="s">
        <v>572</v>
      </c>
      <c r="F308" s="114">
        <v>1</v>
      </c>
      <c r="G308" s="26">
        <v>1</v>
      </c>
      <c r="H308" s="42">
        <v>4</v>
      </c>
      <c r="I308" s="10">
        <v>2</v>
      </c>
      <c r="J308" s="17">
        <v>0</v>
      </c>
      <c r="K308" s="17">
        <v>0</v>
      </c>
      <c r="L308" s="27">
        <v>0</v>
      </c>
      <c r="M308" s="27">
        <v>0</v>
      </c>
      <c r="N308" s="27">
        <v>0</v>
      </c>
      <c r="O308" s="27">
        <v>0</v>
      </c>
      <c r="P308" s="10">
        <v>1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1</v>
      </c>
      <c r="Z308" s="10">
        <v>0</v>
      </c>
      <c r="AA308" s="10">
        <v>0</v>
      </c>
      <c r="AB308" s="10">
        <v>1</v>
      </c>
      <c r="AC308" s="10">
        <v>0</v>
      </c>
      <c r="AD308" s="10">
        <v>0</v>
      </c>
      <c r="AE308" s="10">
        <v>2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11">
        <v>0</v>
      </c>
      <c r="AN308" s="111">
        <v>0</v>
      </c>
      <c r="AO308" s="10">
        <v>0</v>
      </c>
    </row>
    <row r="309" spans="1:41" ht="12.75">
      <c r="A309" s="26">
        <v>308</v>
      </c>
      <c r="B309">
        <v>46.25052</v>
      </c>
      <c r="C309">
        <v>-91.91315</v>
      </c>
      <c r="D309" s="10">
        <v>4.5</v>
      </c>
      <c r="E309" s="10" t="s">
        <v>572</v>
      </c>
      <c r="F309" s="114">
        <v>1</v>
      </c>
      <c r="G309" s="26">
        <v>1</v>
      </c>
      <c r="H309" s="42">
        <v>1</v>
      </c>
      <c r="I309" s="10">
        <v>3</v>
      </c>
      <c r="J309" s="17">
        <v>0</v>
      </c>
      <c r="K309" s="17">
        <v>0</v>
      </c>
      <c r="L309" s="27">
        <v>0</v>
      </c>
      <c r="M309" s="27">
        <v>0</v>
      </c>
      <c r="N309" s="27">
        <v>0</v>
      </c>
      <c r="O309" s="27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3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11">
        <v>0</v>
      </c>
      <c r="AN309" s="111">
        <v>0</v>
      </c>
      <c r="AO309" s="10">
        <v>0</v>
      </c>
    </row>
    <row r="310" spans="1:41" ht="12.75">
      <c r="A310" s="26">
        <v>309</v>
      </c>
      <c r="B310">
        <v>46.24693</v>
      </c>
      <c r="C310">
        <v>-91.91303</v>
      </c>
      <c r="D310" s="10">
        <v>3</v>
      </c>
      <c r="E310" s="10" t="s">
        <v>572</v>
      </c>
      <c r="F310" s="114">
        <v>1</v>
      </c>
      <c r="G310" s="26">
        <v>1</v>
      </c>
      <c r="H310" s="42">
        <v>3</v>
      </c>
      <c r="I310" s="10">
        <v>2</v>
      </c>
      <c r="J310" s="17">
        <v>0</v>
      </c>
      <c r="K310" s="17">
        <v>0</v>
      </c>
      <c r="L310" s="27">
        <v>0</v>
      </c>
      <c r="M310" s="27">
        <v>0</v>
      </c>
      <c r="N310" s="27">
        <v>1</v>
      </c>
      <c r="O310" s="27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1</v>
      </c>
      <c r="AE310" s="10">
        <v>2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11">
        <v>0</v>
      </c>
      <c r="AN310" s="111">
        <v>0</v>
      </c>
      <c r="AO310" s="10">
        <v>0</v>
      </c>
    </row>
    <row r="311" spans="1:41" ht="12.75">
      <c r="A311" s="26">
        <v>310</v>
      </c>
      <c r="B311">
        <v>46.24648</v>
      </c>
      <c r="C311">
        <v>-91.91301</v>
      </c>
      <c r="D311" s="10">
        <v>3</v>
      </c>
      <c r="E311" s="10" t="s">
        <v>572</v>
      </c>
      <c r="F311" s="114">
        <v>1</v>
      </c>
      <c r="G311" s="26">
        <v>1</v>
      </c>
      <c r="H311" s="42">
        <v>5</v>
      </c>
      <c r="I311" s="10">
        <v>2</v>
      </c>
      <c r="J311" s="17">
        <v>0</v>
      </c>
      <c r="K311" s="17">
        <v>0</v>
      </c>
      <c r="L311" s="27">
        <v>0</v>
      </c>
      <c r="M311" s="27">
        <v>0</v>
      </c>
      <c r="N311" s="27">
        <v>1</v>
      </c>
      <c r="O311" s="27">
        <v>0</v>
      </c>
      <c r="P311" s="10">
        <v>1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1</v>
      </c>
      <c r="Z311" s="10">
        <v>0</v>
      </c>
      <c r="AA311" s="10">
        <v>0</v>
      </c>
      <c r="AB311" s="10">
        <v>1</v>
      </c>
      <c r="AC311" s="10">
        <v>0</v>
      </c>
      <c r="AD311" s="10">
        <v>0</v>
      </c>
      <c r="AE311" s="10">
        <v>2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11">
        <v>0</v>
      </c>
      <c r="AN311" s="111">
        <v>0</v>
      </c>
      <c r="AO311" s="10">
        <v>0</v>
      </c>
    </row>
    <row r="312" spans="1:41" ht="12.75">
      <c r="A312" s="26">
        <v>311</v>
      </c>
      <c r="B312">
        <v>46.24603</v>
      </c>
      <c r="C312">
        <v>-91.913</v>
      </c>
      <c r="D312" s="10">
        <v>2</v>
      </c>
      <c r="E312" s="10" t="s">
        <v>572</v>
      </c>
      <c r="F312" s="114">
        <v>1</v>
      </c>
      <c r="G312" s="26">
        <v>1</v>
      </c>
      <c r="H312" s="42">
        <v>2</v>
      </c>
      <c r="I312" s="10">
        <v>2</v>
      </c>
      <c r="J312" s="17">
        <v>0</v>
      </c>
      <c r="K312" s="17">
        <v>0</v>
      </c>
      <c r="L312" s="27">
        <v>0</v>
      </c>
      <c r="M312" s="27">
        <v>0</v>
      </c>
      <c r="N312" s="27">
        <v>0</v>
      </c>
      <c r="O312" s="27">
        <v>0</v>
      </c>
      <c r="P312" s="10">
        <v>1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2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11">
        <v>0</v>
      </c>
      <c r="AN312" s="111">
        <v>0</v>
      </c>
      <c r="AO312" s="10">
        <v>0</v>
      </c>
    </row>
    <row r="313" spans="1:41" ht="12.75">
      <c r="A313" s="26">
        <v>312</v>
      </c>
      <c r="B313">
        <v>46.24558</v>
      </c>
      <c r="C313">
        <v>-91.91298</v>
      </c>
      <c r="D313" s="10">
        <v>1.5</v>
      </c>
      <c r="E313" s="10" t="s">
        <v>572</v>
      </c>
      <c r="F313" s="114">
        <v>1</v>
      </c>
      <c r="G313" s="26">
        <v>1</v>
      </c>
      <c r="H313" s="42">
        <v>2</v>
      </c>
      <c r="I313" s="10">
        <v>2</v>
      </c>
      <c r="J313" s="17">
        <v>0</v>
      </c>
      <c r="K313" s="17">
        <v>0</v>
      </c>
      <c r="L313" s="27">
        <v>0</v>
      </c>
      <c r="M313" s="27">
        <v>0</v>
      </c>
      <c r="N313" s="27">
        <v>0</v>
      </c>
      <c r="O313" s="27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2</v>
      </c>
      <c r="AE313" s="10">
        <v>2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11">
        <v>0</v>
      </c>
      <c r="AN313" s="111">
        <v>1</v>
      </c>
      <c r="AO313" s="10">
        <v>0</v>
      </c>
    </row>
    <row r="314" spans="1:41" ht="12.75">
      <c r="A314" s="26">
        <v>313</v>
      </c>
      <c r="B314">
        <v>46.25908</v>
      </c>
      <c r="C314">
        <v>-91.9128</v>
      </c>
      <c r="D314" s="10">
        <v>2</v>
      </c>
      <c r="E314" s="10" t="s">
        <v>572</v>
      </c>
      <c r="F314" s="114">
        <v>1</v>
      </c>
      <c r="G314" s="26">
        <v>1</v>
      </c>
      <c r="H314" s="42">
        <v>4</v>
      </c>
      <c r="I314" s="10">
        <v>2</v>
      </c>
      <c r="J314" s="17">
        <v>0</v>
      </c>
      <c r="K314" s="17">
        <v>0</v>
      </c>
      <c r="L314" s="27">
        <v>0</v>
      </c>
      <c r="M314" s="27">
        <v>2</v>
      </c>
      <c r="N314" s="27">
        <v>0</v>
      </c>
      <c r="O314" s="27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1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1</v>
      </c>
      <c r="AI314" s="10">
        <v>0</v>
      </c>
      <c r="AJ314" s="10">
        <v>0</v>
      </c>
      <c r="AK314" s="10">
        <v>1</v>
      </c>
      <c r="AL314" s="10">
        <v>0</v>
      </c>
      <c r="AM314" s="111">
        <v>0</v>
      </c>
      <c r="AN314" s="111">
        <v>0</v>
      </c>
      <c r="AO314" s="10">
        <v>0</v>
      </c>
    </row>
    <row r="315" spans="1:41" ht="12.75">
      <c r="A315" s="26">
        <v>314</v>
      </c>
      <c r="B315">
        <v>46.25863</v>
      </c>
      <c r="C315">
        <v>-91.91279</v>
      </c>
      <c r="D315" s="10">
        <v>4</v>
      </c>
      <c r="E315" s="10" t="s">
        <v>572</v>
      </c>
      <c r="F315" s="114">
        <v>1</v>
      </c>
      <c r="G315" s="26">
        <v>1</v>
      </c>
      <c r="H315" s="42">
        <v>2</v>
      </c>
      <c r="I315" s="10">
        <v>3</v>
      </c>
      <c r="J315" s="17">
        <v>0</v>
      </c>
      <c r="K315" s="17">
        <v>0</v>
      </c>
      <c r="L315" s="27">
        <v>2</v>
      </c>
      <c r="M315" s="27">
        <v>0</v>
      </c>
      <c r="N315" s="27">
        <v>0</v>
      </c>
      <c r="O315" s="27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3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11">
        <v>0</v>
      </c>
      <c r="AN315" s="111">
        <v>0</v>
      </c>
      <c r="AO315" s="10">
        <v>0</v>
      </c>
    </row>
    <row r="316" spans="1:41" ht="12.75">
      <c r="A316" s="26">
        <v>315</v>
      </c>
      <c r="B316">
        <v>46.25818</v>
      </c>
      <c r="C316">
        <v>-91.91277</v>
      </c>
      <c r="D316" s="10">
        <v>5</v>
      </c>
      <c r="E316" s="10" t="s">
        <v>572</v>
      </c>
      <c r="F316" s="114">
        <v>1</v>
      </c>
      <c r="G316" s="26">
        <v>1</v>
      </c>
      <c r="H316" s="42">
        <v>3</v>
      </c>
      <c r="I316" s="10">
        <v>3</v>
      </c>
      <c r="J316" s="17">
        <v>0</v>
      </c>
      <c r="K316" s="17">
        <v>0</v>
      </c>
      <c r="L316" s="27">
        <v>0</v>
      </c>
      <c r="M316" s="27">
        <v>0</v>
      </c>
      <c r="N316" s="27">
        <v>0</v>
      </c>
      <c r="O316" s="27">
        <v>0</v>
      </c>
      <c r="P316" s="10">
        <v>1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1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3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11">
        <v>0</v>
      </c>
      <c r="AN316" s="111">
        <v>0</v>
      </c>
      <c r="AO316" s="10">
        <v>0</v>
      </c>
    </row>
    <row r="317" spans="1:41" ht="12.75">
      <c r="A317" s="26">
        <v>316</v>
      </c>
      <c r="B317">
        <v>46.25773</v>
      </c>
      <c r="C317">
        <v>-91.91275</v>
      </c>
      <c r="D317" s="10">
        <v>5.5</v>
      </c>
      <c r="E317" s="10" t="s">
        <v>572</v>
      </c>
      <c r="F317" s="114">
        <v>1</v>
      </c>
      <c r="G317" s="26">
        <v>1</v>
      </c>
      <c r="H317" s="42">
        <v>5</v>
      </c>
      <c r="I317" s="10">
        <v>2</v>
      </c>
      <c r="J317" s="17">
        <v>0</v>
      </c>
      <c r="K317" s="17">
        <v>0</v>
      </c>
      <c r="L317" s="27">
        <v>0</v>
      </c>
      <c r="M317" s="27">
        <v>0</v>
      </c>
      <c r="N317" s="27">
        <v>1</v>
      </c>
      <c r="O317" s="27">
        <v>0</v>
      </c>
      <c r="P317" s="10">
        <v>1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1</v>
      </c>
      <c r="Z317" s="10">
        <v>0</v>
      </c>
      <c r="AA317" s="10">
        <v>0</v>
      </c>
      <c r="AB317" s="10">
        <v>1</v>
      </c>
      <c r="AC317" s="10">
        <v>0</v>
      </c>
      <c r="AD317" s="10">
        <v>0</v>
      </c>
      <c r="AE317" s="10">
        <v>2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11">
        <v>0</v>
      </c>
      <c r="AN317" s="111">
        <v>0</v>
      </c>
      <c r="AO317" s="10">
        <v>0</v>
      </c>
    </row>
    <row r="318" spans="1:41" ht="12.75">
      <c r="A318" s="26">
        <v>317</v>
      </c>
      <c r="B318">
        <v>46.25728</v>
      </c>
      <c r="C318">
        <v>-91.91274</v>
      </c>
      <c r="D318" s="10">
        <v>6</v>
      </c>
      <c r="E318" s="10" t="s">
        <v>572</v>
      </c>
      <c r="F318" s="114">
        <v>1</v>
      </c>
      <c r="G318" s="26">
        <v>1</v>
      </c>
      <c r="H318" s="42">
        <v>3</v>
      </c>
      <c r="I318" s="10">
        <v>2</v>
      </c>
      <c r="J318" s="17">
        <v>0</v>
      </c>
      <c r="K318" s="17">
        <v>0</v>
      </c>
      <c r="L318" s="27">
        <v>0</v>
      </c>
      <c r="M318" s="27">
        <v>0</v>
      </c>
      <c r="N318" s="27">
        <v>0</v>
      </c>
      <c r="O318" s="27">
        <v>0</v>
      </c>
      <c r="P318" s="10">
        <v>1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1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2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11">
        <v>0</v>
      </c>
      <c r="AN318" s="111">
        <v>0</v>
      </c>
      <c r="AO318" s="10">
        <v>0</v>
      </c>
    </row>
    <row r="319" spans="1:41" ht="12.75">
      <c r="A319" s="26">
        <v>318</v>
      </c>
      <c r="B319">
        <v>46.25683</v>
      </c>
      <c r="C319">
        <v>-91.91272</v>
      </c>
      <c r="D319" s="10">
        <v>9</v>
      </c>
      <c r="E319" s="10" t="s">
        <v>572</v>
      </c>
      <c r="F319" s="114">
        <v>1</v>
      </c>
      <c r="G319" s="26">
        <v>1</v>
      </c>
      <c r="H319" s="42">
        <v>2</v>
      </c>
      <c r="I319" s="10">
        <v>1</v>
      </c>
      <c r="J319" s="17">
        <v>0</v>
      </c>
      <c r="K319" s="17">
        <v>0</v>
      </c>
      <c r="L319" s="27">
        <v>0</v>
      </c>
      <c r="M319" s="27">
        <v>0</v>
      </c>
      <c r="N319" s="27">
        <v>1</v>
      </c>
      <c r="O319" s="27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1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11">
        <v>0</v>
      </c>
      <c r="AN319" s="111">
        <v>0</v>
      </c>
      <c r="AO319" s="10">
        <v>0</v>
      </c>
    </row>
    <row r="320" spans="1:41" ht="12.75">
      <c r="A320" s="26">
        <v>319</v>
      </c>
      <c r="B320">
        <v>46.25638</v>
      </c>
      <c r="C320">
        <v>-91.91271</v>
      </c>
      <c r="D320" s="10">
        <v>10</v>
      </c>
      <c r="E320" s="10" t="s">
        <v>574</v>
      </c>
      <c r="F320" s="114">
        <v>1</v>
      </c>
      <c r="G320" s="26">
        <v>0</v>
      </c>
      <c r="H320" s="42">
        <v>0</v>
      </c>
      <c r="I320" s="10">
        <v>0</v>
      </c>
      <c r="J320" s="17">
        <v>0</v>
      </c>
      <c r="K320" s="17">
        <v>0</v>
      </c>
      <c r="L320" s="27">
        <v>0</v>
      </c>
      <c r="M320" s="27">
        <v>0</v>
      </c>
      <c r="N320" s="27">
        <v>0</v>
      </c>
      <c r="O320" s="27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11">
        <v>0</v>
      </c>
      <c r="AN320" s="111">
        <v>0</v>
      </c>
      <c r="AO320" s="10">
        <v>0</v>
      </c>
    </row>
    <row r="321" spans="1:41" ht="12.75">
      <c r="A321" s="26">
        <v>320</v>
      </c>
      <c r="B321">
        <v>46.25593</v>
      </c>
      <c r="C321">
        <v>-91.91269</v>
      </c>
      <c r="D321" s="10">
        <v>9.5</v>
      </c>
      <c r="E321" s="10" t="s">
        <v>574</v>
      </c>
      <c r="F321" s="114">
        <v>1</v>
      </c>
      <c r="G321" s="26">
        <v>0</v>
      </c>
      <c r="H321" s="42">
        <v>0</v>
      </c>
      <c r="I321" s="10">
        <v>0</v>
      </c>
      <c r="J321" s="17">
        <v>0</v>
      </c>
      <c r="K321" s="17">
        <v>0</v>
      </c>
      <c r="L321" s="27">
        <v>0</v>
      </c>
      <c r="M321" s="27">
        <v>0</v>
      </c>
      <c r="N321" s="27">
        <v>0</v>
      </c>
      <c r="O321" s="27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11">
        <v>0</v>
      </c>
      <c r="AN321" s="111">
        <v>0</v>
      </c>
      <c r="AO321" s="10">
        <v>0</v>
      </c>
    </row>
    <row r="322" spans="1:41" ht="12.75">
      <c r="A322" s="26">
        <v>321</v>
      </c>
      <c r="B322">
        <v>46.25548</v>
      </c>
      <c r="C322">
        <v>-91.91268</v>
      </c>
      <c r="D322" s="10">
        <v>6.5</v>
      </c>
      <c r="E322" s="10" t="s">
        <v>572</v>
      </c>
      <c r="F322" s="114">
        <v>1</v>
      </c>
      <c r="G322" s="26">
        <v>1</v>
      </c>
      <c r="H322" s="42">
        <v>4</v>
      </c>
      <c r="I322" s="10">
        <v>2</v>
      </c>
      <c r="J322" s="17">
        <v>0</v>
      </c>
      <c r="K322" s="17">
        <v>0</v>
      </c>
      <c r="L322" s="27">
        <v>0</v>
      </c>
      <c r="M322" s="27">
        <v>0</v>
      </c>
      <c r="N322" s="27">
        <v>0</v>
      </c>
      <c r="O322" s="27">
        <v>0</v>
      </c>
      <c r="P322" s="10">
        <v>1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2</v>
      </c>
      <c r="AE322" s="10">
        <v>2</v>
      </c>
      <c r="AF322" s="10">
        <v>1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11">
        <v>0</v>
      </c>
      <c r="AN322" s="111">
        <v>0</v>
      </c>
      <c r="AO322" s="10">
        <v>0</v>
      </c>
    </row>
    <row r="323" spans="1:41" ht="12.75">
      <c r="A323" s="26">
        <v>322</v>
      </c>
      <c r="B323">
        <v>46.25503</v>
      </c>
      <c r="C323">
        <v>-91.91266</v>
      </c>
      <c r="D323" s="10">
        <v>6</v>
      </c>
      <c r="E323" s="10" t="s">
        <v>572</v>
      </c>
      <c r="F323" s="114">
        <v>1</v>
      </c>
      <c r="G323" s="26">
        <v>1</v>
      </c>
      <c r="H323" s="42">
        <v>4</v>
      </c>
      <c r="I323" s="10">
        <v>3</v>
      </c>
      <c r="J323" s="17">
        <v>0</v>
      </c>
      <c r="K323" s="17">
        <v>0</v>
      </c>
      <c r="L323" s="27">
        <v>0</v>
      </c>
      <c r="M323" s="27">
        <v>0</v>
      </c>
      <c r="N323" s="27">
        <v>1</v>
      </c>
      <c r="O323" s="27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3</v>
      </c>
      <c r="AC323" s="10">
        <v>0</v>
      </c>
      <c r="AD323" s="10">
        <v>0</v>
      </c>
      <c r="AE323" s="10">
        <v>2</v>
      </c>
      <c r="AF323" s="10">
        <v>1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11">
        <v>0</v>
      </c>
      <c r="AN323" s="111">
        <v>0</v>
      </c>
      <c r="AO323" s="10">
        <v>0</v>
      </c>
    </row>
    <row r="324" spans="1:41" ht="12.75">
      <c r="A324" s="26">
        <v>323</v>
      </c>
      <c r="B324">
        <v>46.25458</v>
      </c>
      <c r="C324">
        <v>-91.91264</v>
      </c>
      <c r="D324" s="10">
        <v>5</v>
      </c>
      <c r="E324" s="10" t="s">
        <v>572</v>
      </c>
      <c r="F324" s="114">
        <v>1</v>
      </c>
      <c r="G324" s="26">
        <v>1</v>
      </c>
      <c r="H324" s="42">
        <v>2</v>
      </c>
      <c r="I324" s="10">
        <v>2</v>
      </c>
      <c r="J324" s="17">
        <v>0</v>
      </c>
      <c r="K324" s="17">
        <v>0</v>
      </c>
      <c r="L324" s="27">
        <v>0</v>
      </c>
      <c r="M324" s="27">
        <v>0</v>
      </c>
      <c r="N324" s="27">
        <v>0</v>
      </c>
      <c r="O324" s="27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1</v>
      </c>
      <c r="AE324" s="10">
        <v>2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11">
        <v>0</v>
      </c>
      <c r="AN324" s="111">
        <v>0</v>
      </c>
      <c r="AO324" s="10">
        <v>0</v>
      </c>
    </row>
    <row r="325" spans="1:41" ht="12.75">
      <c r="A325" s="26">
        <v>324</v>
      </c>
      <c r="B325">
        <v>46.25413</v>
      </c>
      <c r="C325">
        <v>-91.91263</v>
      </c>
      <c r="D325" s="10">
        <v>3</v>
      </c>
      <c r="E325" s="10" t="s">
        <v>572</v>
      </c>
      <c r="F325" s="114">
        <v>1</v>
      </c>
      <c r="G325" s="26">
        <v>1</v>
      </c>
      <c r="H325" s="42">
        <v>2</v>
      </c>
      <c r="I325" s="10">
        <v>2</v>
      </c>
      <c r="J325" s="17">
        <v>0</v>
      </c>
      <c r="K325" s="17">
        <v>0</v>
      </c>
      <c r="L325" s="27">
        <v>0</v>
      </c>
      <c r="M325" s="27">
        <v>0</v>
      </c>
      <c r="N325" s="27">
        <v>0</v>
      </c>
      <c r="O325" s="27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1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2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11">
        <v>0</v>
      </c>
      <c r="AN325" s="111">
        <v>0</v>
      </c>
      <c r="AO325" s="10">
        <v>0</v>
      </c>
    </row>
    <row r="326" spans="1:41" ht="12.75">
      <c r="A326" s="26">
        <v>325</v>
      </c>
      <c r="B326">
        <v>46.25368</v>
      </c>
      <c r="C326">
        <v>-91.91261</v>
      </c>
      <c r="D326" s="10">
        <v>3</v>
      </c>
      <c r="E326" s="10" t="s">
        <v>572</v>
      </c>
      <c r="F326" s="114">
        <v>1</v>
      </c>
      <c r="G326" s="26">
        <v>1</v>
      </c>
      <c r="H326" s="42">
        <v>3</v>
      </c>
      <c r="I326" s="10">
        <v>2</v>
      </c>
      <c r="J326" s="17">
        <v>0</v>
      </c>
      <c r="K326" s="17">
        <v>0</v>
      </c>
      <c r="L326" s="27">
        <v>1</v>
      </c>
      <c r="M326" s="27">
        <v>0</v>
      </c>
      <c r="N326" s="27">
        <v>0</v>
      </c>
      <c r="O326" s="27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1</v>
      </c>
      <c r="AC326" s="10">
        <v>0</v>
      </c>
      <c r="AD326" s="10">
        <v>0</v>
      </c>
      <c r="AE326" s="10">
        <v>2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11">
        <v>0</v>
      </c>
      <c r="AN326" s="111">
        <v>0</v>
      </c>
      <c r="AO326" s="10">
        <v>0</v>
      </c>
    </row>
    <row r="327" spans="1:41" ht="12.75">
      <c r="A327" s="26">
        <v>326</v>
      </c>
      <c r="B327">
        <v>46.25323</v>
      </c>
      <c r="C327">
        <v>-91.9126</v>
      </c>
      <c r="D327" s="10">
        <v>1.5</v>
      </c>
      <c r="E327" s="10" t="s">
        <v>572</v>
      </c>
      <c r="F327" s="114">
        <v>1</v>
      </c>
      <c r="G327" s="26">
        <v>1</v>
      </c>
      <c r="H327" s="42">
        <v>4</v>
      </c>
      <c r="I327" s="10">
        <v>2</v>
      </c>
      <c r="J327" s="17">
        <v>0</v>
      </c>
      <c r="K327" s="17">
        <v>0</v>
      </c>
      <c r="L327" s="27">
        <v>1</v>
      </c>
      <c r="M327" s="27">
        <v>0</v>
      </c>
      <c r="N327" s="27">
        <v>0</v>
      </c>
      <c r="O327" s="27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1</v>
      </c>
      <c r="AD327" s="10">
        <v>0</v>
      </c>
      <c r="AE327" s="10">
        <v>2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1</v>
      </c>
      <c r="AM327" s="111">
        <v>0</v>
      </c>
      <c r="AN327" s="111">
        <v>0</v>
      </c>
      <c r="AO327" s="10">
        <v>0</v>
      </c>
    </row>
    <row r="328" spans="1:41" ht="12.75">
      <c r="A328" s="26">
        <v>327</v>
      </c>
      <c r="B328">
        <v>46.25278</v>
      </c>
      <c r="C328">
        <v>-91.91258</v>
      </c>
      <c r="D328" s="10">
        <v>1.5</v>
      </c>
      <c r="E328" s="10" t="s">
        <v>572</v>
      </c>
      <c r="F328" s="114">
        <v>1</v>
      </c>
      <c r="G328" s="26">
        <v>1</v>
      </c>
      <c r="H328" s="42">
        <v>3</v>
      </c>
      <c r="I328" s="10">
        <v>2</v>
      </c>
      <c r="J328" s="17">
        <v>0</v>
      </c>
      <c r="K328" s="17">
        <v>0</v>
      </c>
      <c r="L328" s="27">
        <v>0</v>
      </c>
      <c r="M328" s="27">
        <v>0</v>
      </c>
      <c r="N328" s="27">
        <v>0</v>
      </c>
      <c r="O328" s="27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1</v>
      </c>
      <c r="AC328" s="10">
        <v>0</v>
      </c>
      <c r="AD328" s="10">
        <v>0</v>
      </c>
      <c r="AE328" s="10">
        <v>2</v>
      </c>
      <c r="AF328" s="10">
        <v>1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11">
        <v>0</v>
      </c>
      <c r="AN328" s="111">
        <v>0</v>
      </c>
      <c r="AO328" s="10">
        <v>0</v>
      </c>
    </row>
    <row r="329" spans="1:41" ht="12.75">
      <c r="A329" s="26">
        <v>328</v>
      </c>
      <c r="B329">
        <v>46.25233</v>
      </c>
      <c r="C329">
        <v>-91.91257</v>
      </c>
      <c r="D329" s="10">
        <v>3</v>
      </c>
      <c r="E329" s="10" t="s">
        <v>572</v>
      </c>
      <c r="F329" s="114">
        <v>1</v>
      </c>
      <c r="G329" s="26">
        <v>1</v>
      </c>
      <c r="H329" s="42">
        <v>2</v>
      </c>
      <c r="I329" s="10">
        <v>3</v>
      </c>
      <c r="J329" s="17">
        <v>0</v>
      </c>
      <c r="K329" s="17">
        <v>0</v>
      </c>
      <c r="L329" s="27">
        <v>0</v>
      </c>
      <c r="M329" s="27">
        <v>0</v>
      </c>
      <c r="N329" s="27">
        <v>0</v>
      </c>
      <c r="O329" s="27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1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3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11">
        <v>0</v>
      </c>
      <c r="AN329" s="111">
        <v>0</v>
      </c>
      <c r="AO329" s="10">
        <v>0</v>
      </c>
    </row>
    <row r="330" spans="1:41" ht="12.75">
      <c r="A330" s="26">
        <v>329</v>
      </c>
      <c r="B330">
        <v>46.25188</v>
      </c>
      <c r="C330">
        <v>-91.91255</v>
      </c>
      <c r="D330" s="10">
        <v>4</v>
      </c>
      <c r="E330" s="10" t="s">
        <v>572</v>
      </c>
      <c r="F330" s="114">
        <v>1</v>
      </c>
      <c r="G330" s="26">
        <v>1</v>
      </c>
      <c r="H330" s="42">
        <v>6</v>
      </c>
      <c r="I330" s="10">
        <v>3</v>
      </c>
      <c r="J330" s="17">
        <v>0</v>
      </c>
      <c r="K330" s="17">
        <v>0</v>
      </c>
      <c r="L330" s="27">
        <v>0</v>
      </c>
      <c r="M330" s="27">
        <v>0</v>
      </c>
      <c r="N330" s="27">
        <v>0</v>
      </c>
      <c r="O330" s="27">
        <v>0</v>
      </c>
      <c r="P330" s="10">
        <v>1</v>
      </c>
      <c r="Q330" s="10">
        <v>0</v>
      </c>
      <c r="R330" s="10">
        <v>0</v>
      </c>
      <c r="S330" s="10">
        <v>1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2</v>
      </c>
      <c r="Z330" s="10">
        <v>0</v>
      </c>
      <c r="AA330" s="10">
        <v>0</v>
      </c>
      <c r="AB330" s="10">
        <v>1</v>
      </c>
      <c r="AC330" s="10">
        <v>0</v>
      </c>
      <c r="AD330" s="10">
        <v>0</v>
      </c>
      <c r="AE330" s="10">
        <v>3</v>
      </c>
      <c r="AF330" s="10">
        <v>1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11">
        <v>0</v>
      </c>
      <c r="AN330" s="111">
        <v>0</v>
      </c>
      <c r="AO330" s="10">
        <v>0</v>
      </c>
    </row>
    <row r="331" spans="1:41" ht="12.75">
      <c r="A331" s="26">
        <v>330</v>
      </c>
      <c r="B331">
        <v>46.25144</v>
      </c>
      <c r="C331">
        <v>-91.91253</v>
      </c>
      <c r="D331" s="10">
        <v>4</v>
      </c>
      <c r="E331" s="10" t="s">
        <v>572</v>
      </c>
      <c r="F331" s="114">
        <v>1</v>
      </c>
      <c r="G331" s="26">
        <v>1</v>
      </c>
      <c r="H331" s="42">
        <v>3</v>
      </c>
      <c r="I331" s="10">
        <v>2</v>
      </c>
      <c r="J331" s="17">
        <v>0</v>
      </c>
      <c r="K331" s="17">
        <v>0</v>
      </c>
      <c r="L331" s="27">
        <v>0</v>
      </c>
      <c r="M331" s="27">
        <v>0</v>
      </c>
      <c r="N331" s="27">
        <v>1</v>
      </c>
      <c r="O331" s="27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2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2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11">
        <v>0</v>
      </c>
      <c r="AN331" s="111">
        <v>0</v>
      </c>
      <c r="AO331" s="10">
        <v>0</v>
      </c>
    </row>
    <row r="332" spans="1:41" ht="12.75">
      <c r="A332" s="26">
        <v>331</v>
      </c>
      <c r="B332">
        <v>46.25099</v>
      </c>
      <c r="C332">
        <v>-91.91252</v>
      </c>
      <c r="D332" s="10">
        <v>3</v>
      </c>
      <c r="E332" s="10" t="s">
        <v>572</v>
      </c>
      <c r="F332" s="114">
        <v>1</v>
      </c>
      <c r="G332" s="26">
        <v>1</v>
      </c>
      <c r="H332" s="42">
        <v>4</v>
      </c>
      <c r="I332" s="10">
        <v>2</v>
      </c>
      <c r="J332" s="17">
        <v>0</v>
      </c>
      <c r="K332" s="17">
        <v>0</v>
      </c>
      <c r="L332" s="27">
        <v>1</v>
      </c>
      <c r="M332" s="27">
        <v>0</v>
      </c>
      <c r="N332" s="27">
        <v>1</v>
      </c>
      <c r="O332" s="27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1</v>
      </c>
      <c r="AC332" s="10">
        <v>0</v>
      </c>
      <c r="AD332" s="10">
        <v>0</v>
      </c>
      <c r="AE332" s="10">
        <v>2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11">
        <v>0</v>
      </c>
      <c r="AN332" s="111">
        <v>0</v>
      </c>
      <c r="AO332" s="10">
        <v>0</v>
      </c>
    </row>
    <row r="333" spans="1:41" ht="12.75">
      <c r="A333" s="26">
        <v>332</v>
      </c>
      <c r="B333">
        <v>46.25054</v>
      </c>
      <c r="C333">
        <v>-91.9125</v>
      </c>
      <c r="D333" s="10">
        <v>4</v>
      </c>
      <c r="E333" s="10" t="s">
        <v>572</v>
      </c>
      <c r="F333" s="114">
        <v>1</v>
      </c>
      <c r="G333" s="26">
        <v>1</v>
      </c>
      <c r="H333" s="42">
        <v>2</v>
      </c>
      <c r="I333" s="10">
        <v>2</v>
      </c>
      <c r="J333" s="17">
        <v>0</v>
      </c>
      <c r="K333" s="17">
        <v>0</v>
      </c>
      <c r="L333" s="27">
        <v>0</v>
      </c>
      <c r="M333" s="27">
        <v>0</v>
      </c>
      <c r="N333" s="27">
        <v>0</v>
      </c>
      <c r="O333" s="27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1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2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11">
        <v>0</v>
      </c>
      <c r="AN333" s="111">
        <v>0</v>
      </c>
      <c r="AO333" s="10">
        <v>0</v>
      </c>
    </row>
    <row r="334" spans="1:41" ht="12.75">
      <c r="A334" s="26">
        <v>333</v>
      </c>
      <c r="B334">
        <v>46.25009</v>
      </c>
      <c r="C334">
        <v>-91.91249</v>
      </c>
      <c r="D334" s="10">
        <v>4.5</v>
      </c>
      <c r="E334" s="10" t="s">
        <v>572</v>
      </c>
      <c r="F334" s="114">
        <v>1</v>
      </c>
      <c r="G334" s="26">
        <v>1</v>
      </c>
      <c r="H334" s="42">
        <v>4</v>
      </c>
      <c r="I334" s="10">
        <v>3</v>
      </c>
      <c r="J334" s="17">
        <v>0</v>
      </c>
      <c r="K334" s="17">
        <v>0</v>
      </c>
      <c r="L334" s="27">
        <v>0</v>
      </c>
      <c r="M334" s="27">
        <v>0</v>
      </c>
      <c r="N334" s="27">
        <v>2</v>
      </c>
      <c r="O334" s="27">
        <v>0</v>
      </c>
      <c r="P334" s="10">
        <v>1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3</v>
      </c>
      <c r="AF334" s="10">
        <v>1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11">
        <v>0</v>
      </c>
      <c r="AN334" s="111">
        <v>0</v>
      </c>
      <c r="AO334" s="10">
        <v>0</v>
      </c>
    </row>
    <row r="335" spans="1:41" ht="12.75">
      <c r="A335" s="26">
        <v>334</v>
      </c>
      <c r="B335">
        <v>46.24694</v>
      </c>
      <c r="C335">
        <v>-91.91238</v>
      </c>
      <c r="D335" s="10">
        <v>2.5</v>
      </c>
      <c r="E335" s="10" t="s">
        <v>572</v>
      </c>
      <c r="F335" s="114">
        <v>1</v>
      </c>
      <c r="G335" s="26">
        <v>1</v>
      </c>
      <c r="H335" s="42">
        <v>5</v>
      </c>
      <c r="I335" s="10">
        <v>2</v>
      </c>
      <c r="J335" s="17">
        <v>0</v>
      </c>
      <c r="K335" s="17">
        <v>0</v>
      </c>
      <c r="L335" s="27">
        <v>0</v>
      </c>
      <c r="M335" s="27">
        <v>0</v>
      </c>
      <c r="N335" s="27">
        <v>1</v>
      </c>
      <c r="O335" s="27">
        <v>0</v>
      </c>
      <c r="P335" s="10">
        <v>1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1</v>
      </c>
      <c r="AD335" s="10">
        <v>0</v>
      </c>
      <c r="AE335" s="10">
        <v>2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1</v>
      </c>
      <c r="AL335" s="10">
        <v>0</v>
      </c>
      <c r="AM335" s="111">
        <v>0</v>
      </c>
      <c r="AN335" s="111">
        <v>0</v>
      </c>
      <c r="AO335" s="10">
        <v>0</v>
      </c>
    </row>
    <row r="336" spans="1:41" ht="12.75">
      <c r="A336" s="26">
        <v>335</v>
      </c>
      <c r="B336">
        <v>46.24649</v>
      </c>
      <c r="C336">
        <v>-91.91236</v>
      </c>
      <c r="D336" s="10">
        <v>2</v>
      </c>
      <c r="E336" s="10" t="s">
        <v>572</v>
      </c>
      <c r="F336" s="114">
        <v>1</v>
      </c>
      <c r="G336" s="26">
        <v>1</v>
      </c>
      <c r="H336" s="42">
        <v>5</v>
      </c>
      <c r="I336" s="10">
        <v>2</v>
      </c>
      <c r="J336" s="17">
        <v>0</v>
      </c>
      <c r="K336" s="17">
        <v>0</v>
      </c>
      <c r="L336" s="27">
        <v>0</v>
      </c>
      <c r="M336" s="27">
        <v>0</v>
      </c>
      <c r="N336" s="27">
        <v>1</v>
      </c>
      <c r="O336" s="27">
        <v>0</v>
      </c>
      <c r="P336" s="10">
        <v>2</v>
      </c>
      <c r="Q336" s="10">
        <v>0</v>
      </c>
      <c r="R336" s="10">
        <v>1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1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1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11">
        <v>0</v>
      </c>
      <c r="AN336" s="111">
        <v>0</v>
      </c>
      <c r="AO336" s="10">
        <v>0</v>
      </c>
    </row>
    <row r="337" spans="1:41" ht="12.75">
      <c r="A337" s="26">
        <v>336</v>
      </c>
      <c r="B337">
        <v>46.24604</v>
      </c>
      <c r="C337">
        <v>-91.91235</v>
      </c>
      <c r="D337" s="10">
        <v>1</v>
      </c>
      <c r="E337" s="10" t="s">
        <v>572</v>
      </c>
      <c r="F337" s="114">
        <v>1</v>
      </c>
      <c r="G337" s="26">
        <v>1</v>
      </c>
      <c r="H337" s="42">
        <v>3</v>
      </c>
      <c r="I337" s="10">
        <v>2</v>
      </c>
      <c r="J337" s="17">
        <v>0</v>
      </c>
      <c r="K337" s="17">
        <v>0</v>
      </c>
      <c r="L337" s="27">
        <v>0</v>
      </c>
      <c r="M337" s="27">
        <v>0</v>
      </c>
      <c r="N337" s="27">
        <v>1</v>
      </c>
      <c r="O337" s="27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1</v>
      </c>
      <c r="W337" s="10">
        <v>0</v>
      </c>
      <c r="X337" s="10">
        <v>2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11">
        <v>0</v>
      </c>
      <c r="AN337" s="111">
        <v>0</v>
      </c>
      <c r="AO337" s="10">
        <v>0</v>
      </c>
    </row>
    <row r="338" spans="1:41" ht="12.75">
      <c r="A338" s="26">
        <v>337</v>
      </c>
      <c r="B338">
        <v>46.24559</v>
      </c>
      <c r="C338">
        <v>-91.91233</v>
      </c>
      <c r="D338" s="198">
        <v>-99</v>
      </c>
      <c r="E338" s="198">
        <v>-99</v>
      </c>
      <c r="F338" s="114">
        <v>-99</v>
      </c>
      <c r="G338" s="42">
        <v>-99</v>
      </c>
      <c r="H338" s="42">
        <v>-99</v>
      </c>
      <c r="I338" s="198">
        <v>-99</v>
      </c>
      <c r="J338" s="42">
        <v>-99</v>
      </c>
      <c r="K338" s="42">
        <v>-99</v>
      </c>
      <c r="L338" s="201">
        <v>-99</v>
      </c>
      <c r="M338" s="201">
        <v>-99</v>
      </c>
      <c r="N338" s="201">
        <v>-99</v>
      </c>
      <c r="O338" s="201">
        <v>-99</v>
      </c>
      <c r="P338" s="198">
        <v>-99</v>
      </c>
      <c r="Q338" s="198">
        <v>-99</v>
      </c>
      <c r="R338" s="198">
        <v>-99</v>
      </c>
      <c r="S338" s="198">
        <v>-99</v>
      </c>
      <c r="T338" s="198">
        <v>-99</v>
      </c>
      <c r="U338" s="198">
        <v>-99</v>
      </c>
      <c r="V338" s="198">
        <v>-99</v>
      </c>
      <c r="W338" s="198">
        <v>-99</v>
      </c>
      <c r="X338" s="198">
        <v>-99</v>
      </c>
      <c r="Y338" s="198">
        <v>-99</v>
      </c>
      <c r="Z338" s="198">
        <v>-99</v>
      </c>
      <c r="AA338" s="198">
        <v>-99</v>
      </c>
      <c r="AB338" s="198">
        <v>-99</v>
      </c>
      <c r="AC338" s="198">
        <v>-99</v>
      </c>
      <c r="AD338" s="198">
        <v>-99</v>
      </c>
      <c r="AE338" s="198">
        <v>-99</v>
      </c>
      <c r="AF338" s="198">
        <v>-99</v>
      </c>
      <c r="AG338" s="198">
        <v>-99</v>
      </c>
      <c r="AH338" s="198">
        <v>-99</v>
      </c>
      <c r="AI338" s="198">
        <v>-99</v>
      </c>
      <c r="AJ338" s="198">
        <v>-99</v>
      </c>
      <c r="AK338" s="198">
        <v>-99</v>
      </c>
      <c r="AL338" s="198">
        <v>-99</v>
      </c>
      <c r="AM338" s="203">
        <v>-99</v>
      </c>
      <c r="AN338" s="203">
        <v>-99</v>
      </c>
      <c r="AO338" s="198">
        <v>-99</v>
      </c>
    </row>
    <row r="339" spans="1:41" ht="12.75">
      <c r="A339" s="26">
        <v>338</v>
      </c>
      <c r="B339">
        <v>46.25999</v>
      </c>
      <c r="C339">
        <v>-91.91218</v>
      </c>
      <c r="D339" s="10">
        <v>1</v>
      </c>
      <c r="E339" s="10" t="s">
        <v>572</v>
      </c>
      <c r="F339" s="114">
        <v>1</v>
      </c>
      <c r="G339" s="26">
        <v>1</v>
      </c>
      <c r="H339" s="42">
        <v>6</v>
      </c>
      <c r="I339" s="10">
        <v>3</v>
      </c>
      <c r="J339" s="17">
        <v>0</v>
      </c>
      <c r="K339" s="17">
        <v>0</v>
      </c>
      <c r="L339" s="27">
        <v>0</v>
      </c>
      <c r="M339" s="27">
        <v>2</v>
      </c>
      <c r="N339" s="27">
        <v>0</v>
      </c>
      <c r="O339" s="27">
        <v>0</v>
      </c>
      <c r="P339" s="10">
        <v>0</v>
      </c>
      <c r="Q339" s="10">
        <v>0</v>
      </c>
      <c r="R339" s="10">
        <v>1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2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2</v>
      </c>
      <c r="AI339" s="10">
        <v>0</v>
      </c>
      <c r="AJ339" s="10">
        <v>1</v>
      </c>
      <c r="AK339" s="10">
        <v>1</v>
      </c>
      <c r="AL339" s="10">
        <v>0</v>
      </c>
      <c r="AM339" s="111">
        <v>0</v>
      </c>
      <c r="AN339" s="111">
        <v>0</v>
      </c>
      <c r="AO339" s="10">
        <v>0</v>
      </c>
    </row>
    <row r="340" spans="1:41" ht="12.75">
      <c r="A340" s="26">
        <v>339</v>
      </c>
      <c r="B340">
        <v>46.25954</v>
      </c>
      <c r="C340">
        <v>-91.91217</v>
      </c>
      <c r="D340" s="10">
        <v>3.5</v>
      </c>
      <c r="E340" s="10" t="s">
        <v>572</v>
      </c>
      <c r="F340" s="114">
        <v>1</v>
      </c>
      <c r="G340" s="26">
        <v>1</v>
      </c>
      <c r="H340" s="42">
        <v>2</v>
      </c>
      <c r="I340" s="10">
        <v>3</v>
      </c>
      <c r="J340" s="17">
        <v>0</v>
      </c>
      <c r="K340" s="17">
        <v>0</v>
      </c>
      <c r="L340" s="27">
        <v>0</v>
      </c>
      <c r="M340" s="27">
        <v>0</v>
      </c>
      <c r="N340" s="27">
        <v>0</v>
      </c>
      <c r="O340" s="27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1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3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11">
        <v>0</v>
      </c>
      <c r="AN340" s="111">
        <v>0</v>
      </c>
      <c r="AO340" s="10">
        <v>0</v>
      </c>
    </row>
    <row r="341" spans="1:41" ht="12.75">
      <c r="A341" s="26">
        <v>340</v>
      </c>
      <c r="B341">
        <v>46.25909</v>
      </c>
      <c r="C341">
        <v>-91.91215</v>
      </c>
      <c r="D341" s="10">
        <v>3.5</v>
      </c>
      <c r="E341" s="10" t="s">
        <v>572</v>
      </c>
      <c r="F341" s="114">
        <v>1</v>
      </c>
      <c r="G341" s="26">
        <v>1</v>
      </c>
      <c r="H341" s="42">
        <v>1</v>
      </c>
      <c r="I341" s="10">
        <v>3</v>
      </c>
      <c r="J341" s="17">
        <v>0</v>
      </c>
      <c r="K341" s="17">
        <v>0</v>
      </c>
      <c r="L341" s="27">
        <v>0</v>
      </c>
      <c r="M341" s="27">
        <v>0</v>
      </c>
      <c r="N341" s="27">
        <v>0</v>
      </c>
      <c r="O341" s="27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3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11">
        <v>0</v>
      </c>
      <c r="AN341" s="111">
        <v>0</v>
      </c>
      <c r="AO341" s="10">
        <v>0</v>
      </c>
    </row>
    <row r="342" spans="1:41" ht="12.75">
      <c r="A342" s="26">
        <v>341</v>
      </c>
      <c r="B342">
        <v>46.25864</v>
      </c>
      <c r="C342">
        <v>-91.91214</v>
      </c>
      <c r="D342" s="10">
        <v>3.5</v>
      </c>
      <c r="E342" s="10" t="s">
        <v>572</v>
      </c>
      <c r="F342" s="114">
        <v>1</v>
      </c>
      <c r="G342" s="26">
        <v>1</v>
      </c>
      <c r="H342" s="42">
        <v>1</v>
      </c>
      <c r="I342" s="10">
        <v>3</v>
      </c>
      <c r="J342" s="17">
        <v>0</v>
      </c>
      <c r="K342" s="17">
        <v>0</v>
      </c>
      <c r="L342" s="27">
        <v>0</v>
      </c>
      <c r="M342" s="27">
        <v>0</v>
      </c>
      <c r="N342" s="27">
        <v>0</v>
      </c>
      <c r="O342" s="27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3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11">
        <v>0</v>
      </c>
      <c r="AN342" s="111">
        <v>0</v>
      </c>
      <c r="AO342" s="10">
        <v>0</v>
      </c>
    </row>
    <row r="343" spans="1:41" ht="12.75">
      <c r="A343" s="26">
        <v>342</v>
      </c>
      <c r="B343">
        <v>46.25819</v>
      </c>
      <c r="C343">
        <v>-91.91212</v>
      </c>
      <c r="D343" s="10">
        <v>4</v>
      </c>
      <c r="E343" s="10" t="s">
        <v>572</v>
      </c>
      <c r="F343" s="114">
        <v>1</v>
      </c>
      <c r="G343" s="26">
        <v>1</v>
      </c>
      <c r="H343" s="42">
        <v>4</v>
      </c>
      <c r="I343" s="10">
        <v>3</v>
      </c>
      <c r="J343" s="17">
        <v>0</v>
      </c>
      <c r="K343" s="17">
        <v>0</v>
      </c>
      <c r="L343" s="27">
        <v>1</v>
      </c>
      <c r="M343" s="27">
        <v>0</v>
      </c>
      <c r="N343" s="27">
        <v>0</v>
      </c>
      <c r="O343" s="27">
        <v>0</v>
      </c>
      <c r="P343" s="10">
        <v>2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1</v>
      </c>
      <c r="AC343" s="10">
        <v>0</v>
      </c>
      <c r="AD343" s="10">
        <v>0</v>
      </c>
      <c r="AE343" s="10">
        <v>3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11">
        <v>0</v>
      </c>
      <c r="AN343" s="111">
        <v>0</v>
      </c>
      <c r="AO343" s="10">
        <v>0</v>
      </c>
    </row>
    <row r="344" spans="1:41" ht="12.75">
      <c r="A344" s="26">
        <v>343</v>
      </c>
      <c r="B344">
        <v>46.25774</v>
      </c>
      <c r="C344">
        <v>-91.91211</v>
      </c>
      <c r="D344" s="197">
        <v>5.5</v>
      </c>
      <c r="E344" s="197" t="s">
        <v>572</v>
      </c>
      <c r="F344" s="114">
        <v>1</v>
      </c>
      <c r="G344" s="26">
        <v>1</v>
      </c>
      <c r="H344" s="114">
        <v>3</v>
      </c>
      <c r="I344" s="197">
        <v>3</v>
      </c>
      <c r="J344" s="199">
        <v>0</v>
      </c>
      <c r="K344" s="199">
        <v>0</v>
      </c>
      <c r="L344" s="200">
        <v>0</v>
      </c>
      <c r="M344" s="200">
        <v>0</v>
      </c>
      <c r="N344" s="200">
        <v>0</v>
      </c>
      <c r="O344" s="200">
        <v>0</v>
      </c>
      <c r="P344" s="197">
        <v>1</v>
      </c>
      <c r="Q344" s="197">
        <v>0</v>
      </c>
      <c r="R344" s="197">
        <v>0</v>
      </c>
      <c r="S344" s="197">
        <v>0</v>
      </c>
      <c r="T344" s="197">
        <v>0</v>
      </c>
      <c r="U344" s="197">
        <v>0</v>
      </c>
      <c r="V344" s="197">
        <v>0</v>
      </c>
      <c r="W344" s="197">
        <v>0</v>
      </c>
      <c r="X344" s="197">
        <v>0</v>
      </c>
      <c r="Y344" s="197">
        <v>0</v>
      </c>
      <c r="Z344" s="197">
        <v>0</v>
      </c>
      <c r="AA344" s="197">
        <v>0</v>
      </c>
      <c r="AB344" s="197">
        <v>0</v>
      </c>
      <c r="AC344" s="197">
        <v>0</v>
      </c>
      <c r="AD344" s="197">
        <v>0</v>
      </c>
      <c r="AE344" s="197">
        <v>3</v>
      </c>
      <c r="AF344" s="197">
        <v>1</v>
      </c>
      <c r="AG344" s="197">
        <v>0</v>
      </c>
      <c r="AH344" s="197">
        <v>0</v>
      </c>
      <c r="AI344" s="197">
        <v>0</v>
      </c>
      <c r="AJ344" s="197">
        <v>0</v>
      </c>
      <c r="AK344" s="197">
        <v>0</v>
      </c>
      <c r="AL344" s="197">
        <v>0</v>
      </c>
      <c r="AM344" s="202">
        <v>0</v>
      </c>
      <c r="AN344" s="202">
        <v>0</v>
      </c>
      <c r="AO344" s="197">
        <v>0</v>
      </c>
    </row>
    <row r="345" spans="1:41" ht="12.75">
      <c r="A345" s="26">
        <v>344</v>
      </c>
      <c r="B345">
        <v>46.25729</v>
      </c>
      <c r="C345">
        <v>-91.91209</v>
      </c>
      <c r="D345" s="197">
        <v>6.5</v>
      </c>
      <c r="E345" s="197" t="s">
        <v>572</v>
      </c>
      <c r="F345" s="114">
        <v>1</v>
      </c>
      <c r="G345" s="26">
        <v>1</v>
      </c>
      <c r="H345" s="114">
        <v>6</v>
      </c>
      <c r="I345" s="197">
        <v>2</v>
      </c>
      <c r="J345" s="199">
        <v>4</v>
      </c>
      <c r="K345" s="199">
        <v>0</v>
      </c>
      <c r="L345" s="200">
        <v>2</v>
      </c>
      <c r="M345" s="200">
        <v>0</v>
      </c>
      <c r="N345" s="200">
        <v>1</v>
      </c>
      <c r="O345" s="200">
        <v>0</v>
      </c>
      <c r="P345" s="197">
        <v>0</v>
      </c>
      <c r="Q345" s="197">
        <v>0</v>
      </c>
      <c r="R345" s="197">
        <v>0</v>
      </c>
      <c r="S345" s="197">
        <v>0</v>
      </c>
      <c r="T345" s="197">
        <v>0</v>
      </c>
      <c r="U345" s="197">
        <v>0</v>
      </c>
      <c r="V345" s="197">
        <v>0</v>
      </c>
      <c r="W345" s="197">
        <v>0</v>
      </c>
      <c r="X345" s="197">
        <v>0</v>
      </c>
      <c r="Y345" s="197">
        <v>1</v>
      </c>
      <c r="Z345" s="197">
        <v>0</v>
      </c>
      <c r="AA345" s="197">
        <v>0</v>
      </c>
      <c r="AB345" s="197">
        <v>1</v>
      </c>
      <c r="AC345" s="197">
        <v>0</v>
      </c>
      <c r="AD345" s="197">
        <v>0</v>
      </c>
      <c r="AE345" s="197">
        <v>2</v>
      </c>
      <c r="AF345" s="197">
        <v>1</v>
      </c>
      <c r="AG345" s="197">
        <v>0</v>
      </c>
      <c r="AH345" s="197">
        <v>0</v>
      </c>
      <c r="AI345" s="197">
        <v>0</v>
      </c>
      <c r="AJ345" s="197">
        <v>0</v>
      </c>
      <c r="AK345" s="197">
        <v>0</v>
      </c>
      <c r="AL345" s="197">
        <v>0</v>
      </c>
      <c r="AM345" s="202">
        <v>0</v>
      </c>
      <c r="AN345" s="202">
        <v>0</v>
      </c>
      <c r="AO345" s="197">
        <v>0</v>
      </c>
    </row>
    <row r="346" spans="1:41" ht="12.75">
      <c r="A346" s="26">
        <v>345</v>
      </c>
      <c r="B346">
        <v>46.25684</v>
      </c>
      <c r="C346">
        <v>-91.91207</v>
      </c>
      <c r="D346" s="197">
        <v>9</v>
      </c>
      <c r="E346" s="197" t="s">
        <v>572</v>
      </c>
      <c r="F346" s="114">
        <v>1</v>
      </c>
      <c r="G346" s="26">
        <v>1</v>
      </c>
      <c r="H346" s="114">
        <v>1</v>
      </c>
      <c r="I346" s="197">
        <v>2</v>
      </c>
      <c r="J346" s="199">
        <v>0</v>
      </c>
      <c r="K346" s="199">
        <v>2</v>
      </c>
      <c r="L346" s="200">
        <v>0</v>
      </c>
      <c r="M346" s="200">
        <v>0</v>
      </c>
      <c r="N346" s="200">
        <v>0</v>
      </c>
      <c r="O346" s="200">
        <v>0</v>
      </c>
      <c r="P346" s="197">
        <v>0</v>
      </c>
      <c r="Q346" s="197">
        <v>0</v>
      </c>
      <c r="R346" s="197">
        <v>0</v>
      </c>
      <c r="S346" s="197">
        <v>1</v>
      </c>
      <c r="T346" s="197">
        <v>0</v>
      </c>
      <c r="U346" s="197">
        <v>0</v>
      </c>
      <c r="V346" s="197">
        <v>0</v>
      </c>
      <c r="W346" s="197">
        <v>0</v>
      </c>
      <c r="X346" s="197">
        <v>0</v>
      </c>
      <c r="Y346" s="197">
        <v>0</v>
      </c>
      <c r="Z346" s="197">
        <v>0</v>
      </c>
      <c r="AA346" s="197">
        <v>0</v>
      </c>
      <c r="AB346" s="197">
        <v>0</v>
      </c>
      <c r="AC346" s="197">
        <v>0</v>
      </c>
      <c r="AD346" s="197">
        <v>0</v>
      </c>
      <c r="AE346" s="197">
        <v>0</v>
      </c>
      <c r="AF346" s="197">
        <v>0</v>
      </c>
      <c r="AG346" s="197">
        <v>0</v>
      </c>
      <c r="AH346" s="197">
        <v>0</v>
      </c>
      <c r="AI346" s="197">
        <v>0</v>
      </c>
      <c r="AJ346" s="197">
        <v>0</v>
      </c>
      <c r="AK346" s="197">
        <v>0</v>
      </c>
      <c r="AL346" s="197">
        <v>0</v>
      </c>
      <c r="AM346" s="202">
        <v>0</v>
      </c>
      <c r="AN346" s="202">
        <v>0</v>
      </c>
      <c r="AO346" s="197">
        <v>0</v>
      </c>
    </row>
    <row r="347" spans="1:41" ht="12.75">
      <c r="A347" s="26">
        <v>346</v>
      </c>
      <c r="B347">
        <v>46.25639</v>
      </c>
      <c r="C347">
        <v>-91.91206</v>
      </c>
      <c r="D347" s="197">
        <v>8.5</v>
      </c>
      <c r="E347" s="197" t="s">
        <v>572</v>
      </c>
      <c r="F347" s="114">
        <v>1</v>
      </c>
      <c r="G347" s="26">
        <v>1</v>
      </c>
      <c r="H347" s="114">
        <v>0</v>
      </c>
      <c r="I347" s="197">
        <v>3</v>
      </c>
      <c r="J347" s="199">
        <v>0</v>
      </c>
      <c r="K347" s="199">
        <v>3</v>
      </c>
      <c r="L347" s="200">
        <v>0</v>
      </c>
      <c r="M347" s="200">
        <v>0</v>
      </c>
      <c r="N347" s="200">
        <v>0</v>
      </c>
      <c r="O347" s="200">
        <v>0</v>
      </c>
      <c r="P347" s="197">
        <v>0</v>
      </c>
      <c r="Q347" s="197">
        <v>0</v>
      </c>
      <c r="R347" s="197">
        <v>0</v>
      </c>
      <c r="S347" s="197">
        <v>0</v>
      </c>
      <c r="T347" s="197">
        <v>0</v>
      </c>
      <c r="U347" s="197">
        <v>0</v>
      </c>
      <c r="V347" s="197">
        <v>0</v>
      </c>
      <c r="W347" s="197">
        <v>0</v>
      </c>
      <c r="X347" s="197">
        <v>0</v>
      </c>
      <c r="Y347" s="197">
        <v>0</v>
      </c>
      <c r="Z347" s="197">
        <v>0</v>
      </c>
      <c r="AA347" s="197">
        <v>0</v>
      </c>
      <c r="AB347" s="197">
        <v>0</v>
      </c>
      <c r="AC347" s="197">
        <v>0</v>
      </c>
      <c r="AD347" s="197">
        <v>0</v>
      </c>
      <c r="AE347" s="197">
        <v>0</v>
      </c>
      <c r="AF347" s="197">
        <v>0</v>
      </c>
      <c r="AG347" s="197">
        <v>0</v>
      </c>
      <c r="AH347" s="197">
        <v>0</v>
      </c>
      <c r="AI347" s="197">
        <v>0</v>
      </c>
      <c r="AJ347" s="197">
        <v>0</v>
      </c>
      <c r="AK347" s="197">
        <v>0</v>
      </c>
      <c r="AL347" s="197">
        <v>0</v>
      </c>
      <c r="AM347" s="202">
        <v>0</v>
      </c>
      <c r="AN347" s="202">
        <v>0</v>
      </c>
      <c r="AO347" s="197">
        <v>0</v>
      </c>
    </row>
    <row r="348" spans="1:41" ht="12.75">
      <c r="A348" s="26">
        <v>347</v>
      </c>
      <c r="B348">
        <v>46.25594</v>
      </c>
      <c r="C348">
        <v>-91.91204</v>
      </c>
      <c r="D348" s="197">
        <v>8.5</v>
      </c>
      <c r="E348" s="197" t="s">
        <v>572</v>
      </c>
      <c r="F348" s="114">
        <v>1</v>
      </c>
      <c r="G348" s="26">
        <v>1</v>
      </c>
      <c r="H348" s="114">
        <v>0</v>
      </c>
      <c r="I348" s="197">
        <v>1</v>
      </c>
      <c r="J348" s="199">
        <v>0</v>
      </c>
      <c r="K348" s="199">
        <v>1</v>
      </c>
      <c r="L348" s="200">
        <v>0</v>
      </c>
      <c r="M348" s="200">
        <v>0</v>
      </c>
      <c r="N348" s="200">
        <v>0</v>
      </c>
      <c r="O348" s="200">
        <v>0</v>
      </c>
      <c r="P348" s="197">
        <v>0</v>
      </c>
      <c r="Q348" s="197">
        <v>0</v>
      </c>
      <c r="R348" s="197">
        <v>0</v>
      </c>
      <c r="S348" s="197">
        <v>0</v>
      </c>
      <c r="T348" s="197">
        <v>0</v>
      </c>
      <c r="U348" s="197">
        <v>0</v>
      </c>
      <c r="V348" s="197">
        <v>0</v>
      </c>
      <c r="W348" s="197">
        <v>0</v>
      </c>
      <c r="X348" s="197">
        <v>0</v>
      </c>
      <c r="Y348" s="197">
        <v>0</v>
      </c>
      <c r="Z348" s="197">
        <v>0</v>
      </c>
      <c r="AA348" s="197">
        <v>0</v>
      </c>
      <c r="AB348" s="197">
        <v>0</v>
      </c>
      <c r="AC348" s="197">
        <v>0</v>
      </c>
      <c r="AD348" s="197">
        <v>0</v>
      </c>
      <c r="AE348" s="197">
        <v>0</v>
      </c>
      <c r="AF348" s="197">
        <v>0</v>
      </c>
      <c r="AG348" s="197">
        <v>0</v>
      </c>
      <c r="AH348" s="197">
        <v>0</v>
      </c>
      <c r="AI348" s="197">
        <v>0</v>
      </c>
      <c r="AJ348" s="197">
        <v>0</v>
      </c>
      <c r="AK348" s="197">
        <v>0</v>
      </c>
      <c r="AL348" s="197">
        <v>0</v>
      </c>
      <c r="AM348" s="202">
        <v>0</v>
      </c>
      <c r="AN348" s="202">
        <v>0</v>
      </c>
      <c r="AO348" s="197">
        <v>0</v>
      </c>
    </row>
    <row r="349" spans="1:41" ht="12.75">
      <c r="A349" s="26">
        <v>348</v>
      </c>
      <c r="B349">
        <v>46.25549</v>
      </c>
      <c r="C349">
        <v>-91.91203</v>
      </c>
      <c r="D349" s="197">
        <v>5</v>
      </c>
      <c r="E349" s="197" t="s">
        <v>572</v>
      </c>
      <c r="F349" s="114">
        <v>1</v>
      </c>
      <c r="G349" s="26">
        <v>1</v>
      </c>
      <c r="H349" s="114">
        <v>3</v>
      </c>
      <c r="I349" s="197">
        <v>2</v>
      </c>
      <c r="J349" s="199">
        <v>0</v>
      </c>
      <c r="K349" s="199">
        <v>0</v>
      </c>
      <c r="L349" s="200">
        <v>0</v>
      </c>
      <c r="M349" s="200">
        <v>0</v>
      </c>
      <c r="N349" s="200">
        <v>2</v>
      </c>
      <c r="O349" s="200">
        <v>0</v>
      </c>
      <c r="P349" s="197">
        <v>0</v>
      </c>
      <c r="Q349" s="197">
        <v>0</v>
      </c>
      <c r="R349" s="197">
        <v>0</v>
      </c>
      <c r="S349" s="197">
        <v>0</v>
      </c>
      <c r="T349" s="197">
        <v>0</v>
      </c>
      <c r="U349" s="197">
        <v>0</v>
      </c>
      <c r="V349" s="197">
        <v>0</v>
      </c>
      <c r="W349" s="197">
        <v>0</v>
      </c>
      <c r="X349" s="197">
        <v>0</v>
      </c>
      <c r="Y349" s="197">
        <v>1</v>
      </c>
      <c r="Z349" s="197">
        <v>0</v>
      </c>
      <c r="AA349" s="197">
        <v>0</v>
      </c>
      <c r="AB349" s="197">
        <v>0</v>
      </c>
      <c r="AC349" s="197">
        <v>0</v>
      </c>
      <c r="AD349" s="197">
        <v>0</v>
      </c>
      <c r="AE349" s="197">
        <v>2</v>
      </c>
      <c r="AF349" s="197">
        <v>0</v>
      </c>
      <c r="AG349" s="197">
        <v>0</v>
      </c>
      <c r="AH349" s="197">
        <v>0</v>
      </c>
      <c r="AI349" s="197">
        <v>0</v>
      </c>
      <c r="AJ349" s="197">
        <v>0</v>
      </c>
      <c r="AK349" s="197">
        <v>0</v>
      </c>
      <c r="AL349" s="197">
        <v>0</v>
      </c>
      <c r="AM349" s="202">
        <v>0</v>
      </c>
      <c r="AN349" s="202">
        <v>0</v>
      </c>
      <c r="AO349" s="197">
        <v>0</v>
      </c>
    </row>
    <row r="350" spans="1:41" ht="12.75">
      <c r="A350" s="26">
        <v>349</v>
      </c>
      <c r="B350">
        <v>46.25504</v>
      </c>
      <c r="C350">
        <v>-91.91201</v>
      </c>
      <c r="D350" s="197">
        <v>6</v>
      </c>
      <c r="E350" s="197" t="s">
        <v>572</v>
      </c>
      <c r="F350" s="114">
        <v>1</v>
      </c>
      <c r="G350" s="26">
        <v>1</v>
      </c>
      <c r="H350" s="114">
        <v>4</v>
      </c>
      <c r="I350" s="197">
        <v>3</v>
      </c>
      <c r="J350" s="199">
        <v>0</v>
      </c>
      <c r="K350" s="199">
        <v>0</v>
      </c>
      <c r="L350" s="200">
        <v>0</v>
      </c>
      <c r="M350" s="200">
        <v>0</v>
      </c>
      <c r="N350" s="200">
        <v>3</v>
      </c>
      <c r="O350" s="200">
        <v>0</v>
      </c>
      <c r="P350" s="197">
        <v>1</v>
      </c>
      <c r="Q350" s="197">
        <v>0</v>
      </c>
      <c r="R350" s="197">
        <v>0</v>
      </c>
      <c r="S350" s="197">
        <v>0</v>
      </c>
      <c r="T350" s="197">
        <v>0</v>
      </c>
      <c r="U350" s="197">
        <v>0</v>
      </c>
      <c r="V350" s="197">
        <v>0</v>
      </c>
      <c r="W350" s="197">
        <v>0</v>
      </c>
      <c r="X350" s="197">
        <v>0</v>
      </c>
      <c r="Y350" s="197">
        <v>2</v>
      </c>
      <c r="Z350" s="197">
        <v>0</v>
      </c>
      <c r="AA350" s="197">
        <v>0</v>
      </c>
      <c r="AB350" s="197">
        <v>0</v>
      </c>
      <c r="AC350" s="197">
        <v>0</v>
      </c>
      <c r="AD350" s="197">
        <v>0</v>
      </c>
      <c r="AE350" s="197">
        <v>2</v>
      </c>
      <c r="AF350" s="197">
        <v>0</v>
      </c>
      <c r="AG350" s="197">
        <v>0</v>
      </c>
      <c r="AH350" s="197">
        <v>0</v>
      </c>
      <c r="AI350" s="197">
        <v>0</v>
      </c>
      <c r="AJ350" s="197">
        <v>0</v>
      </c>
      <c r="AK350" s="197">
        <v>0</v>
      </c>
      <c r="AL350" s="197">
        <v>0</v>
      </c>
      <c r="AM350" s="202">
        <v>0</v>
      </c>
      <c r="AN350" s="202">
        <v>0</v>
      </c>
      <c r="AO350" s="197">
        <v>0</v>
      </c>
    </row>
    <row r="351" spans="1:41" ht="12.75">
      <c r="A351" s="26">
        <v>350</v>
      </c>
      <c r="B351">
        <v>46.25459</v>
      </c>
      <c r="C351">
        <v>-91.912</v>
      </c>
      <c r="D351" s="197">
        <v>3</v>
      </c>
      <c r="E351" s="197" t="s">
        <v>572</v>
      </c>
      <c r="F351" s="114">
        <v>1</v>
      </c>
      <c r="G351" s="26">
        <v>1</v>
      </c>
      <c r="H351" s="114">
        <v>3</v>
      </c>
      <c r="I351" s="197">
        <v>2</v>
      </c>
      <c r="J351" s="199">
        <v>0</v>
      </c>
      <c r="K351" s="199">
        <v>0</v>
      </c>
      <c r="L351" s="200">
        <v>0</v>
      </c>
      <c r="M351" s="200">
        <v>0</v>
      </c>
      <c r="N351" s="200">
        <v>0</v>
      </c>
      <c r="O351" s="200">
        <v>0</v>
      </c>
      <c r="P351" s="197">
        <v>0</v>
      </c>
      <c r="Q351" s="197">
        <v>0</v>
      </c>
      <c r="R351" s="197">
        <v>0</v>
      </c>
      <c r="S351" s="197">
        <v>0</v>
      </c>
      <c r="T351" s="197">
        <v>0</v>
      </c>
      <c r="U351" s="197">
        <v>0</v>
      </c>
      <c r="V351" s="197">
        <v>0</v>
      </c>
      <c r="W351" s="197">
        <v>0</v>
      </c>
      <c r="X351" s="197">
        <v>0</v>
      </c>
      <c r="Y351" s="197">
        <v>0</v>
      </c>
      <c r="Z351" s="197">
        <v>0</v>
      </c>
      <c r="AA351" s="197">
        <v>0</v>
      </c>
      <c r="AB351" s="197">
        <v>1</v>
      </c>
      <c r="AC351" s="197">
        <v>0</v>
      </c>
      <c r="AD351" s="197">
        <v>0</v>
      </c>
      <c r="AE351" s="197">
        <v>2</v>
      </c>
      <c r="AF351" s="197">
        <v>0</v>
      </c>
      <c r="AG351" s="197">
        <v>0</v>
      </c>
      <c r="AH351" s="197">
        <v>0</v>
      </c>
      <c r="AI351" s="197">
        <v>0</v>
      </c>
      <c r="AJ351" s="197">
        <v>0</v>
      </c>
      <c r="AK351" s="197">
        <v>0</v>
      </c>
      <c r="AL351" s="197">
        <v>1</v>
      </c>
      <c r="AM351" s="202">
        <v>0</v>
      </c>
      <c r="AN351" s="202">
        <v>0</v>
      </c>
      <c r="AO351" s="197">
        <v>0</v>
      </c>
    </row>
    <row r="352" spans="1:41" ht="12.75">
      <c r="A352" s="26">
        <v>351</v>
      </c>
      <c r="B352">
        <v>46.25414</v>
      </c>
      <c r="C352">
        <v>-91.91198</v>
      </c>
      <c r="D352" s="197">
        <v>2</v>
      </c>
      <c r="E352" s="197" t="s">
        <v>572</v>
      </c>
      <c r="F352" s="114">
        <v>1</v>
      </c>
      <c r="G352" s="26">
        <v>1</v>
      </c>
      <c r="H352" s="114">
        <v>2</v>
      </c>
      <c r="I352" s="197">
        <v>3</v>
      </c>
      <c r="J352" s="199">
        <v>0</v>
      </c>
      <c r="K352" s="199">
        <v>0</v>
      </c>
      <c r="L352" s="200">
        <v>0</v>
      </c>
      <c r="M352" s="200">
        <v>0</v>
      </c>
      <c r="N352" s="200">
        <v>0</v>
      </c>
      <c r="O352" s="200">
        <v>0</v>
      </c>
      <c r="P352" s="197">
        <v>0</v>
      </c>
      <c r="Q352" s="197">
        <v>0</v>
      </c>
      <c r="R352" s="197">
        <v>0</v>
      </c>
      <c r="S352" s="197">
        <v>0</v>
      </c>
      <c r="T352" s="197">
        <v>0</v>
      </c>
      <c r="U352" s="197">
        <v>0</v>
      </c>
      <c r="V352" s="197">
        <v>0</v>
      </c>
      <c r="W352" s="197">
        <v>0</v>
      </c>
      <c r="X352" s="197">
        <v>1</v>
      </c>
      <c r="Y352" s="197">
        <v>0</v>
      </c>
      <c r="Z352" s="197">
        <v>0</v>
      </c>
      <c r="AA352" s="197">
        <v>0</v>
      </c>
      <c r="AB352" s="197">
        <v>0</v>
      </c>
      <c r="AC352" s="197">
        <v>0</v>
      </c>
      <c r="AD352" s="197">
        <v>0</v>
      </c>
      <c r="AE352" s="197">
        <v>3</v>
      </c>
      <c r="AF352" s="197">
        <v>0</v>
      </c>
      <c r="AG352" s="197">
        <v>0</v>
      </c>
      <c r="AH352" s="197">
        <v>0</v>
      </c>
      <c r="AI352" s="197">
        <v>0</v>
      </c>
      <c r="AJ352" s="197">
        <v>0</v>
      </c>
      <c r="AK352" s="197">
        <v>0</v>
      </c>
      <c r="AL352" s="197">
        <v>0</v>
      </c>
      <c r="AM352" s="202">
        <v>0</v>
      </c>
      <c r="AN352" s="202">
        <v>0</v>
      </c>
      <c r="AO352" s="197">
        <v>0</v>
      </c>
    </row>
    <row r="353" spans="1:41" ht="12.75">
      <c r="A353" s="26">
        <v>352</v>
      </c>
      <c r="B353">
        <v>46.25369</v>
      </c>
      <c r="C353">
        <v>-91.91196</v>
      </c>
      <c r="D353" s="197">
        <v>3</v>
      </c>
      <c r="E353" s="197" t="s">
        <v>572</v>
      </c>
      <c r="F353" s="114">
        <v>1</v>
      </c>
      <c r="G353" s="26">
        <v>1</v>
      </c>
      <c r="H353" s="114">
        <v>2</v>
      </c>
      <c r="I353" s="197">
        <v>3</v>
      </c>
      <c r="J353" s="199">
        <v>0</v>
      </c>
      <c r="K353" s="199">
        <v>0</v>
      </c>
      <c r="L353" s="200">
        <v>0</v>
      </c>
      <c r="M353" s="200">
        <v>0</v>
      </c>
      <c r="N353" s="200">
        <v>0</v>
      </c>
      <c r="O353" s="200">
        <v>0</v>
      </c>
      <c r="P353" s="197">
        <v>0</v>
      </c>
      <c r="Q353" s="197">
        <v>0</v>
      </c>
      <c r="R353" s="197">
        <v>0</v>
      </c>
      <c r="S353" s="197">
        <v>0</v>
      </c>
      <c r="T353" s="197">
        <v>0</v>
      </c>
      <c r="U353" s="197">
        <v>0</v>
      </c>
      <c r="V353" s="197">
        <v>0</v>
      </c>
      <c r="W353" s="197">
        <v>0</v>
      </c>
      <c r="X353" s="197">
        <v>1</v>
      </c>
      <c r="Y353" s="197">
        <v>0</v>
      </c>
      <c r="Z353" s="197">
        <v>0</v>
      </c>
      <c r="AA353" s="197">
        <v>0</v>
      </c>
      <c r="AB353" s="197">
        <v>0</v>
      </c>
      <c r="AC353" s="197">
        <v>0</v>
      </c>
      <c r="AD353" s="197">
        <v>0</v>
      </c>
      <c r="AE353" s="197">
        <v>3</v>
      </c>
      <c r="AF353" s="197">
        <v>0</v>
      </c>
      <c r="AG353" s="197">
        <v>0</v>
      </c>
      <c r="AH353" s="197">
        <v>0</v>
      </c>
      <c r="AI353" s="197">
        <v>0</v>
      </c>
      <c r="AJ353" s="197">
        <v>0</v>
      </c>
      <c r="AK353" s="197">
        <v>0</v>
      </c>
      <c r="AL353" s="197">
        <v>0</v>
      </c>
      <c r="AM353" s="202">
        <v>0</v>
      </c>
      <c r="AN353" s="202">
        <v>0</v>
      </c>
      <c r="AO353" s="197">
        <v>0</v>
      </c>
    </row>
    <row r="354" spans="1:41" ht="12.75">
      <c r="A354" s="26">
        <v>353</v>
      </c>
      <c r="B354">
        <v>46.25324</v>
      </c>
      <c r="C354">
        <v>-91.91195</v>
      </c>
      <c r="D354" s="197">
        <v>1.5</v>
      </c>
      <c r="E354" s="197" t="s">
        <v>572</v>
      </c>
      <c r="F354" s="114">
        <v>1</v>
      </c>
      <c r="G354" s="26">
        <v>1</v>
      </c>
      <c r="H354" s="114">
        <v>3</v>
      </c>
      <c r="I354" s="197">
        <v>2</v>
      </c>
      <c r="J354" s="199">
        <v>0</v>
      </c>
      <c r="K354" s="199">
        <v>0</v>
      </c>
      <c r="L354" s="200">
        <v>0</v>
      </c>
      <c r="M354" s="200">
        <v>0</v>
      </c>
      <c r="N354" s="200">
        <v>0</v>
      </c>
      <c r="O354" s="200">
        <v>0</v>
      </c>
      <c r="P354" s="197">
        <v>0</v>
      </c>
      <c r="Q354" s="197">
        <v>0</v>
      </c>
      <c r="R354" s="197">
        <v>0</v>
      </c>
      <c r="S354" s="197">
        <v>0</v>
      </c>
      <c r="T354" s="197">
        <v>0</v>
      </c>
      <c r="U354" s="197">
        <v>0</v>
      </c>
      <c r="V354" s="197">
        <v>0</v>
      </c>
      <c r="W354" s="197">
        <v>0</v>
      </c>
      <c r="X354" s="197">
        <v>2</v>
      </c>
      <c r="Y354" s="197">
        <v>1</v>
      </c>
      <c r="Z354" s="197">
        <v>0</v>
      </c>
      <c r="AA354" s="197">
        <v>0</v>
      </c>
      <c r="AB354" s="197">
        <v>0</v>
      </c>
      <c r="AC354" s="197">
        <v>0</v>
      </c>
      <c r="AD354" s="197">
        <v>0</v>
      </c>
      <c r="AE354" s="197">
        <v>1</v>
      </c>
      <c r="AF354" s="197">
        <v>0</v>
      </c>
      <c r="AG354" s="197">
        <v>0</v>
      </c>
      <c r="AH354" s="197">
        <v>0</v>
      </c>
      <c r="AI354" s="197">
        <v>0</v>
      </c>
      <c r="AJ354" s="197">
        <v>0</v>
      </c>
      <c r="AK354" s="197">
        <v>0</v>
      </c>
      <c r="AL354" s="197">
        <v>0</v>
      </c>
      <c r="AM354" s="202">
        <v>0</v>
      </c>
      <c r="AN354" s="202">
        <v>0</v>
      </c>
      <c r="AO354" s="197">
        <v>0</v>
      </c>
    </row>
    <row r="355" spans="1:41" ht="12.75">
      <c r="A355" s="26">
        <v>354</v>
      </c>
      <c r="B355">
        <v>46.25235</v>
      </c>
      <c r="C355">
        <v>-91.91192</v>
      </c>
      <c r="D355" s="197">
        <v>1.5</v>
      </c>
      <c r="E355" s="197" t="s">
        <v>574</v>
      </c>
      <c r="F355" s="114">
        <v>1</v>
      </c>
      <c r="G355" s="26">
        <v>1</v>
      </c>
      <c r="H355" s="114">
        <v>3</v>
      </c>
      <c r="I355" s="197">
        <v>2</v>
      </c>
      <c r="J355" s="199">
        <v>0</v>
      </c>
      <c r="K355" s="199">
        <v>0</v>
      </c>
      <c r="L355" s="200">
        <v>0</v>
      </c>
      <c r="M355" s="200">
        <v>2</v>
      </c>
      <c r="N355" s="200">
        <v>0</v>
      </c>
      <c r="O355" s="200">
        <v>0</v>
      </c>
      <c r="P355" s="197">
        <v>0</v>
      </c>
      <c r="Q355" s="197">
        <v>0</v>
      </c>
      <c r="R355" s="197">
        <v>0</v>
      </c>
      <c r="S355" s="197">
        <v>0</v>
      </c>
      <c r="T355" s="197">
        <v>0</v>
      </c>
      <c r="U355" s="197">
        <v>0</v>
      </c>
      <c r="V355" s="197">
        <v>0</v>
      </c>
      <c r="W355" s="197">
        <v>0</v>
      </c>
      <c r="X355" s="197">
        <v>2</v>
      </c>
      <c r="Y355" s="197">
        <v>0</v>
      </c>
      <c r="Z355" s="197">
        <v>0</v>
      </c>
      <c r="AA355" s="197">
        <v>0</v>
      </c>
      <c r="AB355" s="197">
        <v>0</v>
      </c>
      <c r="AC355" s="197">
        <v>0</v>
      </c>
      <c r="AD355" s="197">
        <v>0</v>
      </c>
      <c r="AE355" s="197">
        <v>1</v>
      </c>
      <c r="AF355" s="197">
        <v>0</v>
      </c>
      <c r="AG355" s="197">
        <v>0</v>
      </c>
      <c r="AH355" s="197">
        <v>0</v>
      </c>
      <c r="AI355" s="197">
        <v>0</v>
      </c>
      <c r="AJ355" s="197">
        <v>0</v>
      </c>
      <c r="AK355" s="197">
        <v>0</v>
      </c>
      <c r="AL355" s="197">
        <v>0</v>
      </c>
      <c r="AM355" s="202">
        <v>0</v>
      </c>
      <c r="AN355" s="202">
        <v>0</v>
      </c>
      <c r="AO355" s="197">
        <v>0</v>
      </c>
    </row>
    <row r="356" spans="1:41" ht="12.75">
      <c r="A356" s="26">
        <v>355</v>
      </c>
      <c r="B356">
        <v>46.2519</v>
      </c>
      <c r="C356">
        <v>-91.9119</v>
      </c>
      <c r="D356" s="197">
        <v>3.5</v>
      </c>
      <c r="E356" s="197" t="s">
        <v>572</v>
      </c>
      <c r="F356" s="114">
        <v>1</v>
      </c>
      <c r="G356" s="26">
        <v>1</v>
      </c>
      <c r="H356" s="114">
        <v>4</v>
      </c>
      <c r="I356" s="197">
        <v>2</v>
      </c>
      <c r="J356" s="199">
        <v>0</v>
      </c>
      <c r="K356" s="199">
        <v>0</v>
      </c>
      <c r="L356" s="200">
        <v>0</v>
      </c>
      <c r="M356" s="200">
        <v>0</v>
      </c>
      <c r="N356" s="200">
        <v>0</v>
      </c>
      <c r="O356" s="200">
        <v>0</v>
      </c>
      <c r="P356" s="197">
        <v>1</v>
      </c>
      <c r="Q356" s="197">
        <v>0</v>
      </c>
      <c r="R356" s="197">
        <v>0</v>
      </c>
      <c r="S356" s="197">
        <v>0</v>
      </c>
      <c r="T356" s="197">
        <v>0</v>
      </c>
      <c r="U356" s="197">
        <v>0</v>
      </c>
      <c r="V356" s="197">
        <v>0</v>
      </c>
      <c r="W356" s="197">
        <v>0</v>
      </c>
      <c r="X356" s="197">
        <v>0</v>
      </c>
      <c r="Y356" s="197">
        <v>1</v>
      </c>
      <c r="Z356" s="197">
        <v>0</v>
      </c>
      <c r="AA356" s="197">
        <v>0</v>
      </c>
      <c r="AB356" s="197">
        <v>0</v>
      </c>
      <c r="AC356" s="197">
        <v>0</v>
      </c>
      <c r="AD356" s="197">
        <v>0</v>
      </c>
      <c r="AE356" s="197">
        <v>2</v>
      </c>
      <c r="AF356" s="197">
        <v>1</v>
      </c>
      <c r="AG356" s="197">
        <v>0</v>
      </c>
      <c r="AH356" s="197">
        <v>0</v>
      </c>
      <c r="AI356" s="197">
        <v>0</v>
      </c>
      <c r="AJ356" s="197">
        <v>0</v>
      </c>
      <c r="AK356" s="197">
        <v>0</v>
      </c>
      <c r="AL356" s="197">
        <v>0</v>
      </c>
      <c r="AM356" s="202">
        <v>0</v>
      </c>
      <c r="AN356" s="202">
        <v>0</v>
      </c>
      <c r="AO356" s="197">
        <v>0</v>
      </c>
    </row>
    <row r="357" spans="1:41" ht="12.75">
      <c r="A357" s="26">
        <v>356</v>
      </c>
      <c r="B357">
        <v>46.25145</v>
      </c>
      <c r="C357">
        <v>-91.91189</v>
      </c>
      <c r="D357" s="197">
        <v>4</v>
      </c>
      <c r="E357" s="197" t="s">
        <v>572</v>
      </c>
      <c r="F357" s="114">
        <v>1</v>
      </c>
      <c r="G357" s="26">
        <v>1</v>
      </c>
      <c r="H357" s="114">
        <v>4</v>
      </c>
      <c r="I357" s="197">
        <v>3</v>
      </c>
      <c r="J357" s="199">
        <v>0</v>
      </c>
      <c r="K357" s="199">
        <v>0</v>
      </c>
      <c r="L357" s="200">
        <v>1</v>
      </c>
      <c r="M357" s="200">
        <v>0</v>
      </c>
      <c r="N357" s="200">
        <v>0</v>
      </c>
      <c r="O357" s="200">
        <v>0</v>
      </c>
      <c r="P357" s="197">
        <v>0</v>
      </c>
      <c r="Q357" s="197">
        <v>0</v>
      </c>
      <c r="R357" s="197">
        <v>0</v>
      </c>
      <c r="S357" s="197">
        <v>0</v>
      </c>
      <c r="T357" s="197">
        <v>0</v>
      </c>
      <c r="U357" s="197">
        <v>0</v>
      </c>
      <c r="V357" s="197">
        <v>0</v>
      </c>
      <c r="W357" s="197">
        <v>0</v>
      </c>
      <c r="X357" s="197">
        <v>0</v>
      </c>
      <c r="Y357" s="197">
        <v>1</v>
      </c>
      <c r="Z357" s="197">
        <v>0</v>
      </c>
      <c r="AA357" s="197">
        <v>0</v>
      </c>
      <c r="AB357" s="197">
        <v>1</v>
      </c>
      <c r="AC357" s="197">
        <v>0</v>
      </c>
      <c r="AD357" s="197">
        <v>0</v>
      </c>
      <c r="AE357" s="197">
        <v>3</v>
      </c>
      <c r="AF357" s="197">
        <v>0</v>
      </c>
      <c r="AG357" s="197">
        <v>0</v>
      </c>
      <c r="AH357" s="197">
        <v>0</v>
      </c>
      <c r="AI357" s="197">
        <v>0</v>
      </c>
      <c r="AJ357" s="197">
        <v>0</v>
      </c>
      <c r="AK357" s="197">
        <v>0</v>
      </c>
      <c r="AL357" s="197">
        <v>0</v>
      </c>
      <c r="AM357" s="202">
        <v>0</v>
      </c>
      <c r="AN357" s="202">
        <v>0</v>
      </c>
      <c r="AO357" s="197">
        <v>0</v>
      </c>
    </row>
    <row r="358" spans="1:41" ht="12.75">
      <c r="A358" s="26">
        <v>357</v>
      </c>
      <c r="B358">
        <v>46.251</v>
      </c>
      <c r="C358">
        <v>-91.91187</v>
      </c>
      <c r="D358" s="197">
        <v>3.5</v>
      </c>
      <c r="E358" s="197" t="s">
        <v>572</v>
      </c>
      <c r="F358" s="114">
        <v>1</v>
      </c>
      <c r="G358" s="26">
        <v>1</v>
      </c>
      <c r="H358" s="114">
        <v>2</v>
      </c>
      <c r="I358" s="197">
        <v>2</v>
      </c>
      <c r="J358" s="199">
        <v>0</v>
      </c>
      <c r="K358" s="199">
        <v>0</v>
      </c>
      <c r="L358" s="200">
        <v>0</v>
      </c>
      <c r="M358" s="200">
        <v>0</v>
      </c>
      <c r="N358" s="200">
        <v>0</v>
      </c>
      <c r="O358" s="200">
        <v>0</v>
      </c>
      <c r="P358" s="197">
        <v>0</v>
      </c>
      <c r="Q358" s="197">
        <v>0</v>
      </c>
      <c r="R358" s="197">
        <v>0</v>
      </c>
      <c r="S358" s="197">
        <v>0</v>
      </c>
      <c r="T358" s="197">
        <v>0</v>
      </c>
      <c r="U358" s="197">
        <v>0</v>
      </c>
      <c r="V358" s="197">
        <v>0</v>
      </c>
      <c r="W358" s="197">
        <v>0</v>
      </c>
      <c r="X358" s="197">
        <v>0</v>
      </c>
      <c r="Y358" s="197">
        <v>0</v>
      </c>
      <c r="Z358" s="197">
        <v>0</v>
      </c>
      <c r="AA358" s="197">
        <v>0</v>
      </c>
      <c r="AB358" s="197">
        <v>1</v>
      </c>
      <c r="AC358" s="197">
        <v>0</v>
      </c>
      <c r="AD358" s="197">
        <v>0</v>
      </c>
      <c r="AE358" s="197">
        <v>2</v>
      </c>
      <c r="AF358" s="197">
        <v>0</v>
      </c>
      <c r="AG358" s="197">
        <v>0</v>
      </c>
      <c r="AH358" s="197">
        <v>0</v>
      </c>
      <c r="AI358" s="197">
        <v>0</v>
      </c>
      <c r="AJ358" s="197">
        <v>0</v>
      </c>
      <c r="AK358" s="197">
        <v>0</v>
      </c>
      <c r="AL358" s="197">
        <v>0</v>
      </c>
      <c r="AM358" s="202">
        <v>0</v>
      </c>
      <c r="AN358" s="202">
        <v>0</v>
      </c>
      <c r="AO358" s="197">
        <v>0</v>
      </c>
    </row>
    <row r="359" spans="1:41" ht="12.75">
      <c r="A359" s="26">
        <v>358</v>
      </c>
      <c r="B359">
        <v>46.25055</v>
      </c>
      <c r="C359">
        <v>-91.91186</v>
      </c>
      <c r="D359" s="197">
        <v>3</v>
      </c>
      <c r="E359" s="197" t="s">
        <v>572</v>
      </c>
      <c r="F359" s="114">
        <v>1</v>
      </c>
      <c r="G359" s="26">
        <v>1</v>
      </c>
      <c r="H359" s="114">
        <v>4</v>
      </c>
      <c r="I359" s="197">
        <v>3</v>
      </c>
      <c r="J359" s="199">
        <v>0</v>
      </c>
      <c r="K359" s="199">
        <v>0</v>
      </c>
      <c r="L359" s="200">
        <v>0</v>
      </c>
      <c r="M359" s="200">
        <v>0</v>
      </c>
      <c r="N359" s="200">
        <v>1</v>
      </c>
      <c r="O359" s="200">
        <v>0</v>
      </c>
      <c r="P359" s="197">
        <v>0</v>
      </c>
      <c r="Q359" s="197">
        <v>0</v>
      </c>
      <c r="R359" s="197">
        <v>0</v>
      </c>
      <c r="S359" s="197">
        <v>0</v>
      </c>
      <c r="T359" s="197">
        <v>0</v>
      </c>
      <c r="U359" s="197">
        <v>0</v>
      </c>
      <c r="V359" s="197">
        <v>0</v>
      </c>
      <c r="W359" s="197">
        <v>0</v>
      </c>
      <c r="X359" s="197">
        <v>0</v>
      </c>
      <c r="Y359" s="197">
        <v>1</v>
      </c>
      <c r="Z359" s="197">
        <v>0</v>
      </c>
      <c r="AA359" s="197">
        <v>0</v>
      </c>
      <c r="AB359" s="197">
        <v>2</v>
      </c>
      <c r="AC359" s="197">
        <v>0</v>
      </c>
      <c r="AD359" s="197">
        <v>0</v>
      </c>
      <c r="AE359" s="197">
        <v>3</v>
      </c>
      <c r="AF359" s="197">
        <v>0</v>
      </c>
      <c r="AG359" s="197">
        <v>0</v>
      </c>
      <c r="AH359" s="197">
        <v>0</v>
      </c>
      <c r="AI359" s="197">
        <v>0</v>
      </c>
      <c r="AJ359" s="197">
        <v>0</v>
      </c>
      <c r="AK359" s="197">
        <v>0</v>
      </c>
      <c r="AL359" s="197">
        <v>0</v>
      </c>
      <c r="AM359" s="202">
        <v>0</v>
      </c>
      <c r="AN359" s="202">
        <v>0</v>
      </c>
      <c r="AO359" s="197">
        <v>0</v>
      </c>
    </row>
    <row r="360" spans="1:41" ht="12.75">
      <c r="A360" s="26">
        <v>359</v>
      </c>
      <c r="B360">
        <v>46.2501</v>
      </c>
      <c r="C360">
        <v>-91.91184</v>
      </c>
      <c r="D360" s="197">
        <v>3</v>
      </c>
      <c r="E360" s="197" t="s">
        <v>572</v>
      </c>
      <c r="F360" s="114">
        <v>1</v>
      </c>
      <c r="G360" s="26">
        <v>1</v>
      </c>
      <c r="H360" s="114">
        <v>1</v>
      </c>
      <c r="I360" s="197">
        <v>3</v>
      </c>
      <c r="J360" s="199">
        <v>0</v>
      </c>
      <c r="K360" s="199">
        <v>0</v>
      </c>
      <c r="L360" s="200">
        <v>0</v>
      </c>
      <c r="M360" s="200">
        <v>0</v>
      </c>
      <c r="N360" s="200">
        <v>0</v>
      </c>
      <c r="O360" s="200">
        <v>0</v>
      </c>
      <c r="P360" s="197">
        <v>0</v>
      </c>
      <c r="Q360" s="197">
        <v>0</v>
      </c>
      <c r="R360" s="197">
        <v>0</v>
      </c>
      <c r="S360" s="197">
        <v>0</v>
      </c>
      <c r="T360" s="197">
        <v>0</v>
      </c>
      <c r="U360" s="197">
        <v>0</v>
      </c>
      <c r="V360" s="197">
        <v>0</v>
      </c>
      <c r="W360" s="197">
        <v>0</v>
      </c>
      <c r="X360" s="197">
        <v>0</v>
      </c>
      <c r="Y360" s="197">
        <v>0</v>
      </c>
      <c r="Z360" s="197">
        <v>0</v>
      </c>
      <c r="AA360" s="197">
        <v>0</v>
      </c>
      <c r="AB360" s="197">
        <v>0</v>
      </c>
      <c r="AC360" s="197">
        <v>0</v>
      </c>
      <c r="AD360" s="197">
        <v>0</v>
      </c>
      <c r="AE360" s="197">
        <v>3</v>
      </c>
      <c r="AF360" s="197">
        <v>0</v>
      </c>
      <c r="AG360" s="197">
        <v>0</v>
      </c>
      <c r="AH360" s="197">
        <v>0</v>
      </c>
      <c r="AI360" s="197">
        <v>0</v>
      </c>
      <c r="AJ360" s="197">
        <v>0</v>
      </c>
      <c r="AK360" s="197">
        <v>0</v>
      </c>
      <c r="AL360" s="197">
        <v>0</v>
      </c>
      <c r="AM360" s="202">
        <v>0</v>
      </c>
      <c r="AN360" s="202">
        <v>0</v>
      </c>
      <c r="AO360" s="197">
        <v>0</v>
      </c>
    </row>
    <row r="361" spans="1:41" ht="12.75">
      <c r="A361" s="26">
        <v>360</v>
      </c>
      <c r="B361">
        <v>46.24965</v>
      </c>
      <c r="C361">
        <v>-91.91182</v>
      </c>
      <c r="D361" s="197">
        <v>3</v>
      </c>
      <c r="E361" s="197" t="s">
        <v>572</v>
      </c>
      <c r="F361" s="114">
        <v>1</v>
      </c>
      <c r="G361" s="26">
        <v>1</v>
      </c>
      <c r="H361" s="114">
        <v>3</v>
      </c>
      <c r="I361" s="197">
        <v>3</v>
      </c>
      <c r="J361" s="199">
        <v>0</v>
      </c>
      <c r="K361" s="199">
        <v>0</v>
      </c>
      <c r="L361" s="200">
        <v>0</v>
      </c>
      <c r="M361" s="200">
        <v>0</v>
      </c>
      <c r="N361" s="200">
        <v>1</v>
      </c>
      <c r="O361" s="200">
        <v>0</v>
      </c>
      <c r="P361" s="197">
        <v>1</v>
      </c>
      <c r="Q361" s="197">
        <v>0</v>
      </c>
      <c r="R361" s="197">
        <v>0</v>
      </c>
      <c r="S361" s="197">
        <v>0</v>
      </c>
      <c r="T361" s="197">
        <v>0</v>
      </c>
      <c r="U361" s="197">
        <v>0</v>
      </c>
      <c r="V361" s="197">
        <v>0</v>
      </c>
      <c r="W361" s="197">
        <v>0</v>
      </c>
      <c r="X361" s="197">
        <v>0</v>
      </c>
      <c r="Y361" s="197">
        <v>0</v>
      </c>
      <c r="Z361" s="197">
        <v>0</v>
      </c>
      <c r="AA361" s="197">
        <v>0</v>
      </c>
      <c r="AB361" s="197">
        <v>0</v>
      </c>
      <c r="AC361" s="197">
        <v>0</v>
      </c>
      <c r="AD361" s="197">
        <v>0</v>
      </c>
      <c r="AE361" s="197">
        <v>3</v>
      </c>
      <c r="AF361" s="197">
        <v>0</v>
      </c>
      <c r="AG361" s="197">
        <v>0</v>
      </c>
      <c r="AH361" s="197">
        <v>0</v>
      </c>
      <c r="AI361" s="197">
        <v>0</v>
      </c>
      <c r="AJ361" s="197">
        <v>0</v>
      </c>
      <c r="AK361" s="197">
        <v>0</v>
      </c>
      <c r="AL361" s="197">
        <v>0</v>
      </c>
      <c r="AM361" s="202">
        <v>0</v>
      </c>
      <c r="AN361" s="202">
        <v>0</v>
      </c>
      <c r="AO361" s="197">
        <v>0</v>
      </c>
    </row>
    <row r="362" spans="1:41" ht="12.75">
      <c r="A362" s="26">
        <v>361</v>
      </c>
      <c r="B362">
        <v>46.24695</v>
      </c>
      <c r="C362">
        <v>-91.91173</v>
      </c>
      <c r="D362" s="197">
        <v>1</v>
      </c>
      <c r="E362" s="197" t="s">
        <v>572</v>
      </c>
      <c r="F362" s="114">
        <v>1</v>
      </c>
      <c r="G362" s="26">
        <v>1</v>
      </c>
      <c r="H362" s="114">
        <v>4</v>
      </c>
      <c r="I362" s="197">
        <v>3</v>
      </c>
      <c r="J362" s="199">
        <v>0</v>
      </c>
      <c r="K362" s="199">
        <v>0</v>
      </c>
      <c r="L362" s="200">
        <v>1</v>
      </c>
      <c r="M362" s="200">
        <v>0</v>
      </c>
      <c r="N362" s="200">
        <v>1</v>
      </c>
      <c r="O362" s="200">
        <v>0</v>
      </c>
      <c r="P362" s="197">
        <v>1</v>
      </c>
      <c r="Q362" s="197">
        <v>0</v>
      </c>
      <c r="R362" s="197">
        <v>0</v>
      </c>
      <c r="S362" s="197">
        <v>0</v>
      </c>
      <c r="T362" s="197">
        <v>0</v>
      </c>
      <c r="U362" s="197">
        <v>0</v>
      </c>
      <c r="V362" s="197">
        <v>0</v>
      </c>
      <c r="W362" s="197">
        <v>0</v>
      </c>
      <c r="X362" s="197">
        <v>0</v>
      </c>
      <c r="Y362" s="197">
        <v>0</v>
      </c>
      <c r="Z362" s="197">
        <v>0</v>
      </c>
      <c r="AA362" s="197">
        <v>0</v>
      </c>
      <c r="AB362" s="197">
        <v>0</v>
      </c>
      <c r="AC362" s="197">
        <v>0</v>
      </c>
      <c r="AD362" s="197">
        <v>0</v>
      </c>
      <c r="AE362" s="197">
        <v>3</v>
      </c>
      <c r="AF362" s="197">
        <v>0</v>
      </c>
      <c r="AG362" s="197">
        <v>0</v>
      </c>
      <c r="AH362" s="197">
        <v>0</v>
      </c>
      <c r="AI362" s="197">
        <v>0</v>
      </c>
      <c r="AJ362" s="197">
        <v>0</v>
      </c>
      <c r="AK362" s="197">
        <v>0</v>
      </c>
      <c r="AL362" s="197">
        <v>0</v>
      </c>
      <c r="AM362" s="202">
        <v>0</v>
      </c>
      <c r="AN362" s="202">
        <v>0</v>
      </c>
      <c r="AO362" s="197">
        <v>0</v>
      </c>
    </row>
    <row r="363" spans="1:41" ht="12.75">
      <c r="A363" s="26">
        <v>362</v>
      </c>
      <c r="B363">
        <v>46.2465</v>
      </c>
      <c r="C363">
        <v>-91.91171</v>
      </c>
      <c r="D363" s="114">
        <v>-99</v>
      </c>
      <c r="E363" s="114">
        <v>-99</v>
      </c>
      <c r="F363" s="114">
        <v>-99</v>
      </c>
      <c r="G363" s="42">
        <v>-99</v>
      </c>
      <c r="H363" s="114">
        <v>-99</v>
      </c>
      <c r="I363" s="114">
        <v>-99</v>
      </c>
      <c r="J363" s="114">
        <v>-99</v>
      </c>
      <c r="K363" s="114">
        <v>-99</v>
      </c>
      <c r="L363" s="114">
        <v>-99</v>
      </c>
      <c r="M363" s="114">
        <v>-99</v>
      </c>
      <c r="N363" s="114">
        <v>-99</v>
      </c>
      <c r="O363" s="114">
        <v>-99</v>
      </c>
      <c r="P363" s="114">
        <v>-99</v>
      </c>
      <c r="Q363" s="114">
        <v>-99</v>
      </c>
      <c r="R363" s="114">
        <v>-99</v>
      </c>
      <c r="S363" s="114">
        <v>-99</v>
      </c>
      <c r="T363" s="114">
        <v>-99</v>
      </c>
      <c r="U363" s="114">
        <v>-99</v>
      </c>
      <c r="V363" s="114">
        <v>-99</v>
      </c>
      <c r="W363" s="114">
        <v>-99</v>
      </c>
      <c r="X363" s="114">
        <v>-99</v>
      </c>
      <c r="Y363" s="114">
        <v>-99</v>
      </c>
      <c r="Z363" s="114">
        <v>-99</v>
      </c>
      <c r="AA363" s="114">
        <v>-99</v>
      </c>
      <c r="AB363" s="114">
        <v>-99</v>
      </c>
      <c r="AC363" s="114">
        <v>-99</v>
      </c>
      <c r="AD363" s="114">
        <v>-99</v>
      </c>
      <c r="AE363" s="114">
        <v>-99</v>
      </c>
      <c r="AF363" s="114">
        <v>-99</v>
      </c>
      <c r="AG363" s="114">
        <v>-99</v>
      </c>
      <c r="AH363" s="114">
        <v>-99</v>
      </c>
      <c r="AI363" s="114">
        <v>-99</v>
      </c>
      <c r="AJ363" s="114">
        <v>-99</v>
      </c>
      <c r="AK363" s="114">
        <v>-99</v>
      </c>
      <c r="AL363" s="114">
        <v>-99</v>
      </c>
      <c r="AM363" s="114">
        <v>-99</v>
      </c>
      <c r="AN363" s="114">
        <v>-99</v>
      </c>
      <c r="AO363" s="114">
        <v>-99</v>
      </c>
    </row>
    <row r="364" spans="1:41" ht="12.75">
      <c r="A364" s="26">
        <v>363</v>
      </c>
      <c r="B364">
        <v>46.26045</v>
      </c>
      <c r="C364">
        <v>-91.91155</v>
      </c>
      <c r="D364" s="197">
        <v>2</v>
      </c>
      <c r="E364" s="197" t="s">
        <v>572</v>
      </c>
      <c r="F364" s="114">
        <v>1</v>
      </c>
      <c r="G364" s="26">
        <v>1</v>
      </c>
      <c r="H364" s="114">
        <v>4</v>
      </c>
      <c r="I364" s="197">
        <v>2</v>
      </c>
      <c r="J364" s="199">
        <v>0</v>
      </c>
      <c r="K364" s="199">
        <v>0</v>
      </c>
      <c r="L364" s="200">
        <v>0</v>
      </c>
      <c r="M364" s="200">
        <v>0</v>
      </c>
      <c r="N364" s="200">
        <v>1</v>
      </c>
      <c r="O364" s="200">
        <v>0</v>
      </c>
      <c r="P364" s="197">
        <v>1</v>
      </c>
      <c r="Q364" s="197">
        <v>0</v>
      </c>
      <c r="R364" s="197">
        <v>0</v>
      </c>
      <c r="S364" s="197">
        <v>0</v>
      </c>
      <c r="T364" s="197">
        <v>0</v>
      </c>
      <c r="U364" s="197">
        <v>0</v>
      </c>
      <c r="V364" s="197">
        <v>0</v>
      </c>
      <c r="W364" s="197">
        <v>0</v>
      </c>
      <c r="X364" s="197">
        <v>0</v>
      </c>
      <c r="Y364" s="197">
        <v>0</v>
      </c>
      <c r="Z364" s="197">
        <v>0</v>
      </c>
      <c r="AA364" s="197">
        <v>0</v>
      </c>
      <c r="AB364" s="197">
        <v>0</v>
      </c>
      <c r="AC364" s="197">
        <v>0</v>
      </c>
      <c r="AD364" s="197">
        <v>0</v>
      </c>
      <c r="AE364" s="197">
        <v>1</v>
      </c>
      <c r="AF364" s="197">
        <v>0</v>
      </c>
      <c r="AG364" s="197">
        <v>0</v>
      </c>
      <c r="AH364" s="197">
        <v>2</v>
      </c>
      <c r="AI364" s="197">
        <v>0</v>
      </c>
      <c r="AJ364" s="197">
        <v>0</v>
      </c>
      <c r="AK364" s="197">
        <v>0</v>
      </c>
      <c r="AL364" s="197">
        <v>0</v>
      </c>
      <c r="AM364" s="202">
        <v>0</v>
      </c>
      <c r="AN364" s="202">
        <v>0</v>
      </c>
      <c r="AO364" s="197">
        <v>0</v>
      </c>
    </row>
    <row r="365" spans="1:41" ht="12.75">
      <c r="A365" s="26">
        <v>364</v>
      </c>
      <c r="B365">
        <v>46.26</v>
      </c>
      <c r="C365">
        <v>-91.91154</v>
      </c>
      <c r="D365" s="197">
        <v>3.5</v>
      </c>
      <c r="E365" s="197" t="s">
        <v>572</v>
      </c>
      <c r="F365" s="114">
        <v>1</v>
      </c>
      <c r="G365" s="26">
        <v>1</v>
      </c>
      <c r="H365" s="114">
        <v>2</v>
      </c>
      <c r="I365" s="197">
        <v>3</v>
      </c>
      <c r="J365" s="199">
        <v>0</v>
      </c>
      <c r="K365" s="199">
        <v>0</v>
      </c>
      <c r="L365" s="200">
        <v>0</v>
      </c>
      <c r="M365" s="200">
        <v>0</v>
      </c>
      <c r="N365" s="200">
        <v>0</v>
      </c>
      <c r="O365" s="200">
        <v>0</v>
      </c>
      <c r="P365" s="197">
        <v>0</v>
      </c>
      <c r="Q365" s="197">
        <v>0</v>
      </c>
      <c r="R365" s="197">
        <v>0</v>
      </c>
      <c r="S365" s="197">
        <v>0</v>
      </c>
      <c r="T365" s="197">
        <v>0</v>
      </c>
      <c r="U365" s="197">
        <v>0</v>
      </c>
      <c r="V365" s="197">
        <v>0</v>
      </c>
      <c r="W365" s="197">
        <v>0</v>
      </c>
      <c r="X365" s="197">
        <v>0</v>
      </c>
      <c r="Y365" s="197">
        <v>0</v>
      </c>
      <c r="Z365" s="197">
        <v>0</v>
      </c>
      <c r="AA365" s="197">
        <v>0</v>
      </c>
      <c r="AB365" s="197">
        <v>1</v>
      </c>
      <c r="AC365" s="197">
        <v>0</v>
      </c>
      <c r="AD365" s="197">
        <v>0</v>
      </c>
      <c r="AE365" s="197">
        <v>3</v>
      </c>
      <c r="AF365" s="197">
        <v>0</v>
      </c>
      <c r="AG365" s="197">
        <v>0</v>
      </c>
      <c r="AH365" s="197">
        <v>0</v>
      </c>
      <c r="AI365" s="197">
        <v>0</v>
      </c>
      <c r="AJ365" s="197">
        <v>0</v>
      </c>
      <c r="AK365" s="197">
        <v>0</v>
      </c>
      <c r="AL365" s="197">
        <v>0</v>
      </c>
      <c r="AM365" s="202">
        <v>0</v>
      </c>
      <c r="AN365" s="202">
        <v>0</v>
      </c>
      <c r="AO365" s="197">
        <v>0</v>
      </c>
    </row>
    <row r="366" spans="1:41" ht="12.75">
      <c r="A366" s="26">
        <v>365</v>
      </c>
      <c r="B366">
        <v>46.25955</v>
      </c>
      <c r="C366">
        <v>-91.91152</v>
      </c>
      <c r="D366" s="197">
        <v>4</v>
      </c>
      <c r="E366" s="197" t="s">
        <v>572</v>
      </c>
      <c r="F366" s="114">
        <v>1</v>
      </c>
      <c r="G366" s="26">
        <v>1</v>
      </c>
      <c r="H366" s="114">
        <v>1</v>
      </c>
      <c r="I366" s="197">
        <v>3</v>
      </c>
      <c r="J366" s="199">
        <v>0</v>
      </c>
      <c r="K366" s="199">
        <v>0</v>
      </c>
      <c r="L366" s="200">
        <v>0</v>
      </c>
      <c r="M366" s="200">
        <v>0</v>
      </c>
      <c r="N366" s="200">
        <v>0</v>
      </c>
      <c r="O366" s="200">
        <v>0</v>
      </c>
      <c r="P366" s="197">
        <v>0</v>
      </c>
      <c r="Q366" s="197">
        <v>0</v>
      </c>
      <c r="R366" s="197">
        <v>0</v>
      </c>
      <c r="S366" s="197">
        <v>0</v>
      </c>
      <c r="T366" s="197">
        <v>0</v>
      </c>
      <c r="U366" s="197">
        <v>0</v>
      </c>
      <c r="V366" s="197">
        <v>0</v>
      </c>
      <c r="W366" s="197">
        <v>0</v>
      </c>
      <c r="X366" s="197">
        <v>0</v>
      </c>
      <c r="Y366" s="197">
        <v>0</v>
      </c>
      <c r="Z366" s="197">
        <v>0</v>
      </c>
      <c r="AA366" s="197">
        <v>0</v>
      </c>
      <c r="AB366" s="197">
        <v>0</v>
      </c>
      <c r="AC366" s="197">
        <v>0</v>
      </c>
      <c r="AD366" s="197">
        <v>0</v>
      </c>
      <c r="AE366" s="197">
        <v>3</v>
      </c>
      <c r="AF366" s="197">
        <v>0</v>
      </c>
      <c r="AG366" s="197">
        <v>0</v>
      </c>
      <c r="AH366" s="197">
        <v>0</v>
      </c>
      <c r="AI366" s="197">
        <v>0</v>
      </c>
      <c r="AJ366" s="197">
        <v>0</v>
      </c>
      <c r="AK366" s="197">
        <v>0</v>
      </c>
      <c r="AL366" s="197">
        <v>0</v>
      </c>
      <c r="AM366" s="202">
        <v>0</v>
      </c>
      <c r="AN366" s="202">
        <v>0</v>
      </c>
      <c r="AO366" s="197">
        <v>0</v>
      </c>
    </row>
    <row r="367" spans="1:41" ht="12.75">
      <c r="A367" s="26">
        <v>366</v>
      </c>
      <c r="B367">
        <v>46.2591</v>
      </c>
      <c r="C367">
        <v>-91.9115</v>
      </c>
      <c r="D367" s="197">
        <v>4</v>
      </c>
      <c r="E367" s="197" t="s">
        <v>572</v>
      </c>
      <c r="F367" s="114">
        <v>1</v>
      </c>
      <c r="G367" s="26">
        <v>1</v>
      </c>
      <c r="H367" s="114">
        <v>1</v>
      </c>
      <c r="I367" s="197">
        <v>3</v>
      </c>
      <c r="J367" s="199">
        <v>0</v>
      </c>
      <c r="K367" s="199">
        <v>0</v>
      </c>
      <c r="L367" s="200">
        <v>0</v>
      </c>
      <c r="M367" s="200">
        <v>0</v>
      </c>
      <c r="N367" s="200">
        <v>0</v>
      </c>
      <c r="O367" s="200">
        <v>0</v>
      </c>
      <c r="P367" s="197">
        <v>0</v>
      </c>
      <c r="Q367" s="197">
        <v>0</v>
      </c>
      <c r="R367" s="197">
        <v>0</v>
      </c>
      <c r="S367" s="197">
        <v>0</v>
      </c>
      <c r="T367" s="197">
        <v>0</v>
      </c>
      <c r="U367" s="197">
        <v>0</v>
      </c>
      <c r="V367" s="197">
        <v>0</v>
      </c>
      <c r="W367" s="197">
        <v>0</v>
      </c>
      <c r="X367" s="197">
        <v>0</v>
      </c>
      <c r="Y367" s="197">
        <v>0</v>
      </c>
      <c r="Z367" s="197">
        <v>0</v>
      </c>
      <c r="AA367" s="197">
        <v>0</v>
      </c>
      <c r="AB367" s="197">
        <v>0</v>
      </c>
      <c r="AC367" s="197">
        <v>0</v>
      </c>
      <c r="AD367" s="197">
        <v>0</v>
      </c>
      <c r="AE367" s="197">
        <v>3</v>
      </c>
      <c r="AF367" s="197">
        <v>0</v>
      </c>
      <c r="AG367" s="197">
        <v>0</v>
      </c>
      <c r="AH367" s="197">
        <v>0</v>
      </c>
      <c r="AI367" s="197">
        <v>0</v>
      </c>
      <c r="AJ367" s="197">
        <v>0</v>
      </c>
      <c r="AK367" s="197">
        <v>0</v>
      </c>
      <c r="AL367" s="197">
        <v>0</v>
      </c>
      <c r="AM367" s="202">
        <v>0</v>
      </c>
      <c r="AN367" s="202">
        <v>0</v>
      </c>
      <c r="AO367" s="197">
        <v>0</v>
      </c>
    </row>
    <row r="368" spans="1:41" ht="12.75">
      <c r="A368" s="26">
        <v>367</v>
      </c>
      <c r="B368">
        <v>46.25865</v>
      </c>
      <c r="C368">
        <v>-91.91149</v>
      </c>
      <c r="D368" s="197">
        <v>3</v>
      </c>
      <c r="E368" s="197" t="s">
        <v>572</v>
      </c>
      <c r="F368" s="114">
        <v>1</v>
      </c>
      <c r="G368" s="26">
        <v>1</v>
      </c>
      <c r="H368" s="114">
        <v>1</v>
      </c>
      <c r="I368" s="197">
        <v>3</v>
      </c>
      <c r="J368" s="199">
        <v>0</v>
      </c>
      <c r="K368" s="199">
        <v>0</v>
      </c>
      <c r="L368" s="200">
        <v>0</v>
      </c>
      <c r="M368" s="200">
        <v>0</v>
      </c>
      <c r="N368" s="200">
        <v>0</v>
      </c>
      <c r="O368" s="200">
        <v>0</v>
      </c>
      <c r="P368" s="197">
        <v>0</v>
      </c>
      <c r="Q368" s="197">
        <v>0</v>
      </c>
      <c r="R368" s="197">
        <v>0</v>
      </c>
      <c r="S368" s="197">
        <v>0</v>
      </c>
      <c r="T368" s="197">
        <v>0</v>
      </c>
      <c r="U368" s="197">
        <v>0</v>
      </c>
      <c r="V368" s="197">
        <v>0</v>
      </c>
      <c r="W368" s="197">
        <v>0</v>
      </c>
      <c r="X368" s="197">
        <v>0</v>
      </c>
      <c r="Y368" s="197">
        <v>0</v>
      </c>
      <c r="Z368" s="197">
        <v>0</v>
      </c>
      <c r="AA368" s="197">
        <v>0</v>
      </c>
      <c r="AB368" s="197">
        <v>0</v>
      </c>
      <c r="AC368" s="197">
        <v>0</v>
      </c>
      <c r="AD368" s="197">
        <v>0</v>
      </c>
      <c r="AE368" s="197">
        <v>3</v>
      </c>
      <c r="AF368" s="197">
        <v>0</v>
      </c>
      <c r="AG368" s="197">
        <v>0</v>
      </c>
      <c r="AH368" s="197">
        <v>0</v>
      </c>
      <c r="AI368" s="197">
        <v>0</v>
      </c>
      <c r="AJ368" s="197">
        <v>0</v>
      </c>
      <c r="AK368" s="197">
        <v>0</v>
      </c>
      <c r="AL368" s="197">
        <v>0</v>
      </c>
      <c r="AM368" s="202">
        <v>0</v>
      </c>
      <c r="AN368" s="202">
        <v>0</v>
      </c>
      <c r="AO368" s="197">
        <v>0</v>
      </c>
    </row>
    <row r="369" spans="1:41" ht="12.75">
      <c r="A369" s="26">
        <v>368</v>
      </c>
      <c r="B369">
        <v>46.2582</v>
      </c>
      <c r="C369">
        <v>-91.91147</v>
      </c>
      <c r="D369" s="197">
        <v>5</v>
      </c>
      <c r="E369" s="197" t="s">
        <v>572</v>
      </c>
      <c r="F369" s="114">
        <v>1</v>
      </c>
      <c r="G369" s="26">
        <v>1</v>
      </c>
      <c r="H369" s="114">
        <v>1</v>
      </c>
      <c r="I369" s="197">
        <v>3</v>
      </c>
      <c r="J369" s="199">
        <v>0</v>
      </c>
      <c r="K369" s="199">
        <v>0</v>
      </c>
      <c r="L369" s="200">
        <v>0</v>
      </c>
      <c r="M369" s="200">
        <v>0</v>
      </c>
      <c r="N369" s="200">
        <v>0</v>
      </c>
      <c r="O369" s="200">
        <v>0</v>
      </c>
      <c r="P369" s="197">
        <v>0</v>
      </c>
      <c r="Q369" s="197">
        <v>0</v>
      </c>
      <c r="R369" s="197">
        <v>0</v>
      </c>
      <c r="S369" s="197">
        <v>0</v>
      </c>
      <c r="T369" s="197">
        <v>0</v>
      </c>
      <c r="U369" s="197">
        <v>0</v>
      </c>
      <c r="V369" s="197">
        <v>0</v>
      </c>
      <c r="W369" s="197">
        <v>0</v>
      </c>
      <c r="X369" s="197">
        <v>0</v>
      </c>
      <c r="Y369" s="197">
        <v>0</v>
      </c>
      <c r="Z369" s="197">
        <v>0</v>
      </c>
      <c r="AA369" s="197">
        <v>0</v>
      </c>
      <c r="AB369" s="197">
        <v>0</v>
      </c>
      <c r="AC369" s="197">
        <v>0</v>
      </c>
      <c r="AD369" s="197">
        <v>0</v>
      </c>
      <c r="AE369" s="197">
        <v>3</v>
      </c>
      <c r="AF369" s="197">
        <v>0</v>
      </c>
      <c r="AG369" s="197">
        <v>0</v>
      </c>
      <c r="AH369" s="197">
        <v>0</v>
      </c>
      <c r="AI369" s="197">
        <v>0</v>
      </c>
      <c r="AJ369" s="197">
        <v>0</v>
      </c>
      <c r="AK369" s="197">
        <v>0</v>
      </c>
      <c r="AL369" s="197">
        <v>0</v>
      </c>
      <c r="AM369" s="202">
        <v>0</v>
      </c>
      <c r="AN369" s="202">
        <v>0</v>
      </c>
      <c r="AO369" s="197">
        <v>0</v>
      </c>
    </row>
    <row r="370" spans="1:41" ht="12.75">
      <c r="A370" s="26">
        <v>369</v>
      </c>
      <c r="B370">
        <v>46.25775</v>
      </c>
      <c r="C370">
        <v>-91.91146</v>
      </c>
      <c r="D370" s="197">
        <v>4.5</v>
      </c>
      <c r="E370" s="197" t="s">
        <v>572</v>
      </c>
      <c r="F370" s="114">
        <v>1</v>
      </c>
      <c r="G370" s="26">
        <v>1</v>
      </c>
      <c r="H370" s="114">
        <v>2</v>
      </c>
      <c r="I370" s="197">
        <v>3</v>
      </c>
      <c r="J370" s="199">
        <v>0</v>
      </c>
      <c r="K370" s="199">
        <v>0</v>
      </c>
      <c r="L370" s="200">
        <v>0</v>
      </c>
      <c r="M370" s="200">
        <v>0</v>
      </c>
      <c r="N370" s="200">
        <v>0</v>
      </c>
      <c r="O370" s="200">
        <v>0</v>
      </c>
      <c r="P370" s="197">
        <v>0</v>
      </c>
      <c r="Q370" s="197">
        <v>0</v>
      </c>
      <c r="R370" s="197">
        <v>0</v>
      </c>
      <c r="S370" s="197">
        <v>0</v>
      </c>
      <c r="T370" s="197">
        <v>0</v>
      </c>
      <c r="U370" s="197">
        <v>0</v>
      </c>
      <c r="V370" s="197">
        <v>0</v>
      </c>
      <c r="W370" s="197">
        <v>0</v>
      </c>
      <c r="X370" s="197">
        <v>0</v>
      </c>
      <c r="Y370" s="197">
        <v>0</v>
      </c>
      <c r="Z370" s="197">
        <v>0</v>
      </c>
      <c r="AA370" s="197">
        <v>0</v>
      </c>
      <c r="AB370" s="197">
        <v>1</v>
      </c>
      <c r="AC370" s="197">
        <v>0</v>
      </c>
      <c r="AD370" s="197">
        <v>0</v>
      </c>
      <c r="AE370" s="197">
        <v>3</v>
      </c>
      <c r="AF370" s="197">
        <v>0</v>
      </c>
      <c r="AG370" s="197">
        <v>0</v>
      </c>
      <c r="AH370" s="197">
        <v>0</v>
      </c>
      <c r="AI370" s="197">
        <v>0</v>
      </c>
      <c r="AJ370" s="197">
        <v>0</v>
      </c>
      <c r="AK370" s="197">
        <v>0</v>
      </c>
      <c r="AL370" s="197">
        <v>0</v>
      </c>
      <c r="AM370" s="202">
        <v>0</v>
      </c>
      <c r="AN370" s="202">
        <v>0</v>
      </c>
      <c r="AO370" s="197">
        <v>0</v>
      </c>
    </row>
    <row r="371" spans="1:41" ht="12.75">
      <c r="A371" s="26">
        <v>370</v>
      </c>
      <c r="B371">
        <v>46.2573</v>
      </c>
      <c r="C371">
        <v>-91.91144</v>
      </c>
      <c r="D371" s="197">
        <v>5</v>
      </c>
      <c r="E371" s="197" t="s">
        <v>572</v>
      </c>
      <c r="F371" s="114">
        <v>1</v>
      </c>
      <c r="G371" s="26">
        <v>1</v>
      </c>
      <c r="H371" s="114">
        <v>3</v>
      </c>
      <c r="I371" s="197">
        <v>3</v>
      </c>
      <c r="J371" s="199">
        <v>0</v>
      </c>
      <c r="K371" s="199">
        <v>0</v>
      </c>
      <c r="L371" s="200">
        <v>0</v>
      </c>
      <c r="M371" s="200">
        <v>0</v>
      </c>
      <c r="N371" s="200">
        <v>0</v>
      </c>
      <c r="O371" s="200">
        <v>0</v>
      </c>
      <c r="P371" s="197">
        <v>0</v>
      </c>
      <c r="Q371" s="197">
        <v>0</v>
      </c>
      <c r="R371" s="197">
        <v>0</v>
      </c>
      <c r="S371" s="197">
        <v>0</v>
      </c>
      <c r="T371" s="197">
        <v>0</v>
      </c>
      <c r="U371" s="197">
        <v>0</v>
      </c>
      <c r="V371" s="197">
        <v>0</v>
      </c>
      <c r="W371" s="197">
        <v>0</v>
      </c>
      <c r="X371" s="197">
        <v>0</v>
      </c>
      <c r="Y371" s="197">
        <v>0</v>
      </c>
      <c r="Z371" s="197">
        <v>0</v>
      </c>
      <c r="AA371" s="197">
        <v>0</v>
      </c>
      <c r="AB371" s="197">
        <v>1</v>
      </c>
      <c r="AC371" s="197">
        <v>0</v>
      </c>
      <c r="AD371" s="197">
        <v>0</v>
      </c>
      <c r="AE371" s="197">
        <v>3</v>
      </c>
      <c r="AF371" s="197">
        <v>1</v>
      </c>
      <c r="AG371" s="197">
        <v>0</v>
      </c>
      <c r="AH371" s="197">
        <v>0</v>
      </c>
      <c r="AI371" s="197">
        <v>0</v>
      </c>
      <c r="AJ371" s="197">
        <v>0</v>
      </c>
      <c r="AK371" s="197">
        <v>0</v>
      </c>
      <c r="AL371" s="197">
        <v>0</v>
      </c>
      <c r="AM371" s="202">
        <v>0</v>
      </c>
      <c r="AN371" s="202">
        <v>0</v>
      </c>
      <c r="AO371" s="197">
        <v>0</v>
      </c>
    </row>
    <row r="372" spans="1:41" ht="12.75">
      <c r="A372" s="26">
        <v>371</v>
      </c>
      <c r="B372">
        <v>46.25685</v>
      </c>
      <c r="C372">
        <v>-91.91143</v>
      </c>
      <c r="D372" s="197">
        <v>7</v>
      </c>
      <c r="E372" s="197" t="s">
        <v>572</v>
      </c>
      <c r="F372" s="114">
        <v>1</v>
      </c>
      <c r="G372" s="26">
        <v>1</v>
      </c>
      <c r="H372" s="114">
        <v>4</v>
      </c>
      <c r="I372" s="197">
        <v>2</v>
      </c>
      <c r="J372" s="199">
        <v>0</v>
      </c>
      <c r="K372" s="199">
        <v>0</v>
      </c>
      <c r="L372" s="200">
        <v>2</v>
      </c>
      <c r="M372" s="200">
        <v>0</v>
      </c>
      <c r="N372" s="200">
        <v>0</v>
      </c>
      <c r="O372" s="200">
        <v>0</v>
      </c>
      <c r="P372" s="197">
        <v>1</v>
      </c>
      <c r="Q372" s="197">
        <v>0</v>
      </c>
      <c r="R372" s="197">
        <v>0</v>
      </c>
      <c r="S372" s="197">
        <v>0</v>
      </c>
      <c r="T372" s="197">
        <v>0</v>
      </c>
      <c r="U372" s="197">
        <v>0</v>
      </c>
      <c r="V372" s="197">
        <v>0</v>
      </c>
      <c r="W372" s="197">
        <v>0</v>
      </c>
      <c r="X372" s="197">
        <v>0</v>
      </c>
      <c r="Y372" s="197">
        <v>0</v>
      </c>
      <c r="Z372" s="197">
        <v>0</v>
      </c>
      <c r="AA372" s="197">
        <v>0</v>
      </c>
      <c r="AB372" s="197">
        <v>0</v>
      </c>
      <c r="AC372" s="197">
        <v>0</v>
      </c>
      <c r="AD372" s="197">
        <v>1</v>
      </c>
      <c r="AE372" s="197">
        <v>0</v>
      </c>
      <c r="AF372" s="197">
        <v>1</v>
      </c>
      <c r="AG372" s="197">
        <v>0</v>
      </c>
      <c r="AH372" s="197">
        <v>0</v>
      </c>
      <c r="AI372" s="197">
        <v>0</v>
      </c>
      <c r="AJ372" s="197">
        <v>0</v>
      </c>
      <c r="AK372" s="197">
        <v>0</v>
      </c>
      <c r="AL372" s="197">
        <v>0</v>
      </c>
      <c r="AM372" s="202">
        <v>0</v>
      </c>
      <c r="AN372" s="202">
        <v>0</v>
      </c>
      <c r="AO372" s="197">
        <v>0</v>
      </c>
    </row>
    <row r="373" spans="1:41" ht="12.75">
      <c r="A373" s="26">
        <v>372</v>
      </c>
      <c r="B373">
        <v>46.2564</v>
      </c>
      <c r="C373">
        <v>-91.91141</v>
      </c>
      <c r="D373" s="197">
        <v>9.5</v>
      </c>
      <c r="E373" s="197" t="s">
        <v>574</v>
      </c>
      <c r="F373" s="114">
        <v>1</v>
      </c>
      <c r="G373" s="26">
        <v>1</v>
      </c>
      <c r="H373" s="114">
        <v>0</v>
      </c>
      <c r="I373" s="197">
        <v>2</v>
      </c>
      <c r="J373" s="199">
        <v>0</v>
      </c>
      <c r="K373" s="199">
        <v>2</v>
      </c>
      <c r="L373" s="200">
        <v>0</v>
      </c>
      <c r="M373" s="200">
        <v>0</v>
      </c>
      <c r="N373" s="200">
        <v>0</v>
      </c>
      <c r="O373" s="200">
        <v>0</v>
      </c>
      <c r="P373" s="197">
        <v>0</v>
      </c>
      <c r="Q373" s="197">
        <v>0</v>
      </c>
      <c r="R373" s="197">
        <v>0</v>
      </c>
      <c r="S373" s="197">
        <v>0</v>
      </c>
      <c r="T373" s="197">
        <v>0</v>
      </c>
      <c r="U373" s="197">
        <v>0</v>
      </c>
      <c r="V373" s="197">
        <v>0</v>
      </c>
      <c r="W373" s="197">
        <v>0</v>
      </c>
      <c r="X373" s="197">
        <v>0</v>
      </c>
      <c r="Y373" s="197">
        <v>0</v>
      </c>
      <c r="Z373" s="197">
        <v>0</v>
      </c>
      <c r="AA373" s="197">
        <v>0</v>
      </c>
      <c r="AB373" s="197">
        <v>0</v>
      </c>
      <c r="AC373" s="197">
        <v>0</v>
      </c>
      <c r="AD373" s="197">
        <v>0</v>
      </c>
      <c r="AE373" s="197">
        <v>0</v>
      </c>
      <c r="AF373" s="197">
        <v>0</v>
      </c>
      <c r="AG373" s="197">
        <v>0</v>
      </c>
      <c r="AH373" s="197">
        <v>0</v>
      </c>
      <c r="AI373" s="197">
        <v>0</v>
      </c>
      <c r="AJ373" s="197">
        <v>0</v>
      </c>
      <c r="AK373" s="197">
        <v>0</v>
      </c>
      <c r="AL373" s="197">
        <v>0</v>
      </c>
      <c r="AM373" s="202">
        <v>0</v>
      </c>
      <c r="AN373" s="202">
        <v>0</v>
      </c>
      <c r="AO373" s="197">
        <v>0</v>
      </c>
    </row>
    <row r="374" spans="1:41" ht="12.75">
      <c r="A374" s="26">
        <v>373</v>
      </c>
      <c r="B374">
        <v>46.25595</v>
      </c>
      <c r="C374">
        <v>-91.91139</v>
      </c>
      <c r="D374" s="197">
        <v>7</v>
      </c>
      <c r="E374" s="197" t="s">
        <v>572</v>
      </c>
      <c r="F374" s="114">
        <v>1</v>
      </c>
      <c r="G374" s="26">
        <v>1</v>
      </c>
      <c r="H374" s="114">
        <v>1</v>
      </c>
      <c r="I374" s="197">
        <v>3</v>
      </c>
      <c r="J374" s="199">
        <v>0</v>
      </c>
      <c r="K374" s="199">
        <v>3</v>
      </c>
      <c r="L374" s="200">
        <v>0</v>
      </c>
      <c r="M374" s="200">
        <v>0</v>
      </c>
      <c r="N374" s="200">
        <v>0</v>
      </c>
      <c r="O374" s="200">
        <v>0</v>
      </c>
      <c r="P374" s="197">
        <v>0</v>
      </c>
      <c r="Q374" s="197">
        <v>0</v>
      </c>
      <c r="R374" s="197">
        <v>0</v>
      </c>
      <c r="S374" s="197">
        <v>0</v>
      </c>
      <c r="T374" s="197">
        <v>0</v>
      </c>
      <c r="U374" s="197">
        <v>0</v>
      </c>
      <c r="V374" s="197">
        <v>0</v>
      </c>
      <c r="W374" s="197">
        <v>0</v>
      </c>
      <c r="X374" s="197">
        <v>0</v>
      </c>
      <c r="Y374" s="197">
        <v>0</v>
      </c>
      <c r="Z374" s="197">
        <v>0</v>
      </c>
      <c r="AA374" s="197">
        <v>0</v>
      </c>
      <c r="AB374" s="197">
        <v>1</v>
      </c>
      <c r="AC374" s="197">
        <v>0</v>
      </c>
      <c r="AD374" s="197">
        <v>0</v>
      </c>
      <c r="AE374" s="197">
        <v>0</v>
      </c>
      <c r="AF374" s="197">
        <v>0</v>
      </c>
      <c r="AG374" s="197">
        <v>0</v>
      </c>
      <c r="AH374" s="197">
        <v>0</v>
      </c>
      <c r="AI374" s="197">
        <v>0</v>
      </c>
      <c r="AJ374" s="197">
        <v>0</v>
      </c>
      <c r="AK374" s="197">
        <v>0</v>
      </c>
      <c r="AL374" s="197">
        <v>0</v>
      </c>
      <c r="AM374" s="202">
        <v>0</v>
      </c>
      <c r="AN374" s="202">
        <v>0</v>
      </c>
      <c r="AO374" s="197">
        <v>0</v>
      </c>
    </row>
    <row r="375" spans="1:41" ht="12.75">
      <c r="A375" s="26">
        <v>374</v>
      </c>
      <c r="B375">
        <v>46.2555</v>
      </c>
      <c r="C375">
        <v>-91.91138</v>
      </c>
      <c r="D375" s="197">
        <v>5.5</v>
      </c>
      <c r="E375" s="197" t="s">
        <v>572</v>
      </c>
      <c r="F375" s="114">
        <v>1</v>
      </c>
      <c r="G375" s="26">
        <v>1</v>
      </c>
      <c r="H375" s="114">
        <v>4</v>
      </c>
      <c r="I375" s="197">
        <v>3</v>
      </c>
      <c r="J375" s="199">
        <v>0</v>
      </c>
      <c r="K375" s="199">
        <v>0</v>
      </c>
      <c r="L375" s="200">
        <v>0</v>
      </c>
      <c r="M375" s="200">
        <v>0</v>
      </c>
      <c r="N375" s="200">
        <v>3</v>
      </c>
      <c r="O375" s="200">
        <v>0</v>
      </c>
      <c r="P375" s="197">
        <v>0</v>
      </c>
      <c r="Q375" s="197">
        <v>0</v>
      </c>
      <c r="R375" s="197">
        <v>0</v>
      </c>
      <c r="S375" s="197">
        <v>0</v>
      </c>
      <c r="T375" s="197">
        <v>0</v>
      </c>
      <c r="U375" s="197">
        <v>0</v>
      </c>
      <c r="V375" s="197">
        <v>0</v>
      </c>
      <c r="W375" s="197">
        <v>0</v>
      </c>
      <c r="X375" s="197">
        <v>0</v>
      </c>
      <c r="Y375" s="197">
        <v>0</v>
      </c>
      <c r="Z375" s="197">
        <v>0</v>
      </c>
      <c r="AA375" s="197">
        <v>0</v>
      </c>
      <c r="AB375" s="197">
        <v>2</v>
      </c>
      <c r="AC375" s="197">
        <v>0</v>
      </c>
      <c r="AD375" s="197">
        <v>0</v>
      </c>
      <c r="AE375" s="197">
        <v>2</v>
      </c>
      <c r="AF375" s="197">
        <v>1</v>
      </c>
      <c r="AG375" s="197">
        <v>0</v>
      </c>
      <c r="AH375" s="197">
        <v>0</v>
      </c>
      <c r="AI375" s="197">
        <v>0</v>
      </c>
      <c r="AJ375" s="197">
        <v>0</v>
      </c>
      <c r="AK375" s="197">
        <v>0</v>
      </c>
      <c r="AL375" s="197">
        <v>0</v>
      </c>
      <c r="AM375" s="202">
        <v>0</v>
      </c>
      <c r="AN375" s="202">
        <v>0</v>
      </c>
      <c r="AO375" s="197">
        <v>0</v>
      </c>
    </row>
    <row r="376" spans="1:41" ht="12.75">
      <c r="A376" s="26">
        <v>375</v>
      </c>
      <c r="B376">
        <v>46.25505</v>
      </c>
      <c r="C376">
        <v>-91.91136</v>
      </c>
      <c r="D376" s="197">
        <v>3.5</v>
      </c>
      <c r="E376" s="197" t="s">
        <v>572</v>
      </c>
      <c r="F376" s="114">
        <v>1</v>
      </c>
      <c r="G376" s="26">
        <v>1</v>
      </c>
      <c r="H376" s="114">
        <v>4</v>
      </c>
      <c r="I376" s="197">
        <v>2</v>
      </c>
      <c r="J376" s="199">
        <v>0</v>
      </c>
      <c r="K376" s="199">
        <v>0</v>
      </c>
      <c r="L376" s="200">
        <v>2</v>
      </c>
      <c r="M376" s="200">
        <v>0</v>
      </c>
      <c r="N376" s="200">
        <v>0</v>
      </c>
      <c r="O376" s="200">
        <v>0</v>
      </c>
      <c r="P376" s="197">
        <v>0</v>
      </c>
      <c r="Q376" s="197">
        <v>0</v>
      </c>
      <c r="R376" s="197">
        <v>0</v>
      </c>
      <c r="S376" s="197">
        <v>0</v>
      </c>
      <c r="T376" s="197">
        <v>0</v>
      </c>
      <c r="U376" s="197">
        <v>0</v>
      </c>
      <c r="V376" s="197">
        <v>0</v>
      </c>
      <c r="W376" s="197">
        <v>0</v>
      </c>
      <c r="X376" s="197">
        <v>1</v>
      </c>
      <c r="Y376" s="197">
        <v>0</v>
      </c>
      <c r="Z376" s="197">
        <v>0</v>
      </c>
      <c r="AA376" s="197">
        <v>0</v>
      </c>
      <c r="AB376" s="197">
        <v>0</v>
      </c>
      <c r="AC376" s="197">
        <v>0</v>
      </c>
      <c r="AD376" s="197">
        <v>0</v>
      </c>
      <c r="AE376" s="197">
        <v>0</v>
      </c>
      <c r="AF376" s="197">
        <v>2</v>
      </c>
      <c r="AG376" s="197">
        <v>1</v>
      </c>
      <c r="AH376" s="197">
        <v>0</v>
      </c>
      <c r="AI376" s="197">
        <v>0</v>
      </c>
      <c r="AJ376" s="197">
        <v>0</v>
      </c>
      <c r="AK376" s="197">
        <v>0</v>
      </c>
      <c r="AL376" s="197">
        <v>0</v>
      </c>
      <c r="AM376" s="202">
        <v>0</v>
      </c>
      <c r="AN376" s="202">
        <v>0</v>
      </c>
      <c r="AO376" s="197">
        <v>0</v>
      </c>
    </row>
    <row r="377" spans="1:41" ht="12.75">
      <c r="A377" s="26">
        <v>376</v>
      </c>
      <c r="B377">
        <v>46.25461</v>
      </c>
      <c r="C377">
        <v>-91.91135</v>
      </c>
      <c r="D377" s="197">
        <v>1.5</v>
      </c>
      <c r="E377" s="197" t="s">
        <v>572</v>
      </c>
      <c r="F377" s="114">
        <v>1</v>
      </c>
      <c r="G377" s="26">
        <v>1</v>
      </c>
      <c r="H377" s="114">
        <v>6</v>
      </c>
      <c r="I377" s="197">
        <v>3</v>
      </c>
      <c r="J377" s="199">
        <v>0</v>
      </c>
      <c r="K377" s="199">
        <v>0</v>
      </c>
      <c r="L377" s="200">
        <v>0</v>
      </c>
      <c r="M377" s="200">
        <v>0</v>
      </c>
      <c r="N377" s="200">
        <v>0</v>
      </c>
      <c r="O377" s="200">
        <v>0</v>
      </c>
      <c r="P377" s="197">
        <v>1</v>
      </c>
      <c r="Q377" s="197">
        <v>0</v>
      </c>
      <c r="R377" s="197">
        <v>2</v>
      </c>
      <c r="S377" s="197">
        <v>0</v>
      </c>
      <c r="T377" s="197">
        <v>1</v>
      </c>
      <c r="U377" s="197">
        <v>0</v>
      </c>
      <c r="V377" s="197">
        <v>0</v>
      </c>
      <c r="W377" s="197">
        <v>0</v>
      </c>
      <c r="X377" s="197">
        <v>3</v>
      </c>
      <c r="Y377" s="197">
        <v>0</v>
      </c>
      <c r="Z377" s="197">
        <v>0</v>
      </c>
      <c r="AA377" s="197">
        <v>0</v>
      </c>
      <c r="AB377" s="197">
        <v>0</v>
      </c>
      <c r="AC377" s="197">
        <v>0</v>
      </c>
      <c r="AD377" s="197">
        <v>0</v>
      </c>
      <c r="AE377" s="197">
        <v>0</v>
      </c>
      <c r="AF377" s="197">
        <v>0</v>
      </c>
      <c r="AG377" s="197">
        <v>0</v>
      </c>
      <c r="AH377" s="197">
        <v>0</v>
      </c>
      <c r="AI377" s="197">
        <v>2</v>
      </c>
      <c r="AJ377" s="197">
        <v>0</v>
      </c>
      <c r="AK377" s="197">
        <v>1</v>
      </c>
      <c r="AL377" s="197">
        <v>0</v>
      </c>
      <c r="AM377" s="202">
        <v>0</v>
      </c>
      <c r="AN377" s="202">
        <v>0</v>
      </c>
      <c r="AO377" s="197">
        <v>0</v>
      </c>
    </row>
    <row r="378" spans="1:41" ht="12.75">
      <c r="A378" s="26">
        <v>377</v>
      </c>
      <c r="B378">
        <v>46.25371</v>
      </c>
      <c r="C378">
        <v>-91.91132</v>
      </c>
      <c r="D378" s="197">
        <v>2</v>
      </c>
      <c r="E378" s="197" t="s">
        <v>572</v>
      </c>
      <c r="F378" s="114">
        <v>1</v>
      </c>
      <c r="G378" s="26">
        <v>1</v>
      </c>
      <c r="H378" s="114">
        <v>5</v>
      </c>
      <c r="I378" s="197">
        <v>3</v>
      </c>
      <c r="J378" s="199">
        <v>0</v>
      </c>
      <c r="K378" s="199">
        <v>0</v>
      </c>
      <c r="L378" s="200">
        <v>0</v>
      </c>
      <c r="M378" s="200">
        <v>3</v>
      </c>
      <c r="N378" s="200">
        <v>0</v>
      </c>
      <c r="O378" s="200">
        <v>0</v>
      </c>
      <c r="P378" s="197">
        <v>0</v>
      </c>
      <c r="Q378" s="197">
        <v>0</v>
      </c>
      <c r="R378" s="197">
        <v>0</v>
      </c>
      <c r="S378" s="197">
        <v>0</v>
      </c>
      <c r="T378" s="197">
        <v>0</v>
      </c>
      <c r="U378" s="197">
        <v>0</v>
      </c>
      <c r="V378" s="197">
        <v>0</v>
      </c>
      <c r="W378" s="197">
        <v>0</v>
      </c>
      <c r="X378" s="197">
        <v>2</v>
      </c>
      <c r="Y378" s="197">
        <v>1</v>
      </c>
      <c r="Z378" s="197">
        <v>0</v>
      </c>
      <c r="AA378" s="197">
        <v>0</v>
      </c>
      <c r="AB378" s="197">
        <v>0</v>
      </c>
      <c r="AC378" s="197">
        <v>0</v>
      </c>
      <c r="AD378" s="197">
        <v>0</v>
      </c>
      <c r="AE378" s="197">
        <v>1</v>
      </c>
      <c r="AF378" s="197">
        <v>0</v>
      </c>
      <c r="AG378" s="197">
        <v>0</v>
      </c>
      <c r="AH378" s="197">
        <v>0</v>
      </c>
      <c r="AI378" s="197">
        <v>0</v>
      </c>
      <c r="AJ378" s="197">
        <v>1</v>
      </c>
      <c r="AK378" s="197">
        <v>0</v>
      </c>
      <c r="AL378" s="197">
        <v>0</v>
      </c>
      <c r="AM378" s="202">
        <v>0</v>
      </c>
      <c r="AN378" s="202">
        <v>0</v>
      </c>
      <c r="AO378" s="197">
        <v>0</v>
      </c>
    </row>
    <row r="379" spans="1:41" ht="12.75">
      <c r="A379" s="26">
        <v>378</v>
      </c>
      <c r="B379">
        <v>46.25326</v>
      </c>
      <c r="C379">
        <v>-91.9113</v>
      </c>
      <c r="D379" s="197">
        <v>2</v>
      </c>
      <c r="E379" s="197" t="s">
        <v>572</v>
      </c>
      <c r="F379" s="114">
        <v>1</v>
      </c>
      <c r="G379" s="26">
        <v>1</v>
      </c>
      <c r="H379" s="114">
        <v>4</v>
      </c>
      <c r="I379" s="197">
        <v>3</v>
      </c>
      <c r="J379" s="199">
        <v>0</v>
      </c>
      <c r="K379" s="199">
        <v>0</v>
      </c>
      <c r="L379" s="200">
        <v>0</v>
      </c>
      <c r="M379" s="200">
        <v>0</v>
      </c>
      <c r="N379" s="200">
        <v>1</v>
      </c>
      <c r="O379" s="200">
        <v>0</v>
      </c>
      <c r="P379" s="197">
        <v>1</v>
      </c>
      <c r="Q379" s="197">
        <v>0</v>
      </c>
      <c r="R379" s="197">
        <v>0</v>
      </c>
      <c r="S379" s="197">
        <v>0</v>
      </c>
      <c r="T379" s="197">
        <v>0</v>
      </c>
      <c r="U379" s="197">
        <v>0</v>
      </c>
      <c r="V379" s="197">
        <v>0</v>
      </c>
      <c r="W379" s="197">
        <v>0</v>
      </c>
      <c r="X379" s="197">
        <v>0</v>
      </c>
      <c r="Y379" s="197">
        <v>0</v>
      </c>
      <c r="Z379" s="197">
        <v>0</v>
      </c>
      <c r="AA379" s="197">
        <v>0</v>
      </c>
      <c r="AB379" s="197">
        <v>0</v>
      </c>
      <c r="AC379" s="197">
        <v>0</v>
      </c>
      <c r="AD379" s="197">
        <v>1</v>
      </c>
      <c r="AE379" s="197">
        <v>3</v>
      </c>
      <c r="AF379" s="197">
        <v>0</v>
      </c>
      <c r="AG379" s="197">
        <v>0</v>
      </c>
      <c r="AH379" s="197">
        <v>0</v>
      </c>
      <c r="AI379" s="197">
        <v>0</v>
      </c>
      <c r="AJ379" s="197">
        <v>0</v>
      </c>
      <c r="AK379" s="197">
        <v>0</v>
      </c>
      <c r="AL379" s="197">
        <v>0</v>
      </c>
      <c r="AM379" s="202">
        <v>0</v>
      </c>
      <c r="AN379" s="202">
        <v>0</v>
      </c>
      <c r="AO379" s="197">
        <v>0</v>
      </c>
    </row>
    <row r="380" spans="1:41" ht="12.75">
      <c r="A380" s="26">
        <v>379</v>
      </c>
      <c r="B380">
        <v>46.25191</v>
      </c>
      <c r="C380">
        <v>-91.91125</v>
      </c>
      <c r="D380" s="197">
        <v>2.5</v>
      </c>
      <c r="E380" s="197" t="s">
        <v>572</v>
      </c>
      <c r="F380" s="114">
        <v>1</v>
      </c>
      <c r="G380" s="26">
        <v>1</v>
      </c>
      <c r="H380" s="114">
        <v>4</v>
      </c>
      <c r="I380" s="197">
        <v>2</v>
      </c>
      <c r="J380" s="199">
        <v>0</v>
      </c>
      <c r="K380" s="199">
        <v>0</v>
      </c>
      <c r="L380" s="200">
        <v>1</v>
      </c>
      <c r="M380" s="200">
        <v>0</v>
      </c>
      <c r="N380" s="200">
        <v>1</v>
      </c>
      <c r="O380" s="200">
        <v>0</v>
      </c>
      <c r="P380" s="197">
        <v>1</v>
      </c>
      <c r="Q380" s="197">
        <v>0</v>
      </c>
      <c r="R380" s="197">
        <v>0</v>
      </c>
      <c r="S380" s="197">
        <v>0</v>
      </c>
      <c r="T380" s="197">
        <v>0</v>
      </c>
      <c r="U380" s="197">
        <v>0</v>
      </c>
      <c r="V380" s="197">
        <v>0</v>
      </c>
      <c r="W380" s="197">
        <v>0</v>
      </c>
      <c r="X380" s="197">
        <v>0</v>
      </c>
      <c r="Y380" s="197">
        <v>0</v>
      </c>
      <c r="Z380" s="197">
        <v>0</v>
      </c>
      <c r="AA380" s="197">
        <v>0</v>
      </c>
      <c r="AB380" s="197">
        <v>0</v>
      </c>
      <c r="AC380" s="197">
        <v>0</v>
      </c>
      <c r="AD380" s="197">
        <v>0</v>
      </c>
      <c r="AE380" s="197">
        <v>2</v>
      </c>
      <c r="AF380" s="197">
        <v>0</v>
      </c>
      <c r="AG380" s="197">
        <v>0</v>
      </c>
      <c r="AH380" s="197">
        <v>0</v>
      </c>
      <c r="AI380" s="197">
        <v>0</v>
      </c>
      <c r="AJ380" s="197">
        <v>0</v>
      </c>
      <c r="AK380" s="197">
        <v>0</v>
      </c>
      <c r="AL380" s="197">
        <v>0</v>
      </c>
      <c r="AM380" s="202">
        <v>0</v>
      </c>
      <c r="AN380" s="202">
        <v>0</v>
      </c>
      <c r="AO380" s="197">
        <v>0</v>
      </c>
    </row>
    <row r="381" spans="1:41" ht="12.75">
      <c r="A381" s="26">
        <v>380</v>
      </c>
      <c r="B381">
        <v>46.25146</v>
      </c>
      <c r="C381">
        <v>-91.91124</v>
      </c>
      <c r="D381" s="197">
        <v>4</v>
      </c>
      <c r="E381" s="197" t="s">
        <v>572</v>
      </c>
      <c r="F381" s="114">
        <v>1</v>
      </c>
      <c r="G381" s="26">
        <v>1</v>
      </c>
      <c r="H381" s="114">
        <v>3</v>
      </c>
      <c r="I381" s="197">
        <v>2</v>
      </c>
      <c r="J381" s="199">
        <v>0</v>
      </c>
      <c r="K381" s="199">
        <v>0</v>
      </c>
      <c r="L381" s="200">
        <v>0</v>
      </c>
      <c r="M381" s="200">
        <v>0</v>
      </c>
      <c r="N381" s="200">
        <v>1</v>
      </c>
      <c r="O381" s="200">
        <v>0</v>
      </c>
      <c r="P381" s="197">
        <v>1</v>
      </c>
      <c r="Q381" s="197">
        <v>0</v>
      </c>
      <c r="R381" s="197">
        <v>0</v>
      </c>
      <c r="S381" s="197">
        <v>0</v>
      </c>
      <c r="T381" s="197">
        <v>0</v>
      </c>
      <c r="U381" s="197">
        <v>0</v>
      </c>
      <c r="V381" s="197">
        <v>0</v>
      </c>
      <c r="W381" s="197">
        <v>0</v>
      </c>
      <c r="X381" s="197">
        <v>0</v>
      </c>
      <c r="Y381" s="197">
        <v>0</v>
      </c>
      <c r="Z381" s="197">
        <v>0</v>
      </c>
      <c r="AA381" s="197">
        <v>0</v>
      </c>
      <c r="AB381" s="197">
        <v>0</v>
      </c>
      <c r="AC381" s="197">
        <v>0</v>
      </c>
      <c r="AD381" s="197">
        <v>0</v>
      </c>
      <c r="AE381" s="197">
        <v>2</v>
      </c>
      <c r="AF381" s="197">
        <v>0</v>
      </c>
      <c r="AG381" s="197">
        <v>0</v>
      </c>
      <c r="AH381" s="197">
        <v>0</v>
      </c>
      <c r="AI381" s="197">
        <v>0</v>
      </c>
      <c r="AJ381" s="197">
        <v>0</v>
      </c>
      <c r="AK381" s="197">
        <v>0</v>
      </c>
      <c r="AL381" s="197">
        <v>0</v>
      </c>
      <c r="AM381" s="202">
        <v>0</v>
      </c>
      <c r="AN381" s="202">
        <v>0</v>
      </c>
      <c r="AO381" s="197">
        <v>0</v>
      </c>
    </row>
    <row r="382" spans="1:41" ht="12.75">
      <c r="A382" s="26">
        <v>381</v>
      </c>
      <c r="B382">
        <v>46.25101</v>
      </c>
      <c r="C382">
        <v>-91.91122</v>
      </c>
      <c r="D382" s="197">
        <v>4</v>
      </c>
      <c r="E382" s="197" t="s">
        <v>572</v>
      </c>
      <c r="F382" s="114">
        <v>1</v>
      </c>
      <c r="G382" s="26">
        <v>1</v>
      </c>
      <c r="H382" s="114">
        <v>5</v>
      </c>
      <c r="I382" s="197">
        <v>3</v>
      </c>
      <c r="J382" s="199">
        <v>0</v>
      </c>
      <c r="K382" s="199">
        <v>0</v>
      </c>
      <c r="L382" s="200">
        <v>0</v>
      </c>
      <c r="M382" s="200">
        <v>0</v>
      </c>
      <c r="N382" s="200">
        <v>1</v>
      </c>
      <c r="O382" s="200">
        <v>0</v>
      </c>
      <c r="P382" s="197">
        <v>0</v>
      </c>
      <c r="Q382" s="197">
        <v>0</v>
      </c>
      <c r="R382" s="197">
        <v>0</v>
      </c>
      <c r="S382" s="197">
        <v>0</v>
      </c>
      <c r="T382" s="197">
        <v>0</v>
      </c>
      <c r="U382" s="197">
        <v>0</v>
      </c>
      <c r="V382" s="197">
        <v>0</v>
      </c>
      <c r="W382" s="197">
        <v>0</v>
      </c>
      <c r="X382" s="197">
        <v>1</v>
      </c>
      <c r="Y382" s="197">
        <v>1</v>
      </c>
      <c r="Z382" s="197">
        <v>0</v>
      </c>
      <c r="AA382" s="197">
        <v>0</v>
      </c>
      <c r="AB382" s="197">
        <v>1</v>
      </c>
      <c r="AC382" s="197">
        <v>0</v>
      </c>
      <c r="AD382" s="197">
        <v>0</v>
      </c>
      <c r="AE382" s="197">
        <v>3</v>
      </c>
      <c r="AF382" s="197">
        <v>0</v>
      </c>
      <c r="AG382" s="197">
        <v>0</v>
      </c>
      <c r="AH382" s="197">
        <v>0</v>
      </c>
      <c r="AI382" s="197">
        <v>0</v>
      </c>
      <c r="AJ382" s="197">
        <v>0</v>
      </c>
      <c r="AK382" s="197">
        <v>0</v>
      </c>
      <c r="AL382" s="197">
        <v>0</v>
      </c>
      <c r="AM382" s="202">
        <v>0</v>
      </c>
      <c r="AN382" s="202">
        <v>0</v>
      </c>
      <c r="AO382" s="197">
        <v>0</v>
      </c>
    </row>
    <row r="383" spans="1:41" ht="12.75">
      <c r="A383" s="26">
        <v>382</v>
      </c>
      <c r="B383">
        <v>46.25011</v>
      </c>
      <c r="C383">
        <v>-91.91119</v>
      </c>
      <c r="D383" s="197">
        <v>1.5</v>
      </c>
      <c r="E383" s="197" t="s">
        <v>572</v>
      </c>
      <c r="F383" s="114">
        <v>1</v>
      </c>
      <c r="G383" s="26">
        <v>1</v>
      </c>
      <c r="H383" s="114">
        <v>3</v>
      </c>
      <c r="I383" s="197">
        <v>3</v>
      </c>
      <c r="J383" s="199">
        <v>0</v>
      </c>
      <c r="K383" s="199">
        <v>0</v>
      </c>
      <c r="L383" s="200">
        <v>0</v>
      </c>
      <c r="M383" s="200">
        <v>3</v>
      </c>
      <c r="N383" s="200">
        <v>0</v>
      </c>
      <c r="O383" s="200">
        <v>0</v>
      </c>
      <c r="P383" s="197">
        <v>0</v>
      </c>
      <c r="Q383" s="197">
        <v>0</v>
      </c>
      <c r="R383" s="197">
        <v>0</v>
      </c>
      <c r="S383" s="197">
        <v>0</v>
      </c>
      <c r="T383" s="197">
        <v>0</v>
      </c>
      <c r="U383" s="197">
        <v>0</v>
      </c>
      <c r="V383" s="197">
        <v>0</v>
      </c>
      <c r="W383" s="197">
        <v>0</v>
      </c>
      <c r="X383" s="197">
        <v>2</v>
      </c>
      <c r="Y383" s="197">
        <v>0</v>
      </c>
      <c r="Z383" s="197">
        <v>0</v>
      </c>
      <c r="AA383" s="197">
        <v>0</v>
      </c>
      <c r="AB383" s="197">
        <v>0</v>
      </c>
      <c r="AC383" s="197">
        <v>0</v>
      </c>
      <c r="AD383" s="197">
        <v>0</v>
      </c>
      <c r="AE383" s="197">
        <v>0</v>
      </c>
      <c r="AF383" s="197">
        <v>0</v>
      </c>
      <c r="AG383" s="197">
        <v>0</v>
      </c>
      <c r="AH383" s="197">
        <v>0</v>
      </c>
      <c r="AI383" s="197">
        <v>0</v>
      </c>
      <c r="AJ383" s="197">
        <v>0</v>
      </c>
      <c r="AK383" s="197">
        <v>1</v>
      </c>
      <c r="AL383" s="197">
        <v>0</v>
      </c>
      <c r="AM383" s="202">
        <v>2</v>
      </c>
      <c r="AN383" s="202">
        <v>0</v>
      </c>
      <c r="AO383" s="197">
        <v>0</v>
      </c>
    </row>
    <row r="384" spans="1:41" ht="12.75">
      <c r="A384" s="26">
        <v>383</v>
      </c>
      <c r="B384">
        <v>46.24966</v>
      </c>
      <c r="C384">
        <v>-91.91118</v>
      </c>
      <c r="D384" s="197">
        <v>1.5</v>
      </c>
      <c r="E384" s="197" t="s">
        <v>572</v>
      </c>
      <c r="F384" s="114">
        <v>1</v>
      </c>
      <c r="G384" s="26">
        <v>1</v>
      </c>
      <c r="H384" s="114">
        <v>4</v>
      </c>
      <c r="I384" s="197">
        <v>3</v>
      </c>
      <c r="J384" s="199">
        <v>0</v>
      </c>
      <c r="K384" s="199">
        <v>0</v>
      </c>
      <c r="L384" s="200">
        <v>0</v>
      </c>
      <c r="M384" s="200">
        <v>0</v>
      </c>
      <c r="N384" s="200">
        <v>1</v>
      </c>
      <c r="O384" s="200">
        <v>0</v>
      </c>
      <c r="P384" s="197">
        <v>0</v>
      </c>
      <c r="Q384" s="197">
        <v>0</v>
      </c>
      <c r="R384" s="197">
        <v>0</v>
      </c>
      <c r="S384" s="197">
        <v>0</v>
      </c>
      <c r="T384" s="197">
        <v>0</v>
      </c>
      <c r="U384" s="197">
        <v>0</v>
      </c>
      <c r="V384" s="197">
        <v>0</v>
      </c>
      <c r="W384" s="197">
        <v>0</v>
      </c>
      <c r="X384" s="197">
        <v>3</v>
      </c>
      <c r="Y384" s="197">
        <v>0</v>
      </c>
      <c r="Z384" s="197">
        <v>0</v>
      </c>
      <c r="AA384" s="197">
        <v>0</v>
      </c>
      <c r="AB384" s="197">
        <v>0</v>
      </c>
      <c r="AC384" s="197">
        <v>1</v>
      </c>
      <c r="AD384" s="197">
        <v>0</v>
      </c>
      <c r="AE384" s="197">
        <v>2</v>
      </c>
      <c r="AF384" s="197">
        <v>0</v>
      </c>
      <c r="AG384" s="197">
        <v>0</v>
      </c>
      <c r="AH384" s="197">
        <v>0</v>
      </c>
      <c r="AI384" s="197">
        <v>0</v>
      </c>
      <c r="AJ384" s="197">
        <v>0</v>
      </c>
      <c r="AK384" s="197">
        <v>0</v>
      </c>
      <c r="AL384" s="197">
        <v>0</v>
      </c>
      <c r="AM384" s="202">
        <v>0</v>
      </c>
      <c r="AN384" s="202">
        <v>2</v>
      </c>
      <c r="AO384" s="197">
        <v>0</v>
      </c>
    </row>
    <row r="385" spans="1:41" ht="12.75">
      <c r="A385" s="26">
        <v>384</v>
      </c>
      <c r="B385">
        <v>46.24921</v>
      </c>
      <c r="C385">
        <v>-91.91116</v>
      </c>
      <c r="D385" s="197">
        <v>1.5</v>
      </c>
      <c r="E385" s="197" t="s">
        <v>572</v>
      </c>
      <c r="F385" s="114">
        <v>1</v>
      </c>
      <c r="G385" s="26">
        <v>1</v>
      </c>
      <c r="H385" s="114">
        <v>3</v>
      </c>
      <c r="I385" s="197">
        <v>3</v>
      </c>
      <c r="J385" s="199">
        <v>0</v>
      </c>
      <c r="K385" s="199">
        <v>0</v>
      </c>
      <c r="L385" s="200">
        <v>0</v>
      </c>
      <c r="M385" s="200">
        <v>2</v>
      </c>
      <c r="N385" s="200">
        <v>0</v>
      </c>
      <c r="O385" s="200">
        <v>0</v>
      </c>
      <c r="P385" s="197">
        <v>0</v>
      </c>
      <c r="Q385" s="197">
        <v>0</v>
      </c>
      <c r="R385" s="197">
        <v>0</v>
      </c>
      <c r="S385" s="197">
        <v>0</v>
      </c>
      <c r="T385" s="197">
        <v>0</v>
      </c>
      <c r="U385" s="197">
        <v>0</v>
      </c>
      <c r="V385" s="197">
        <v>0</v>
      </c>
      <c r="W385" s="197">
        <v>0</v>
      </c>
      <c r="X385" s="197">
        <v>2</v>
      </c>
      <c r="Y385" s="197">
        <v>0</v>
      </c>
      <c r="Z385" s="197">
        <v>0</v>
      </c>
      <c r="AA385" s="197">
        <v>0</v>
      </c>
      <c r="AB385" s="197">
        <v>0</v>
      </c>
      <c r="AC385" s="197">
        <v>0</v>
      </c>
      <c r="AD385" s="197">
        <v>0</v>
      </c>
      <c r="AE385" s="197">
        <v>3</v>
      </c>
      <c r="AF385" s="197">
        <v>0</v>
      </c>
      <c r="AG385" s="197">
        <v>0</v>
      </c>
      <c r="AH385" s="197">
        <v>0</v>
      </c>
      <c r="AI385" s="197">
        <v>0</v>
      </c>
      <c r="AJ385" s="197">
        <v>0</v>
      </c>
      <c r="AK385" s="197">
        <v>0</v>
      </c>
      <c r="AL385" s="197">
        <v>0</v>
      </c>
      <c r="AM385" s="202">
        <v>0</v>
      </c>
      <c r="AN385" s="202">
        <v>0</v>
      </c>
      <c r="AO385" s="197">
        <v>0</v>
      </c>
    </row>
    <row r="386" spans="1:41" ht="12.75">
      <c r="A386" s="26">
        <v>385</v>
      </c>
      <c r="B386">
        <v>46.26046</v>
      </c>
      <c r="C386">
        <v>-91.9109</v>
      </c>
      <c r="D386" s="197">
        <v>3.5</v>
      </c>
      <c r="E386" s="197" t="s">
        <v>572</v>
      </c>
      <c r="F386" s="114">
        <v>1</v>
      </c>
      <c r="G386" s="26">
        <v>1</v>
      </c>
      <c r="H386" s="114">
        <v>2</v>
      </c>
      <c r="I386" s="197">
        <v>3</v>
      </c>
      <c r="J386" s="199">
        <v>0</v>
      </c>
      <c r="K386" s="199">
        <v>0</v>
      </c>
      <c r="L386" s="200">
        <v>0</v>
      </c>
      <c r="M386" s="200">
        <v>0</v>
      </c>
      <c r="N386" s="200">
        <v>0</v>
      </c>
      <c r="O386" s="200">
        <v>0</v>
      </c>
      <c r="P386" s="197">
        <v>0</v>
      </c>
      <c r="Q386" s="197">
        <v>0</v>
      </c>
      <c r="R386" s="197">
        <v>0</v>
      </c>
      <c r="S386" s="197">
        <v>0</v>
      </c>
      <c r="T386" s="197">
        <v>0</v>
      </c>
      <c r="U386" s="197">
        <v>0</v>
      </c>
      <c r="V386" s="197">
        <v>0</v>
      </c>
      <c r="W386" s="197">
        <v>0</v>
      </c>
      <c r="X386" s="197">
        <v>0</v>
      </c>
      <c r="Y386" s="197">
        <v>1</v>
      </c>
      <c r="Z386" s="197">
        <v>0</v>
      </c>
      <c r="AA386" s="197">
        <v>0</v>
      </c>
      <c r="AB386" s="197">
        <v>0</v>
      </c>
      <c r="AC386" s="197">
        <v>0</v>
      </c>
      <c r="AD386" s="197">
        <v>0</v>
      </c>
      <c r="AE386" s="197">
        <v>3</v>
      </c>
      <c r="AF386" s="197">
        <v>0</v>
      </c>
      <c r="AG386" s="197">
        <v>0</v>
      </c>
      <c r="AH386" s="197">
        <v>0</v>
      </c>
      <c r="AI386" s="197">
        <v>0</v>
      </c>
      <c r="AJ386" s="197">
        <v>0</v>
      </c>
      <c r="AK386" s="197">
        <v>0</v>
      </c>
      <c r="AL386" s="197">
        <v>0</v>
      </c>
      <c r="AM386" s="202">
        <v>0</v>
      </c>
      <c r="AN386" s="202">
        <v>0</v>
      </c>
      <c r="AO386" s="197">
        <v>0</v>
      </c>
    </row>
    <row r="387" spans="1:41" ht="12.75">
      <c r="A387" s="26">
        <v>386</v>
      </c>
      <c r="B387">
        <v>46.26001</v>
      </c>
      <c r="C387">
        <v>-91.91089</v>
      </c>
      <c r="D387" s="197">
        <v>4</v>
      </c>
      <c r="E387" s="197" t="s">
        <v>572</v>
      </c>
      <c r="F387" s="114">
        <v>1</v>
      </c>
      <c r="G387" s="26">
        <v>1</v>
      </c>
      <c r="H387" s="114">
        <v>2</v>
      </c>
      <c r="I387" s="197">
        <v>3</v>
      </c>
      <c r="J387" s="199">
        <v>0</v>
      </c>
      <c r="K387" s="199">
        <v>0</v>
      </c>
      <c r="L387" s="200">
        <v>0</v>
      </c>
      <c r="M387" s="200">
        <v>0</v>
      </c>
      <c r="N387" s="200">
        <v>1</v>
      </c>
      <c r="O387" s="200">
        <v>0</v>
      </c>
      <c r="P387" s="197">
        <v>0</v>
      </c>
      <c r="Q387" s="197">
        <v>0</v>
      </c>
      <c r="R387" s="197">
        <v>0</v>
      </c>
      <c r="S387" s="197">
        <v>0</v>
      </c>
      <c r="T387" s="197">
        <v>0</v>
      </c>
      <c r="U387" s="197">
        <v>0</v>
      </c>
      <c r="V387" s="197">
        <v>0</v>
      </c>
      <c r="W387" s="197">
        <v>0</v>
      </c>
      <c r="X387" s="197">
        <v>0</v>
      </c>
      <c r="Y387" s="197">
        <v>0</v>
      </c>
      <c r="Z387" s="197">
        <v>0</v>
      </c>
      <c r="AA387" s="197">
        <v>0</v>
      </c>
      <c r="AB387" s="197">
        <v>0</v>
      </c>
      <c r="AC387" s="197">
        <v>0</v>
      </c>
      <c r="AD387" s="197">
        <v>0</v>
      </c>
      <c r="AE387" s="197">
        <v>3</v>
      </c>
      <c r="AF387" s="197">
        <v>0</v>
      </c>
      <c r="AG387" s="197">
        <v>0</v>
      </c>
      <c r="AH387" s="197">
        <v>0</v>
      </c>
      <c r="AI387" s="197">
        <v>0</v>
      </c>
      <c r="AJ387" s="197">
        <v>0</v>
      </c>
      <c r="AK387" s="197">
        <v>0</v>
      </c>
      <c r="AL387" s="197">
        <v>0</v>
      </c>
      <c r="AM387" s="202">
        <v>0</v>
      </c>
      <c r="AN387" s="202">
        <v>0</v>
      </c>
      <c r="AO387" s="197">
        <v>0</v>
      </c>
    </row>
    <row r="388" spans="1:41" ht="12.75">
      <c r="A388" s="26">
        <v>387</v>
      </c>
      <c r="B388">
        <v>46.25956</v>
      </c>
      <c r="C388">
        <v>-91.91087</v>
      </c>
      <c r="D388" s="197">
        <v>4.5</v>
      </c>
      <c r="E388" s="197" t="s">
        <v>572</v>
      </c>
      <c r="F388" s="114">
        <v>1</v>
      </c>
      <c r="G388" s="26">
        <v>1</v>
      </c>
      <c r="H388" s="114">
        <v>2</v>
      </c>
      <c r="I388" s="197">
        <v>3</v>
      </c>
      <c r="J388" s="199">
        <v>0</v>
      </c>
      <c r="K388" s="199">
        <v>0</v>
      </c>
      <c r="L388" s="200">
        <v>0</v>
      </c>
      <c r="M388" s="200">
        <v>0</v>
      </c>
      <c r="N388" s="200">
        <v>0</v>
      </c>
      <c r="O388" s="200">
        <v>0</v>
      </c>
      <c r="P388" s="197">
        <v>0</v>
      </c>
      <c r="Q388" s="197">
        <v>0</v>
      </c>
      <c r="R388" s="197">
        <v>0</v>
      </c>
      <c r="S388" s="197">
        <v>0</v>
      </c>
      <c r="T388" s="197">
        <v>0</v>
      </c>
      <c r="U388" s="197">
        <v>0</v>
      </c>
      <c r="V388" s="197">
        <v>0</v>
      </c>
      <c r="W388" s="197">
        <v>0</v>
      </c>
      <c r="X388" s="197">
        <v>0</v>
      </c>
      <c r="Y388" s="197">
        <v>0</v>
      </c>
      <c r="Z388" s="197">
        <v>0</v>
      </c>
      <c r="AA388" s="197">
        <v>0</v>
      </c>
      <c r="AB388" s="197">
        <v>1</v>
      </c>
      <c r="AC388" s="197">
        <v>0</v>
      </c>
      <c r="AD388" s="197">
        <v>0</v>
      </c>
      <c r="AE388" s="197">
        <v>3</v>
      </c>
      <c r="AF388" s="197">
        <v>0</v>
      </c>
      <c r="AG388" s="197">
        <v>0</v>
      </c>
      <c r="AH388" s="197">
        <v>0</v>
      </c>
      <c r="AI388" s="197">
        <v>0</v>
      </c>
      <c r="AJ388" s="197">
        <v>0</v>
      </c>
      <c r="AK388" s="197">
        <v>0</v>
      </c>
      <c r="AL388" s="197">
        <v>0</v>
      </c>
      <c r="AM388" s="202">
        <v>0</v>
      </c>
      <c r="AN388" s="202">
        <v>0</v>
      </c>
      <c r="AO388" s="197">
        <v>0</v>
      </c>
    </row>
    <row r="389" spans="1:41" ht="12.75">
      <c r="A389" s="26">
        <v>388</v>
      </c>
      <c r="B389">
        <v>46.25911</v>
      </c>
      <c r="C389">
        <v>-91.91086</v>
      </c>
      <c r="D389" s="197">
        <v>4.5</v>
      </c>
      <c r="E389" s="197" t="s">
        <v>572</v>
      </c>
      <c r="F389" s="114">
        <v>1</v>
      </c>
      <c r="G389" s="26">
        <v>1</v>
      </c>
      <c r="H389" s="114">
        <v>1</v>
      </c>
      <c r="I389" s="197">
        <v>3</v>
      </c>
      <c r="J389" s="199">
        <v>0</v>
      </c>
      <c r="K389" s="199">
        <v>0</v>
      </c>
      <c r="L389" s="200">
        <v>0</v>
      </c>
      <c r="M389" s="200">
        <v>0</v>
      </c>
      <c r="N389" s="200">
        <v>0</v>
      </c>
      <c r="O389" s="200">
        <v>0</v>
      </c>
      <c r="P389" s="197">
        <v>0</v>
      </c>
      <c r="Q389" s="197">
        <v>0</v>
      </c>
      <c r="R389" s="197">
        <v>0</v>
      </c>
      <c r="S389" s="197">
        <v>0</v>
      </c>
      <c r="T389" s="197">
        <v>0</v>
      </c>
      <c r="U389" s="197">
        <v>0</v>
      </c>
      <c r="V389" s="197">
        <v>0</v>
      </c>
      <c r="W389" s="197">
        <v>0</v>
      </c>
      <c r="X389" s="197">
        <v>0</v>
      </c>
      <c r="Y389" s="197">
        <v>0</v>
      </c>
      <c r="Z389" s="197">
        <v>0</v>
      </c>
      <c r="AA389" s="197">
        <v>0</v>
      </c>
      <c r="AB389" s="197">
        <v>0</v>
      </c>
      <c r="AC389" s="197">
        <v>0</v>
      </c>
      <c r="AD389" s="197">
        <v>0</v>
      </c>
      <c r="AE389" s="197">
        <v>3</v>
      </c>
      <c r="AF389" s="197">
        <v>0</v>
      </c>
      <c r="AG389" s="197">
        <v>0</v>
      </c>
      <c r="AH389" s="197">
        <v>0</v>
      </c>
      <c r="AI389" s="197">
        <v>0</v>
      </c>
      <c r="AJ389" s="197">
        <v>0</v>
      </c>
      <c r="AK389" s="197">
        <v>0</v>
      </c>
      <c r="AL389" s="197">
        <v>0</v>
      </c>
      <c r="AM389" s="202">
        <v>0</v>
      </c>
      <c r="AN389" s="202">
        <v>0</v>
      </c>
      <c r="AO389" s="197">
        <v>0</v>
      </c>
    </row>
    <row r="390" spans="1:41" ht="12.75">
      <c r="A390" s="26">
        <v>389</v>
      </c>
      <c r="B390">
        <v>46.25866</v>
      </c>
      <c r="C390">
        <v>-91.91084</v>
      </c>
      <c r="D390" s="197">
        <v>4.5</v>
      </c>
      <c r="E390" s="197" t="s">
        <v>572</v>
      </c>
      <c r="F390" s="114">
        <v>1</v>
      </c>
      <c r="G390" s="26">
        <v>1</v>
      </c>
      <c r="H390" s="114">
        <v>1</v>
      </c>
      <c r="I390" s="197">
        <v>3</v>
      </c>
      <c r="J390" s="199">
        <v>0</v>
      </c>
      <c r="K390" s="199">
        <v>0</v>
      </c>
      <c r="L390" s="200">
        <v>0</v>
      </c>
      <c r="M390" s="200">
        <v>0</v>
      </c>
      <c r="N390" s="200">
        <v>0</v>
      </c>
      <c r="O390" s="200">
        <v>0</v>
      </c>
      <c r="P390" s="197">
        <v>0</v>
      </c>
      <c r="Q390" s="197">
        <v>0</v>
      </c>
      <c r="R390" s="197">
        <v>0</v>
      </c>
      <c r="S390" s="197">
        <v>0</v>
      </c>
      <c r="T390" s="197">
        <v>0</v>
      </c>
      <c r="U390" s="197">
        <v>0</v>
      </c>
      <c r="V390" s="197">
        <v>0</v>
      </c>
      <c r="W390" s="197">
        <v>0</v>
      </c>
      <c r="X390" s="197">
        <v>0</v>
      </c>
      <c r="Y390" s="197">
        <v>0</v>
      </c>
      <c r="Z390" s="197">
        <v>0</v>
      </c>
      <c r="AA390" s="197">
        <v>0</v>
      </c>
      <c r="AB390" s="197">
        <v>0</v>
      </c>
      <c r="AC390" s="197">
        <v>0</v>
      </c>
      <c r="AD390" s="197">
        <v>0</v>
      </c>
      <c r="AE390" s="197">
        <v>3</v>
      </c>
      <c r="AF390" s="197">
        <v>0</v>
      </c>
      <c r="AG390" s="197">
        <v>0</v>
      </c>
      <c r="AH390" s="197">
        <v>0</v>
      </c>
      <c r="AI390" s="197">
        <v>0</v>
      </c>
      <c r="AJ390" s="197">
        <v>0</v>
      </c>
      <c r="AK390" s="197">
        <v>0</v>
      </c>
      <c r="AL390" s="197">
        <v>0</v>
      </c>
      <c r="AM390" s="202">
        <v>0</v>
      </c>
      <c r="AN390" s="202">
        <v>0</v>
      </c>
      <c r="AO390" s="197">
        <v>0</v>
      </c>
    </row>
    <row r="391" spans="1:41" ht="12.75">
      <c r="A391" s="26">
        <v>390</v>
      </c>
      <c r="B391">
        <v>46.25821</v>
      </c>
      <c r="C391">
        <v>-91.91082</v>
      </c>
      <c r="D391" s="197">
        <v>4.5</v>
      </c>
      <c r="E391" s="197" t="s">
        <v>572</v>
      </c>
      <c r="F391" s="114">
        <v>1</v>
      </c>
      <c r="G391" s="26">
        <v>1</v>
      </c>
      <c r="H391" s="114">
        <v>2</v>
      </c>
      <c r="I391" s="197">
        <v>3</v>
      </c>
      <c r="J391" s="199">
        <v>0</v>
      </c>
      <c r="K391" s="199">
        <v>0</v>
      </c>
      <c r="L391" s="200">
        <v>0</v>
      </c>
      <c r="M391" s="200">
        <v>0</v>
      </c>
      <c r="N391" s="200">
        <v>0</v>
      </c>
      <c r="O391" s="200">
        <v>0</v>
      </c>
      <c r="P391" s="197">
        <v>0</v>
      </c>
      <c r="Q391" s="197">
        <v>0</v>
      </c>
      <c r="R391" s="197">
        <v>0</v>
      </c>
      <c r="S391" s="197">
        <v>0</v>
      </c>
      <c r="T391" s="197">
        <v>0</v>
      </c>
      <c r="U391" s="197">
        <v>0</v>
      </c>
      <c r="V391" s="197">
        <v>0</v>
      </c>
      <c r="W391" s="197">
        <v>0</v>
      </c>
      <c r="X391" s="197">
        <v>0</v>
      </c>
      <c r="Y391" s="197">
        <v>1</v>
      </c>
      <c r="Z391" s="197">
        <v>0</v>
      </c>
      <c r="AA391" s="197">
        <v>0</v>
      </c>
      <c r="AB391" s="197">
        <v>0</v>
      </c>
      <c r="AC391" s="197">
        <v>0</v>
      </c>
      <c r="AD391" s="197">
        <v>0</v>
      </c>
      <c r="AE391" s="197">
        <v>3</v>
      </c>
      <c r="AF391" s="197">
        <v>0</v>
      </c>
      <c r="AG391" s="197">
        <v>0</v>
      </c>
      <c r="AH391" s="197">
        <v>0</v>
      </c>
      <c r="AI391" s="197">
        <v>0</v>
      </c>
      <c r="AJ391" s="197">
        <v>0</v>
      </c>
      <c r="AK391" s="197">
        <v>0</v>
      </c>
      <c r="AL391" s="197">
        <v>0</v>
      </c>
      <c r="AM391" s="202">
        <v>0</v>
      </c>
      <c r="AN391" s="202">
        <v>0</v>
      </c>
      <c r="AO391" s="197">
        <v>0</v>
      </c>
    </row>
    <row r="392" spans="1:41" ht="12.75">
      <c r="A392" s="26">
        <v>391</v>
      </c>
      <c r="B392">
        <v>46.25776</v>
      </c>
      <c r="C392">
        <v>-91.91081</v>
      </c>
      <c r="D392" s="197">
        <v>4</v>
      </c>
      <c r="E392" s="197" t="s">
        <v>572</v>
      </c>
      <c r="F392" s="114">
        <v>1</v>
      </c>
      <c r="G392" s="26">
        <v>1</v>
      </c>
      <c r="H392" s="114">
        <v>3</v>
      </c>
      <c r="I392" s="197">
        <v>3</v>
      </c>
      <c r="J392" s="199">
        <v>0</v>
      </c>
      <c r="K392" s="199">
        <v>0</v>
      </c>
      <c r="L392" s="200">
        <v>0</v>
      </c>
      <c r="M392" s="200">
        <v>0</v>
      </c>
      <c r="N392" s="200">
        <v>0</v>
      </c>
      <c r="O392" s="200">
        <v>0</v>
      </c>
      <c r="P392" s="197">
        <v>1</v>
      </c>
      <c r="Q392" s="197">
        <v>0</v>
      </c>
      <c r="R392" s="197">
        <v>0</v>
      </c>
      <c r="S392" s="197">
        <v>0</v>
      </c>
      <c r="T392" s="197">
        <v>0</v>
      </c>
      <c r="U392" s="197">
        <v>0</v>
      </c>
      <c r="V392" s="197">
        <v>0</v>
      </c>
      <c r="W392" s="197">
        <v>0</v>
      </c>
      <c r="X392" s="197">
        <v>0</v>
      </c>
      <c r="Y392" s="197">
        <v>1</v>
      </c>
      <c r="Z392" s="197">
        <v>0</v>
      </c>
      <c r="AA392" s="197">
        <v>0</v>
      </c>
      <c r="AB392" s="197">
        <v>0</v>
      </c>
      <c r="AC392" s="197">
        <v>0</v>
      </c>
      <c r="AD392" s="197">
        <v>0</v>
      </c>
      <c r="AE392" s="197">
        <v>3</v>
      </c>
      <c r="AF392" s="197">
        <v>0</v>
      </c>
      <c r="AG392" s="197">
        <v>0</v>
      </c>
      <c r="AH392" s="197">
        <v>0</v>
      </c>
      <c r="AI392" s="197">
        <v>0</v>
      </c>
      <c r="AJ392" s="197">
        <v>0</v>
      </c>
      <c r="AK392" s="197">
        <v>0</v>
      </c>
      <c r="AL392" s="197">
        <v>0</v>
      </c>
      <c r="AM392" s="202">
        <v>0</v>
      </c>
      <c r="AN392" s="202">
        <v>0</v>
      </c>
      <c r="AO392" s="197">
        <v>0</v>
      </c>
    </row>
    <row r="393" spans="1:41" ht="12.75">
      <c r="A393" s="26">
        <v>392</v>
      </c>
      <c r="B393">
        <v>46.25731</v>
      </c>
      <c r="C393">
        <v>-91.91079</v>
      </c>
      <c r="D393" s="197">
        <v>3</v>
      </c>
      <c r="E393" s="197" t="s">
        <v>573</v>
      </c>
      <c r="F393" s="114">
        <v>1</v>
      </c>
      <c r="G393" s="26">
        <v>1</v>
      </c>
      <c r="H393" s="114">
        <v>0</v>
      </c>
      <c r="I393" s="197">
        <v>1</v>
      </c>
      <c r="J393" s="199">
        <v>0</v>
      </c>
      <c r="K393" s="199">
        <v>1</v>
      </c>
      <c r="L393" s="200">
        <v>0</v>
      </c>
      <c r="M393" s="200">
        <v>0</v>
      </c>
      <c r="N393" s="200">
        <v>0</v>
      </c>
      <c r="O393" s="200">
        <v>0</v>
      </c>
      <c r="P393" s="197">
        <v>0</v>
      </c>
      <c r="Q393" s="197">
        <v>0</v>
      </c>
      <c r="R393" s="197">
        <v>0</v>
      </c>
      <c r="S393" s="197">
        <v>0</v>
      </c>
      <c r="T393" s="197">
        <v>0</v>
      </c>
      <c r="U393" s="197">
        <v>0</v>
      </c>
      <c r="V393" s="197">
        <v>0</v>
      </c>
      <c r="W393" s="197">
        <v>0</v>
      </c>
      <c r="X393" s="197">
        <v>0</v>
      </c>
      <c r="Y393" s="197">
        <v>0</v>
      </c>
      <c r="Z393" s="197">
        <v>0</v>
      </c>
      <c r="AA393" s="197">
        <v>0</v>
      </c>
      <c r="AB393" s="197">
        <v>0</v>
      </c>
      <c r="AC393" s="197">
        <v>0</v>
      </c>
      <c r="AD393" s="197">
        <v>0</v>
      </c>
      <c r="AE393" s="197">
        <v>0</v>
      </c>
      <c r="AF393" s="197">
        <v>0</v>
      </c>
      <c r="AG393" s="197">
        <v>0</v>
      </c>
      <c r="AH393" s="197">
        <v>0</v>
      </c>
      <c r="AI393" s="197">
        <v>0</v>
      </c>
      <c r="AJ393" s="197">
        <v>0</v>
      </c>
      <c r="AK393" s="197">
        <v>0</v>
      </c>
      <c r="AL393" s="197">
        <v>0</v>
      </c>
      <c r="AM393" s="202">
        <v>0</v>
      </c>
      <c r="AN393" s="202">
        <v>0</v>
      </c>
      <c r="AO393" s="197">
        <v>0</v>
      </c>
    </row>
    <row r="394" spans="1:41" ht="12.75">
      <c r="A394" s="26">
        <v>393</v>
      </c>
      <c r="B394">
        <v>46.25686</v>
      </c>
      <c r="C394">
        <v>-91.91078</v>
      </c>
      <c r="D394" s="197">
        <v>8</v>
      </c>
      <c r="E394" s="197" t="s">
        <v>572</v>
      </c>
      <c r="F394" s="114">
        <v>1</v>
      </c>
      <c r="G394" s="26">
        <v>1</v>
      </c>
      <c r="H394" s="114">
        <v>1</v>
      </c>
      <c r="I394" s="197">
        <v>1</v>
      </c>
      <c r="J394" s="199">
        <v>0</v>
      </c>
      <c r="K394" s="199">
        <v>0</v>
      </c>
      <c r="L394" s="200">
        <v>0</v>
      </c>
      <c r="M394" s="200">
        <v>0</v>
      </c>
      <c r="N394" s="200">
        <v>0</v>
      </c>
      <c r="O394" s="200">
        <v>0</v>
      </c>
      <c r="P394" s="197">
        <v>0</v>
      </c>
      <c r="Q394" s="197">
        <v>0</v>
      </c>
      <c r="R394" s="197">
        <v>0</v>
      </c>
      <c r="S394" s="197">
        <v>0</v>
      </c>
      <c r="T394" s="197">
        <v>0</v>
      </c>
      <c r="U394" s="197">
        <v>0</v>
      </c>
      <c r="V394" s="197">
        <v>0</v>
      </c>
      <c r="W394" s="197">
        <v>0</v>
      </c>
      <c r="X394" s="197">
        <v>0</v>
      </c>
      <c r="Y394" s="197">
        <v>0</v>
      </c>
      <c r="Z394" s="197">
        <v>0</v>
      </c>
      <c r="AA394" s="197">
        <v>0</v>
      </c>
      <c r="AB394" s="197">
        <v>0</v>
      </c>
      <c r="AC394" s="197">
        <v>1</v>
      </c>
      <c r="AD394" s="197">
        <v>0</v>
      </c>
      <c r="AE394" s="197">
        <v>0</v>
      </c>
      <c r="AF394" s="197">
        <v>0</v>
      </c>
      <c r="AG394" s="197">
        <v>0</v>
      </c>
      <c r="AH394" s="197">
        <v>0</v>
      </c>
      <c r="AI394" s="197">
        <v>0</v>
      </c>
      <c r="AJ394" s="197">
        <v>0</v>
      </c>
      <c r="AK394" s="197">
        <v>0</v>
      </c>
      <c r="AL394" s="197">
        <v>0</v>
      </c>
      <c r="AM394" s="202">
        <v>0</v>
      </c>
      <c r="AN394" s="202">
        <v>0</v>
      </c>
      <c r="AO394" s="197">
        <v>0</v>
      </c>
    </row>
    <row r="395" spans="1:41" ht="12.75">
      <c r="A395" s="26">
        <v>394</v>
      </c>
      <c r="B395">
        <v>46.25641</v>
      </c>
      <c r="C395">
        <v>-91.91076</v>
      </c>
      <c r="D395" s="197">
        <v>10</v>
      </c>
      <c r="E395" s="197" t="s">
        <v>572</v>
      </c>
      <c r="F395" s="114">
        <v>1</v>
      </c>
      <c r="G395" s="26">
        <v>1</v>
      </c>
      <c r="H395" s="114">
        <v>0</v>
      </c>
      <c r="I395" s="197">
        <v>2</v>
      </c>
      <c r="J395" s="199">
        <v>0</v>
      </c>
      <c r="K395" s="199">
        <v>2</v>
      </c>
      <c r="L395" s="200">
        <v>0</v>
      </c>
      <c r="M395" s="200">
        <v>0</v>
      </c>
      <c r="N395" s="200">
        <v>0</v>
      </c>
      <c r="O395" s="200">
        <v>0</v>
      </c>
      <c r="P395" s="197">
        <v>0</v>
      </c>
      <c r="Q395" s="197">
        <v>0</v>
      </c>
      <c r="R395" s="197">
        <v>0</v>
      </c>
      <c r="S395" s="197">
        <v>0</v>
      </c>
      <c r="T395" s="197">
        <v>0</v>
      </c>
      <c r="U395" s="197">
        <v>0</v>
      </c>
      <c r="V395" s="197">
        <v>0</v>
      </c>
      <c r="W395" s="197">
        <v>0</v>
      </c>
      <c r="X395" s="197">
        <v>0</v>
      </c>
      <c r="Y395" s="197">
        <v>0</v>
      </c>
      <c r="Z395" s="197">
        <v>0</v>
      </c>
      <c r="AA395" s="197">
        <v>0</v>
      </c>
      <c r="AB395" s="197">
        <v>0</v>
      </c>
      <c r="AC395" s="197">
        <v>0</v>
      </c>
      <c r="AD395" s="197">
        <v>0</v>
      </c>
      <c r="AE395" s="197">
        <v>0</v>
      </c>
      <c r="AF395" s="197">
        <v>0</v>
      </c>
      <c r="AG395" s="197">
        <v>0</v>
      </c>
      <c r="AH395" s="197">
        <v>0</v>
      </c>
      <c r="AI395" s="197">
        <v>0</v>
      </c>
      <c r="AJ395" s="197">
        <v>0</v>
      </c>
      <c r="AK395" s="197">
        <v>0</v>
      </c>
      <c r="AL395" s="197">
        <v>0</v>
      </c>
      <c r="AM395" s="202">
        <v>0</v>
      </c>
      <c r="AN395" s="202">
        <v>0</v>
      </c>
      <c r="AO395" s="197">
        <v>0</v>
      </c>
    </row>
    <row r="396" spans="1:41" ht="12.75">
      <c r="A396" s="26">
        <v>395</v>
      </c>
      <c r="B396">
        <v>46.25597</v>
      </c>
      <c r="C396">
        <v>-91.91075</v>
      </c>
      <c r="D396" s="197">
        <v>2</v>
      </c>
      <c r="E396" s="197" t="s">
        <v>573</v>
      </c>
      <c r="F396" s="114">
        <v>1</v>
      </c>
      <c r="G396" s="26">
        <v>1</v>
      </c>
      <c r="H396" s="114">
        <v>2</v>
      </c>
      <c r="I396" s="197">
        <v>1</v>
      </c>
      <c r="J396" s="199">
        <v>0</v>
      </c>
      <c r="K396" s="199">
        <v>0</v>
      </c>
      <c r="L396" s="200">
        <v>0</v>
      </c>
      <c r="M396" s="200">
        <v>0</v>
      </c>
      <c r="N396" s="200">
        <v>0</v>
      </c>
      <c r="O396" s="200">
        <v>0</v>
      </c>
      <c r="P396" s="197">
        <v>0</v>
      </c>
      <c r="Q396" s="197">
        <v>0</v>
      </c>
      <c r="R396" s="197">
        <v>0</v>
      </c>
      <c r="S396" s="197">
        <v>0</v>
      </c>
      <c r="T396" s="197">
        <v>0</v>
      </c>
      <c r="U396" s="197">
        <v>0</v>
      </c>
      <c r="V396" s="197">
        <v>0</v>
      </c>
      <c r="W396" s="197">
        <v>0</v>
      </c>
      <c r="X396" s="197">
        <v>0</v>
      </c>
      <c r="Y396" s="197">
        <v>0</v>
      </c>
      <c r="Z396" s="197">
        <v>0</v>
      </c>
      <c r="AA396" s="197">
        <v>1</v>
      </c>
      <c r="AB396" s="197">
        <v>0</v>
      </c>
      <c r="AC396" s="197">
        <v>0</v>
      </c>
      <c r="AD396" s="197">
        <v>0</v>
      </c>
      <c r="AE396" s="197">
        <v>1</v>
      </c>
      <c r="AF396" s="197">
        <v>0</v>
      </c>
      <c r="AG396" s="197">
        <v>0</v>
      </c>
      <c r="AH396" s="197">
        <v>0</v>
      </c>
      <c r="AI396" s="197">
        <v>0</v>
      </c>
      <c r="AJ396" s="197">
        <v>0</v>
      </c>
      <c r="AK396" s="197">
        <v>0</v>
      </c>
      <c r="AL396" s="197">
        <v>0</v>
      </c>
      <c r="AM396" s="202">
        <v>0</v>
      </c>
      <c r="AN396" s="202">
        <v>0</v>
      </c>
      <c r="AO396" s="197">
        <v>0</v>
      </c>
    </row>
    <row r="397" spans="1:41" ht="12.75">
      <c r="A397" s="26">
        <v>396</v>
      </c>
      <c r="B397">
        <v>46.25552</v>
      </c>
      <c r="C397">
        <v>-91.91073</v>
      </c>
      <c r="D397" s="197">
        <v>4.5</v>
      </c>
      <c r="E397" s="197" t="s">
        <v>572</v>
      </c>
      <c r="F397" s="114">
        <v>1</v>
      </c>
      <c r="G397" s="26">
        <v>1</v>
      </c>
      <c r="H397" s="114">
        <v>3</v>
      </c>
      <c r="I397" s="197">
        <v>2</v>
      </c>
      <c r="J397" s="199">
        <v>0</v>
      </c>
      <c r="K397" s="199">
        <v>0</v>
      </c>
      <c r="L397" s="200">
        <v>0</v>
      </c>
      <c r="M397" s="200">
        <v>0</v>
      </c>
      <c r="N397" s="200">
        <v>0</v>
      </c>
      <c r="O397" s="200">
        <v>0</v>
      </c>
      <c r="P397" s="197">
        <v>2</v>
      </c>
      <c r="Q397" s="197">
        <v>0</v>
      </c>
      <c r="R397" s="197">
        <v>0</v>
      </c>
      <c r="S397" s="197">
        <v>0</v>
      </c>
      <c r="T397" s="197">
        <v>0</v>
      </c>
      <c r="U397" s="197">
        <v>0</v>
      </c>
      <c r="V397" s="197">
        <v>0</v>
      </c>
      <c r="W397" s="197">
        <v>0</v>
      </c>
      <c r="X397" s="197">
        <v>0</v>
      </c>
      <c r="Y397" s="197">
        <v>0</v>
      </c>
      <c r="Z397" s="197">
        <v>0</v>
      </c>
      <c r="AA397" s="197">
        <v>0</v>
      </c>
      <c r="AB397" s="197">
        <v>0</v>
      </c>
      <c r="AC397" s="197">
        <v>0</v>
      </c>
      <c r="AD397" s="197">
        <v>0</v>
      </c>
      <c r="AE397" s="197">
        <v>1</v>
      </c>
      <c r="AF397" s="197">
        <v>1</v>
      </c>
      <c r="AG397" s="197">
        <v>0</v>
      </c>
      <c r="AH397" s="197">
        <v>0</v>
      </c>
      <c r="AI397" s="197">
        <v>0</v>
      </c>
      <c r="AJ397" s="197">
        <v>0</v>
      </c>
      <c r="AK397" s="197">
        <v>0</v>
      </c>
      <c r="AL397" s="197">
        <v>0</v>
      </c>
      <c r="AM397" s="202">
        <v>0</v>
      </c>
      <c r="AN397" s="202">
        <v>0</v>
      </c>
      <c r="AO397" s="197">
        <v>0</v>
      </c>
    </row>
    <row r="398" spans="1:41" ht="12.75">
      <c r="A398" s="26">
        <v>397</v>
      </c>
      <c r="B398">
        <v>46.25327</v>
      </c>
      <c r="C398">
        <v>-91.91065</v>
      </c>
      <c r="D398" s="197">
        <v>1</v>
      </c>
      <c r="E398" s="197" t="s">
        <v>572</v>
      </c>
      <c r="F398" s="114">
        <v>1</v>
      </c>
      <c r="G398" s="26">
        <v>1</v>
      </c>
      <c r="H398" s="114">
        <v>6</v>
      </c>
      <c r="I398" s="197">
        <v>2</v>
      </c>
      <c r="J398" s="199">
        <v>1</v>
      </c>
      <c r="K398" s="199">
        <v>0</v>
      </c>
      <c r="L398" s="200">
        <v>0</v>
      </c>
      <c r="M398" s="200">
        <v>0</v>
      </c>
      <c r="N398" s="200">
        <v>0</v>
      </c>
      <c r="O398" s="200">
        <v>0</v>
      </c>
      <c r="P398" s="197">
        <v>0</v>
      </c>
      <c r="Q398" s="197">
        <v>0</v>
      </c>
      <c r="R398" s="197">
        <v>0</v>
      </c>
      <c r="S398" s="197">
        <v>1</v>
      </c>
      <c r="T398" s="197">
        <v>0</v>
      </c>
      <c r="U398" s="197">
        <v>0</v>
      </c>
      <c r="V398" s="197">
        <v>0</v>
      </c>
      <c r="W398" s="197">
        <v>0</v>
      </c>
      <c r="X398" s="197">
        <v>1</v>
      </c>
      <c r="Y398" s="197">
        <v>0</v>
      </c>
      <c r="Z398" s="197">
        <v>1</v>
      </c>
      <c r="AA398" s="197">
        <v>0</v>
      </c>
      <c r="AB398" s="197">
        <v>0</v>
      </c>
      <c r="AC398" s="197">
        <v>0</v>
      </c>
      <c r="AD398" s="197">
        <v>0</v>
      </c>
      <c r="AE398" s="197">
        <v>1</v>
      </c>
      <c r="AF398" s="197">
        <v>1</v>
      </c>
      <c r="AG398" s="197">
        <v>0</v>
      </c>
      <c r="AH398" s="197">
        <v>0</v>
      </c>
      <c r="AI398" s="197">
        <v>0</v>
      </c>
      <c r="AJ398" s="197">
        <v>0</v>
      </c>
      <c r="AK398" s="197">
        <v>2</v>
      </c>
      <c r="AL398" s="197">
        <v>0</v>
      </c>
      <c r="AM398" s="202">
        <v>0</v>
      </c>
      <c r="AN398" s="202">
        <v>0</v>
      </c>
      <c r="AO398" s="197">
        <v>0</v>
      </c>
    </row>
    <row r="399" spans="1:41" ht="12.75">
      <c r="A399" s="26">
        <v>398</v>
      </c>
      <c r="B399">
        <v>46.25147</v>
      </c>
      <c r="C399">
        <v>-91.91059</v>
      </c>
      <c r="D399" s="197">
        <v>2</v>
      </c>
      <c r="E399" s="197" t="s">
        <v>572</v>
      </c>
      <c r="F399" s="114">
        <v>1</v>
      </c>
      <c r="G399" s="26">
        <v>1</v>
      </c>
      <c r="H399" s="114">
        <v>3</v>
      </c>
      <c r="I399" s="197">
        <v>3</v>
      </c>
      <c r="J399" s="199">
        <v>0</v>
      </c>
      <c r="K399" s="199">
        <v>0</v>
      </c>
      <c r="L399" s="200">
        <v>0</v>
      </c>
      <c r="M399" s="200">
        <v>0</v>
      </c>
      <c r="N399" s="200">
        <v>0</v>
      </c>
      <c r="O399" s="200">
        <v>0</v>
      </c>
      <c r="P399" s="197">
        <v>0</v>
      </c>
      <c r="Q399" s="197">
        <v>0</v>
      </c>
      <c r="R399" s="197">
        <v>0</v>
      </c>
      <c r="S399" s="197">
        <v>0</v>
      </c>
      <c r="T399" s="197">
        <v>0</v>
      </c>
      <c r="U399" s="197">
        <v>0</v>
      </c>
      <c r="V399" s="197">
        <v>0</v>
      </c>
      <c r="W399" s="197">
        <v>0</v>
      </c>
      <c r="X399" s="197">
        <v>3</v>
      </c>
      <c r="Y399" s="197">
        <v>0</v>
      </c>
      <c r="Z399" s="197">
        <v>0</v>
      </c>
      <c r="AA399" s="197">
        <v>0</v>
      </c>
      <c r="AB399" s="197">
        <v>0</v>
      </c>
      <c r="AC399" s="197">
        <v>0</v>
      </c>
      <c r="AD399" s="197">
        <v>0</v>
      </c>
      <c r="AE399" s="197">
        <v>1</v>
      </c>
      <c r="AF399" s="197">
        <v>0</v>
      </c>
      <c r="AG399" s="197">
        <v>0</v>
      </c>
      <c r="AH399" s="197">
        <v>0</v>
      </c>
      <c r="AI399" s="197">
        <v>0</v>
      </c>
      <c r="AJ399" s="197">
        <v>0</v>
      </c>
      <c r="AK399" s="197">
        <v>2</v>
      </c>
      <c r="AL399" s="197">
        <v>0</v>
      </c>
      <c r="AM399" s="202">
        <v>1</v>
      </c>
      <c r="AN399" s="202">
        <v>0</v>
      </c>
      <c r="AO399" s="197">
        <v>0</v>
      </c>
    </row>
    <row r="400" spans="1:41" ht="12.75">
      <c r="A400" s="26">
        <v>399</v>
      </c>
      <c r="B400">
        <v>46.25102</v>
      </c>
      <c r="C400">
        <v>-91.91057</v>
      </c>
      <c r="D400" s="197">
        <v>1</v>
      </c>
      <c r="E400" s="197" t="s">
        <v>572</v>
      </c>
      <c r="F400" s="114">
        <v>1</v>
      </c>
      <c r="G400" s="26">
        <v>1</v>
      </c>
      <c r="H400" s="114">
        <v>5</v>
      </c>
      <c r="I400" s="197">
        <v>3</v>
      </c>
      <c r="J400" s="199">
        <v>0</v>
      </c>
      <c r="K400" s="199">
        <v>0</v>
      </c>
      <c r="L400" s="200">
        <v>0</v>
      </c>
      <c r="M400" s="200">
        <v>0</v>
      </c>
      <c r="N400" s="200">
        <v>1</v>
      </c>
      <c r="O400" s="200">
        <v>0</v>
      </c>
      <c r="P400" s="197">
        <v>1</v>
      </c>
      <c r="Q400" s="197">
        <v>0</v>
      </c>
      <c r="R400" s="197">
        <v>0</v>
      </c>
      <c r="S400" s="197">
        <v>0</v>
      </c>
      <c r="T400" s="197">
        <v>0</v>
      </c>
      <c r="U400" s="197">
        <v>0</v>
      </c>
      <c r="V400" s="197">
        <v>0</v>
      </c>
      <c r="W400" s="197">
        <v>0</v>
      </c>
      <c r="X400" s="197">
        <v>3</v>
      </c>
      <c r="Y400" s="197">
        <v>0</v>
      </c>
      <c r="Z400" s="197">
        <v>0</v>
      </c>
      <c r="AA400" s="197">
        <v>0</v>
      </c>
      <c r="AB400" s="197">
        <v>0</v>
      </c>
      <c r="AC400" s="197">
        <v>0</v>
      </c>
      <c r="AD400" s="197">
        <v>0</v>
      </c>
      <c r="AE400" s="197">
        <v>1</v>
      </c>
      <c r="AF400" s="197">
        <v>0</v>
      </c>
      <c r="AG400" s="197">
        <v>0</v>
      </c>
      <c r="AH400" s="197">
        <v>0</v>
      </c>
      <c r="AI400" s="197">
        <v>0</v>
      </c>
      <c r="AJ400" s="197">
        <v>0</v>
      </c>
      <c r="AK400" s="197">
        <v>1</v>
      </c>
      <c r="AL400" s="197">
        <v>0</v>
      </c>
      <c r="AM400" s="202">
        <v>3</v>
      </c>
      <c r="AN400" s="202">
        <v>0</v>
      </c>
      <c r="AO400" s="197">
        <v>0</v>
      </c>
    </row>
    <row r="401" spans="1:41" ht="12.75">
      <c r="A401" s="26">
        <v>400</v>
      </c>
      <c r="B401">
        <v>46.24967</v>
      </c>
      <c r="C401">
        <v>-91.91053</v>
      </c>
      <c r="D401" s="197">
        <v>4</v>
      </c>
      <c r="E401" s="197" t="s">
        <v>572</v>
      </c>
      <c r="F401" s="114">
        <v>1</v>
      </c>
      <c r="G401" s="26">
        <v>1</v>
      </c>
      <c r="H401" s="114">
        <v>4</v>
      </c>
      <c r="I401" s="197">
        <v>3</v>
      </c>
      <c r="J401" s="199">
        <v>0</v>
      </c>
      <c r="K401" s="199">
        <v>0</v>
      </c>
      <c r="L401" s="200">
        <v>0</v>
      </c>
      <c r="M401" s="200">
        <v>0</v>
      </c>
      <c r="N401" s="200">
        <v>2</v>
      </c>
      <c r="O401" s="200">
        <v>0</v>
      </c>
      <c r="P401" s="197">
        <v>0</v>
      </c>
      <c r="Q401" s="197">
        <v>0</v>
      </c>
      <c r="R401" s="197">
        <v>0</v>
      </c>
      <c r="S401" s="197">
        <v>0</v>
      </c>
      <c r="T401" s="197">
        <v>2</v>
      </c>
      <c r="U401" s="197">
        <v>0</v>
      </c>
      <c r="V401" s="197">
        <v>0</v>
      </c>
      <c r="W401" s="197">
        <v>0</v>
      </c>
      <c r="X401" s="197">
        <v>2</v>
      </c>
      <c r="Y401" s="197">
        <v>0</v>
      </c>
      <c r="Z401" s="197">
        <v>0</v>
      </c>
      <c r="AA401" s="197">
        <v>0</v>
      </c>
      <c r="AB401" s="197">
        <v>0</v>
      </c>
      <c r="AC401" s="197">
        <v>1</v>
      </c>
      <c r="AD401" s="197">
        <v>0</v>
      </c>
      <c r="AE401" s="197">
        <v>0</v>
      </c>
      <c r="AF401" s="197">
        <v>0</v>
      </c>
      <c r="AG401" s="197">
        <v>0</v>
      </c>
      <c r="AH401" s="197">
        <v>0</v>
      </c>
      <c r="AI401" s="197">
        <v>0</v>
      </c>
      <c r="AJ401" s="197">
        <v>0</v>
      </c>
      <c r="AK401" s="197">
        <v>0</v>
      </c>
      <c r="AL401" s="197">
        <v>0</v>
      </c>
      <c r="AM401" s="202">
        <v>0</v>
      </c>
      <c r="AN401" s="202">
        <v>0</v>
      </c>
      <c r="AO401" s="197">
        <v>0</v>
      </c>
    </row>
    <row r="402" spans="1:41" ht="12.75">
      <c r="A402" s="26">
        <v>401</v>
      </c>
      <c r="B402">
        <v>46.24922</v>
      </c>
      <c r="C402">
        <v>-91.91051</v>
      </c>
      <c r="D402" s="197">
        <v>2.5</v>
      </c>
      <c r="E402" s="197" t="s">
        <v>572</v>
      </c>
      <c r="F402" s="114">
        <v>1</v>
      </c>
      <c r="G402" s="26">
        <v>1</v>
      </c>
      <c r="H402" s="114">
        <v>5</v>
      </c>
      <c r="I402" s="197">
        <v>3</v>
      </c>
      <c r="J402" s="199">
        <v>0</v>
      </c>
      <c r="K402" s="199">
        <v>0</v>
      </c>
      <c r="L402" s="200">
        <v>0</v>
      </c>
      <c r="M402" s="200">
        <v>1</v>
      </c>
      <c r="N402" s="200">
        <v>2</v>
      </c>
      <c r="O402" s="200">
        <v>0</v>
      </c>
      <c r="P402" s="197">
        <v>0</v>
      </c>
      <c r="Q402" s="197">
        <v>0</v>
      </c>
      <c r="R402" s="197">
        <v>0</v>
      </c>
      <c r="S402" s="197">
        <v>0</v>
      </c>
      <c r="T402" s="197">
        <v>2</v>
      </c>
      <c r="U402" s="197">
        <v>0</v>
      </c>
      <c r="V402" s="197">
        <v>0</v>
      </c>
      <c r="W402" s="197">
        <v>0</v>
      </c>
      <c r="X402" s="197">
        <v>1</v>
      </c>
      <c r="Y402" s="197">
        <v>0</v>
      </c>
      <c r="Z402" s="197">
        <v>0</v>
      </c>
      <c r="AA402" s="197">
        <v>0</v>
      </c>
      <c r="AB402" s="197">
        <v>0</v>
      </c>
      <c r="AC402" s="197">
        <v>0</v>
      </c>
      <c r="AD402" s="197">
        <v>0</v>
      </c>
      <c r="AE402" s="197">
        <v>0</v>
      </c>
      <c r="AF402" s="197">
        <v>0</v>
      </c>
      <c r="AG402" s="197">
        <v>0</v>
      </c>
      <c r="AH402" s="197">
        <v>0</v>
      </c>
      <c r="AI402" s="197">
        <v>0</v>
      </c>
      <c r="AJ402" s="197">
        <v>0</v>
      </c>
      <c r="AK402" s="197">
        <v>1</v>
      </c>
      <c r="AL402" s="197">
        <v>0</v>
      </c>
      <c r="AM402" s="202">
        <v>0</v>
      </c>
      <c r="AN402" s="202">
        <v>0</v>
      </c>
      <c r="AO402" s="197">
        <v>0</v>
      </c>
    </row>
    <row r="403" spans="1:41" ht="12.75">
      <c r="A403" s="26">
        <v>402</v>
      </c>
      <c r="B403">
        <v>46.24877</v>
      </c>
      <c r="C403">
        <v>-91.9105</v>
      </c>
      <c r="D403" s="114">
        <v>-99</v>
      </c>
      <c r="E403" s="114">
        <v>-99</v>
      </c>
      <c r="F403" s="114">
        <v>-99</v>
      </c>
      <c r="G403" s="42">
        <v>-99</v>
      </c>
      <c r="H403" s="114">
        <v>-99</v>
      </c>
      <c r="I403" s="114">
        <v>-99</v>
      </c>
      <c r="J403" s="114">
        <v>-99</v>
      </c>
      <c r="K403" s="114">
        <v>-99</v>
      </c>
      <c r="L403" s="114">
        <v>-99</v>
      </c>
      <c r="M403" s="114">
        <v>-99</v>
      </c>
      <c r="N403" s="114">
        <v>-99</v>
      </c>
      <c r="O403" s="114">
        <v>-99</v>
      </c>
      <c r="P403" s="114">
        <v>-99</v>
      </c>
      <c r="Q403" s="114">
        <v>-99</v>
      </c>
      <c r="R403" s="114">
        <v>-99</v>
      </c>
      <c r="S403" s="114">
        <v>-99</v>
      </c>
      <c r="T403" s="114">
        <v>-99</v>
      </c>
      <c r="U403" s="114">
        <v>-99</v>
      </c>
      <c r="V403" s="114">
        <v>-99</v>
      </c>
      <c r="W403" s="114">
        <v>-99</v>
      </c>
      <c r="X403" s="114">
        <v>-99</v>
      </c>
      <c r="Y403" s="114">
        <v>-99</v>
      </c>
      <c r="Z403" s="114">
        <v>-99</v>
      </c>
      <c r="AA403" s="114">
        <v>-99</v>
      </c>
      <c r="AB403" s="114">
        <v>-99</v>
      </c>
      <c r="AC403" s="114">
        <v>-99</v>
      </c>
      <c r="AD403" s="114">
        <v>-99</v>
      </c>
      <c r="AE403" s="114">
        <v>-99</v>
      </c>
      <c r="AF403" s="114">
        <v>-99</v>
      </c>
      <c r="AG403" s="114">
        <v>-99</v>
      </c>
      <c r="AH403" s="114">
        <v>-99</v>
      </c>
      <c r="AI403" s="114">
        <v>-99</v>
      </c>
      <c r="AJ403" s="114">
        <v>-99</v>
      </c>
      <c r="AK403" s="114">
        <v>-99</v>
      </c>
      <c r="AL403" s="114">
        <v>-99</v>
      </c>
      <c r="AM403" s="114">
        <v>-99</v>
      </c>
      <c r="AN403" s="114">
        <v>-99</v>
      </c>
      <c r="AO403" s="114">
        <v>-99</v>
      </c>
    </row>
    <row r="404" spans="1:41" ht="12.75">
      <c r="A404" s="26">
        <v>403</v>
      </c>
      <c r="B404">
        <v>46.26182</v>
      </c>
      <c r="C404">
        <v>-91.9103</v>
      </c>
      <c r="D404" s="114">
        <v>-99</v>
      </c>
      <c r="E404" s="114">
        <v>-99</v>
      </c>
      <c r="F404" s="114">
        <v>-99</v>
      </c>
      <c r="G404" s="42">
        <v>-99</v>
      </c>
      <c r="H404" s="114">
        <v>-99</v>
      </c>
      <c r="I404" s="114">
        <v>-99</v>
      </c>
      <c r="J404" s="114">
        <v>-99</v>
      </c>
      <c r="K404" s="114">
        <v>-99</v>
      </c>
      <c r="L404" s="114">
        <v>-99</v>
      </c>
      <c r="M404" s="114">
        <v>-99</v>
      </c>
      <c r="N404" s="114">
        <v>-99</v>
      </c>
      <c r="O404" s="114">
        <v>-99</v>
      </c>
      <c r="P404" s="114">
        <v>-99</v>
      </c>
      <c r="Q404" s="114">
        <v>-99</v>
      </c>
      <c r="R404" s="114">
        <v>-99</v>
      </c>
      <c r="S404" s="114">
        <v>-99</v>
      </c>
      <c r="T404" s="114">
        <v>-99</v>
      </c>
      <c r="U404" s="114">
        <v>-99</v>
      </c>
      <c r="V404" s="114">
        <v>-99</v>
      </c>
      <c r="W404" s="114">
        <v>-99</v>
      </c>
      <c r="X404" s="114">
        <v>-99</v>
      </c>
      <c r="Y404" s="114">
        <v>-99</v>
      </c>
      <c r="Z404" s="114">
        <v>-99</v>
      </c>
      <c r="AA404" s="114">
        <v>-99</v>
      </c>
      <c r="AB404" s="114">
        <v>-99</v>
      </c>
      <c r="AC404" s="114">
        <v>-99</v>
      </c>
      <c r="AD404" s="114">
        <v>-99</v>
      </c>
      <c r="AE404" s="114">
        <v>-99</v>
      </c>
      <c r="AF404" s="114">
        <v>-99</v>
      </c>
      <c r="AG404" s="114">
        <v>-99</v>
      </c>
      <c r="AH404" s="114">
        <v>-99</v>
      </c>
      <c r="AI404" s="114">
        <v>-99</v>
      </c>
      <c r="AJ404" s="114">
        <v>-99</v>
      </c>
      <c r="AK404" s="114">
        <v>-99</v>
      </c>
      <c r="AL404" s="114">
        <v>-99</v>
      </c>
      <c r="AM404" s="114">
        <v>-99</v>
      </c>
      <c r="AN404" s="114">
        <v>-99</v>
      </c>
      <c r="AO404" s="114">
        <v>-99</v>
      </c>
    </row>
    <row r="405" spans="1:41" ht="12.75">
      <c r="A405" s="26">
        <v>404</v>
      </c>
      <c r="B405">
        <v>46.26137</v>
      </c>
      <c r="C405">
        <v>-91.91029</v>
      </c>
      <c r="D405" s="197">
        <v>1</v>
      </c>
      <c r="E405" s="197" t="s">
        <v>572</v>
      </c>
      <c r="F405" s="114">
        <v>1</v>
      </c>
      <c r="G405" s="26">
        <v>1</v>
      </c>
      <c r="H405" s="114">
        <v>6</v>
      </c>
      <c r="I405" s="197">
        <v>3</v>
      </c>
      <c r="J405" s="199">
        <v>0</v>
      </c>
      <c r="K405" s="199">
        <v>0</v>
      </c>
      <c r="L405" s="200">
        <v>0</v>
      </c>
      <c r="M405" s="200">
        <v>3</v>
      </c>
      <c r="N405" s="200">
        <v>0</v>
      </c>
      <c r="O405" s="200">
        <v>0</v>
      </c>
      <c r="P405" s="197">
        <v>0</v>
      </c>
      <c r="Q405" s="197">
        <v>0</v>
      </c>
      <c r="R405" s="197">
        <v>0</v>
      </c>
      <c r="S405" s="197">
        <v>0</v>
      </c>
      <c r="T405" s="197">
        <v>2</v>
      </c>
      <c r="U405" s="197">
        <v>0</v>
      </c>
      <c r="V405" s="197">
        <v>0</v>
      </c>
      <c r="W405" s="197">
        <v>0</v>
      </c>
      <c r="X405" s="197">
        <v>1</v>
      </c>
      <c r="Y405" s="197">
        <v>0</v>
      </c>
      <c r="Z405" s="197">
        <v>0</v>
      </c>
      <c r="AA405" s="197">
        <v>0</v>
      </c>
      <c r="AB405" s="197">
        <v>0</v>
      </c>
      <c r="AC405" s="197">
        <v>0</v>
      </c>
      <c r="AD405" s="197">
        <v>0</v>
      </c>
      <c r="AE405" s="197">
        <v>0</v>
      </c>
      <c r="AF405" s="197">
        <v>0</v>
      </c>
      <c r="AG405" s="197">
        <v>0</v>
      </c>
      <c r="AH405" s="197">
        <v>2</v>
      </c>
      <c r="AI405" s="197">
        <v>0</v>
      </c>
      <c r="AJ405" s="197">
        <v>1</v>
      </c>
      <c r="AK405" s="197">
        <v>1</v>
      </c>
      <c r="AL405" s="197">
        <v>0</v>
      </c>
      <c r="AM405" s="202">
        <v>0</v>
      </c>
      <c r="AN405" s="202">
        <v>0</v>
      </c>
      <c r="AO405" s="197">
        <v>0</v>
      </c>
    </row>
    <row r="406" spans="1:41" ht="12.75">
      <c r="A406" s="26">
        <v>405</v>
      </c>
      <c r="B406">
        <v>46.26092</v>
      </c>
      <c r="C406">
        <v>-91.91027</v>
      </c>
      <c r="D406" s="197">
        <v>3</v>
      </c>
      <c r="E406" s="197" t="s">
        <v>572</v>
      </c>
      <c r="F406" s="114">
        <v>1</v>
      </c>
      <c r="G406" s="26">
        <v>1</v>
      </c>
      <c r="H406" s="114">
        <v>1</v>
      </c>
      <c r="I406" s="197">
        <v>3</v>
      </c>
      <c r="J406" s="199">
        <v>0</v>
      </c>
      <c r="K406" s="199">
        <v>0</v>
      </c>
      <c r="L406" s="200">
        <v>0</v>
      </c>
      <c r="M406" s="200">
        <v>0</v>
      </c>
      <c r="N406" s="200">
        <v>0</v>
      </c>
      <c r="O406" s="200">
        <v>0</v>
      </c>
      <c r="P406" s="197">
        <v>0</v>
      </c>
      <c r="Q406" s="197">
        <v>0</v>
      </c>
      <c r="R406" s="197">
        <v>0</v>
      </c>
      <c r="S406" s="197">
        <v>0</v>
      </c>
      <c r="T406" s="197">
        <v>0</v>
      </c>
      <c r="U406" s="197">
        <v>0</v>
      </c>
      <c r="V406" s="197">
        <v>0</v>
      </c>
      <c r="W406" s="197">
        <v>0</v>
      </c>
      <c r="X406" s="197">
        <v>0</v>
      </c>
      <c r="Y406" s="197">
        <v>0</v>
      </c>
      <c r="Z406" s="197">
        <v>0</v>
      </c>
      <c r="AA406" s="197">
        <v>0</v>
      </c>
      <c r="AB406" s="197">
        <v>0</v>
      </c>
      <c r="AC406" s="197">
        <v>0</v>
      </c>
      <c r="AD406" s="197">
        <v>0</v>
      </c>
      <c r="AE406" s="197">
        <v>3</v>
      </c>
      <c r="AF406" s="197">
        <v>0</v>
      </c>
      <c r="AG406" s="197">
        <v>0</v>
      </c>
      <c r="AH406" s="197">
        <v>0</v>
      </c>
      <c r="AI406" s="197">
        <v>0</v>
      </c>
      <c r="AJ406" s="197">
        <v>0</v>
      </c>
      <c r="AK406" s="197">
        <v>0</v>
      </c>
      <c r="AL406" s="197">
        <v>0</v>
      </c>
      <c r="AM406" s="202">
        <v>0</v>
      </c>
      <c r="AN406" s="202">
        <v>0</v>
      </c>
      <c r="AO406" s="197">
        <v>0</v>
      </c>
    </row>
    <row r="407" spans="1:41" ht="12.75">
      <c r="A407" s="26">
        <v>406</v>
      </c>
      <c r="B407">
        <v>46.26047</v>
      </c>
      <c r="C407">
        <v>-91.91025</v>
      </c>
      <c r="D407" s="197">
        <v>3.5</v>
      </c>
      <c r="E407" s="197" t="s">
        <v>572</v>
      </c>
      <c r="F407" s="114">
        <v>1</v>
      </c>
      <c r="G407" s="26">
        <v>1</v>
      </c>
      <c r="H407" s="114">
        <v>1</v>
      </c>
      <c r="I407" s="197">
        <v>3</v>
      </c>
      <c r="J407" s="199">
        <v>0</v>
      </c>
      <c r="K407" s="199">
        <v>0</v>
      </c>
      <c r="L407" s="200">
        <v>0</v>
      </c>
      <c r="M407" s="200">
        <v>0</v>
      </c>
      <c r="N407" s="200">
        <v>0</v>
      </c>
      <c r="O407" s="200">
        <v>0</v>
      </c>
      <c r="P407" s="197">
        <v>0</v>
      </c>
      <c r="Q407" s="197">
        <v>0</v>
      </c>
      <c r="R407" s="197">
        <v>0</v>
      </c>
      <c r="S407" s="197">
        <v>0</v>
      </c>
      <c r="T407" s="197">
        <v>0</v>
      </c>
      <c r="U407" s="197">
        <v>0</v>
      </c>
      <c r="V407" s="197">
        <v>0</v>
      </c>
      <c r="W407" s="197">
        <v>0</v>
      </c>
      <c r="X407" s="197">
        <v>0</v>
      </c>
      <c r="Y407" s="197">
        <v>0</v>
      </c>
      <c r="Z407" s="197">
        <v>0</v>
      </c>
      <c r="AA407" s="197">
        <v>0</v>
      </c>
      <c r="AB407" s="197">
        <v>0</v>
      </c>
      <c r="AC407" s="197">
        <v>0</v>
      </c>
      <c r="AD407" s="197">
        <v>0</v>
      </c>
      <c r="AE407" s="197">
        <v>3</v>
      </c>
      <c r="AF407" s="197">
        <v>0</v>
      </c>
      <c r="AG407" s="197">
        <v>0</v>
      </c>
      <c r="AH407" s="197">
        <v>0</v>
      </c>
      <c r="AI407" s="197">
        <v>0</v>
      </c>
      <c r="AJ407" s="197">
        <v>0</v>
      </c>
      <c r="AK407" s="197">
        <v>0</v>
      </c>
      <c r="AL407" s="197">
        <v>0</v>
      </c>
      <c r="AM407" s="202">
        <v>0</v>
      </c>
      <c r="AN407" s="202">
        <v>0</v>
      </c>
      <c r="AO407" s="197">
        <v>0</v>
      </c>
    </row>
    <row r="408" spans="1:41" ht="12.75">
      <c r="A408" s="26">
        <v>407</v>
      </c>
      <c r="B408">
        <v>46.26002</v>
      </c>
      <c r="C408">
        <v>-91.91024</v>
      </c>
      <c r="D408" s="197">
        <v>4</v>
      </c>
      <c r="E408" s="197" t="s">
        <v>572</v>
      </c>
      <c r="F408" s="114">
        <v>1</v>
      </c>
      <c r="G408" s="26">
        <v>1</v>
      </c>
      <c r="H408" s="114">
        <v>1</v>
      </c>
      <c r="I408" s="197">
        <v>3</v>
      </c>
      <c r="J408" s="199">
        <v>0</v>
      </c>
      <c r="K408" s="199">
        <v>0</v>
      </c>
      <c r="L408" s="200">
        <v>0</v>
      </c>
      <c r="M408" s="200">
        <v>0</v>
      </c>
      <c r="N408" s="200">
        <v>0</v>
      </c>
      <c r="O408" s="200">
        <v>0</v>
      </c>
      <c r="P408" s="197">
        <v>0</v>
      </c>
      <c r="Q408" s="197">
        <v>0</v>
      </c>
      <c r="R408" s="197">
        <v>0</v>
      </c>
      <c r="S408" s="197">
        <v>0</v>
      </c>
      <c r="T408" s="197">
        <v>0</v>
      </c>
      <c r="U408" s="197">
        <v>0</v>
      </c>
      <c r="V408" s="197">
        <v>0</v>
      </c>
      <c r="W408" s="197">
        <v>0</v>
      </c>
      <c r="X408" s="197">
        <v>0</v>
      </c>
      <c r="Y408" s="197">
        <v>0</v>
      </c>
      <c r="Z408" s="197">
        <v>0</v>
      </c>
      <c r="AA408" s="197">
        <v>0</v>
      </c>
      <c r="AB408" s="197">
        <v>0</v>
      </c>
      <c r="AC408" s="197">
        <v>0</v>
      </c>
      <c r="AD408" s="197">
        <v>0</v>
      </c>
      <c r="AE408" s="197">
        <v>3</v>
      </c>
      <c r="AF408" s="197">
        <v>0</v>
      </c>
      <c r="AG408" s="197">
        <v>0</v>
      </c>
      <c r="AH408" s="197">
        <v>0</v>
      </c>
      <c r="AI408" s="197">
        <v>0</v>
      </c>
      <c r="AJ408" s="197">
        <v>0</v>
      </c>
      <c r="AK408" s="197">
        <v>0</v>
      </c>
      <c r="AL408" s="197">
        <v>0</v>
      </c>
      <c r="AM408" s="202">
        <v>0</v>
      </c>
      <c r="AN408" s="202">
        <v>0</v>
      </c>
      <c r="AO408" s="197">
        <v>0</v>
      </c>
    </row>
    <row r="409" spans="1:41" ht="12.75">
      <c r="A409" s="26">
        <v>408</v>
      </c>
      <c r="B409">
        <v>46.25957</v>
      </c>
      <c r="C409">
        <v>-91.91022</v>
      </c>
      <c r="D409" s="197">
        <v>4</v>
      </c>
      <c r="E409" s="197" t="s">
        <v>572</v>
      </c>
      <c r="F409" s="114">
        <v>1</v>
      </c>
      <c r="G409" s="26">
        <v>1</v>
      </c>
      <c r="H409" s="114">
        <v>1</v>
      </c>
      <c r="I409" s="197">
        <v>3</v>
      </c>
      <c r="J409" s="199">
        <v>0</v>
      </c>
      <c r="K409" s="199">
        <v>0</v>
      </c>
      <c r="L409" s="200">
        <v>0</v>
      </c>
      <c r="M409" s="200">
        <v>0</v>
      </c>
      <c r="N409" s="200">
        <v>0</v>
      </c>
      <c r="O409" s="200">
        <v>0</v>
      </c>
      <c r="P409" s="197">
        <v>0</v>
      </c>
      <c r="Q409" s="197">
        <v>0</v>
      </c>
      <c r="R409" s="197">
        <v>0</v>
      </c>
      <c r="S409" s="197">
        <v>0</v>
      </c>
      <c r="T409" s="197">
        <v>0</v>
      </c>
      <c r="U409" s="197">
        <v>0</v>
      </c>
      <c r="V409" s="197">
        <v>0</v>
      </c>
      <c r="W409" s="197">
        <v>0</v>
      </c>
      <c r="X409" s="197">
        <v>0</v>
      </c>
      <c r="Y409" s="197">
        <v>0</v>
      </c>
      <c r="Z409" s="197">
        <v>0</v>
      </c>
      <c r="AA409" s="197">
        <v>0</v>
      </c>
      <c r="AB409" s="197">
        <v>0</v>
      </c>
      <c r="AC409" s="197">
        <v>0</v>
      </c>
      <c r="AD409" s="197">
        <v>0</v>
      </c>
      <c r="AE409" s="197">
        <v>3</v>
      </c>
      <c r="AF409" s="197">
        <v>0</v>
      </c>
      <c r="AG409" s="197">
        <v>0</v>
      </c>
      <c r="AH409" s="197">
        <v>0</v>
      </c>
      <c r="AI409" s="197">
        <v>0</v>
      </c>
      <c r="AJ409" s="197">
        <v>0</v>
      </c>
      <c r="AK409" s="197">
        <v>0</v>
      </c>
      <c r="AL409" s="197">
        <v>0</v>
      </c>
      <c r="AM409" s="202">
        <v>0</v>
      </c>
      <c r="AN409" s="202">
        <v>0</v>
      </c>
      <c r="AO409" s="197">
        <v>0</v>
      </c>
    </row>
    <row r="410" spans="1:41" ht="12.75">
      <c r="A410" s="26">
        <v>409</v>
      </c>
      <c r="B410">
        <v>46.25912</v>
      </c>
      <c r="C410">
        <v>-91.91021</v>
      </c>
      <c r="D410" s="197">
        <v>4</v>
      </c>
      <c r="E410" s="197" t="s">
        <v>572</v>
      </c>
      <c r="F410" s="114">
        <v>1</v>
      </c>
      <c r="G410" s="26">
        <v>1</v>
      </c>
      <c r="H410" s="114">
        <v>1</v>
      </c>
      <c r="I410" s="197">
        <v>3</v>
      </c>
      <c r="J410" s="199">
        <v>0</v>
      </c>
      <c r="K410" s="199">
        <v>0</v>
      </c>
      <c r="L410" s="200">
        <v>0</v>
      </c>
      <c r="M410" s="200">
        <v>0</v>
      </c>
      <c r="N410" s="200">
        <v>0</v>
      </c>
      <c r="O410" s="200">
        <v>0</v>
      </c>
      <c r="P410" s="197">
        <v>0</v>
      </c>
      <c r="Q410" s="197">
        <v>0</v>
      </c>
      <c r="R410" s="197">
        <v>0</v>
      </c>
      <c r="S410" s="197">
        <v>0</v>
      </c>
      <c r="T410" s="197">
        <v>0</v>
      </c>
      <c r="U410" s="197">
        <v>0</v>
      </c>
      <c r="V410" s="197">
        <v>0</v>
      </c>
      <c r="W410" s="197">
        <v>0</v>
      </c>
      <c r="X410" s="197">
        <v>0</v>
      </c>
      <c r="Y410" s="197">
        <v>0</v>
      </c>
      <c r="Z410" s="197">
        <v>0</v>
      </c>
      <c r="AA410" s="197">
        <v>0</v>
      </c>
      <c r="AB410" s="197">
        <v>0</v>
      </c>
      <c r="AC410" s="197">
        <v>0</v>
      </c>
      <c r="AD410" s="197">
        <v>0</v>
      </c>
      <c r="AE410" s="197">
        <v>3</v>
      </c>
      <c r="AF410" s="197">
        <v>0</v>
      </c>
      <c r="AG410" s="197">
        <v>0</v>
      </c>
      <c r="AH410" s="197">
        <v>0</v>
      </c>
      <c r="AI410" s="197">
        <v>0</v>
      </c>
      <c r="AJ410" s="197">
        <v>0</v>
      </c>
      <c r="AK410" s="197">
        <v>0</v>
      </c>
      <c r="AL410" s="197">
        <v>0</v>
      </c>
      <c r="AM410" s="202">
        <v>0</v>
      </c>
      <c r="AN410" s="202">
        <v>0</v>
      </c>
      <c r="AO410" s="197">
        <v>0</v>
      </c>
    </row>
    <row r="411" spans="1:41" ht="12.75">
      <c r="A411" s="26">
        <v>410</v>
      </c>
      <c r="B411">
        <v>46.25867</v>
      </c>
      <c r="C411">
        <v>-91.91019</v>
      </c>
      <c r="D411" s="197">
        <v>3.5</v>
      </c>
      <c r="E411" s="197" t="s">
        <v>572</v>
      </c>
      <c r="F411" s="114">
        <v>1</v>
      </c>
      <c r="G411" s="26">
        <v>1</v>
      </c>
      <c r="H411" s="114">
        <v>5</v>
      </c>
      <c r="I411" s="197">
        <v>2</v>
      </c>
      <c r="J411" s="199">
        <v>0</v>
      </c>
      <c r="K411" s="199">
        <v>0</v>
      </c>
      <c r="L411" s="200">
        <v>1</v>
      </c>
      <c r="M411" s="200">
        <v>0</v>
      </c>
      <c r="N411" s="200">
        <v>0</v>
      </c>
      <c r="O411" s="200">
        <v>0</v>
      </c>
      <c r="P411" s="197">
        <v>0</v>
      </c>
      <c r="Q411" s="197">
        <v>0</v>
      </c>
      <c r="R411" s="197">
        <v>0</v>
      </c>
      <c r="S411" s="197">
        <v>0</v>
      </c>
      <c r="T411" s="197">
        <v>0</v>
      </c>
      <c r="U411" s="197">
        <v>0</v>
      </c>
      <c r="V411" s="197">
        <v>0</v>
      </c>
      <c r="W411" s="197">
        <v>0</v>
      </c>
      <c r="X411" s="197">
        <v>2</v>
      </c>
      <c r="Y411" s="197">
        <v>0</v>
      </c>
      <c r="Z411" s="197">
        <v>0</v>
      </c>
      <c r="AA411" s="197">
        <v>0</v>
      </c>
      <c r="AB411" s="197">
        <v>0</v>
      </c>
      <c r="AC411" s="197">
        <v>0</v>
      </c>
      <c r="AD411" s="197">
        <v>0</v>
      </c>
      <c r="AE411" s="197">
        <v>2</v>
      </c>
      <c r="AF411" s="197">
        <v>1</v>
      </c>
      <c r="AG411" s="197">
        <v>0</v>
      </c>
      <c r="AH411" s="197">
        <v>0</v>
      </c>
      <c r="AI411" s="197">
        <v>0</v>
      </c>
      <c r="AJ411" s="197">
        <v>0</v>
      </c>
      <c r="AK411" s="197">
        <v>0</v>
      </c>
      <c r="AL411" s="197">
        <v>1</v>
      </c>
      <c r="AM411" s="202">
        <v>0</v>
      </c>
      <c r="AN411" s="202">
        <v>0</v>
      </c>
      <c r="AO411" s="197">
        <v>0</v>
      </c>
    </row>
    <row r="412" spans="1:41" ht="12.75">
      <c r="A412" s="26">
        <v>411</v>
      </c>
      <c r="B412">
        <v>46.25688</v>
      </c>
      <c r="C412">
        <v>-91.91013</v>
      </c>
      <c r="D412" s="197">
        <v>8.5</v>
      </c>
      <c r="E412" s="197" t="s">
        <v>572</v>
      </c>
      <c r="F412" s="114">
        <v>1</v>
      </c>
      <c r="G412" s="26">
        <v>1</v>
      </c>
      <c r="H412" s="114">
        <v>2</v>
      </c>
      <c r="I412" s="197">
        <v>1</v>
      </c>
      <c r="J412" s="199">
        <v>0</v>
      </c>
      <c r="K412" s="199">
        <v>0</v>
      </c>
      <c r="L412" s="200">
        <v>0</v>
      </c>
      <c r="M412" s="200">
        <v>0</v>
      </c>
      <c r="N412" s="200">
        <v>1</v>
      </c>
      <c r="O412" s="200">
        <v>0</v>
      </c>
      <c r="P412" s="197">
        <v>1</v>
      </c>
      <c r="Q412" s="197">
        <v>0</v>
      </c>
      <c r="R412" s="197">
        <v>0</v>
      </c>
      <c r="S412" s="197">
        <v>0</v>
      </c>
      <c r="T412" s="197">
        <v>0</v>
      </c>
      <c r="U412" s="197">
        <v>0</v>
      </c>
      <c r="V412" s="197">
        <v>0</v>
      </c>
      <c r="W412" s="197">
        <v>0</v>
      </c>
      <c r="X412" s="197">
        <v>0</v>
      </c>
      <c r="Y412" s="197">
        <v>0</v>
      </c>
      <c r="Z412" s="197">
        <v>0</v>
      </c>
      <c r="AA412" s="197">
        <v>0</v>
      </c>
      <c r="AB412" s="197">
        <v>0</v>
      </c>
      <c r="AC412" s="197">
        <v>0</v>
      </c>
      <c r="AD412" s="197">
        <v>0</v>
      </c>
      <c r="AE412" s="197">
        <v>0</v>
      </c>
      <c r="AF412" s="197">
        <v>0</v>
      </c>
      <c r="AG412" s="197">
        <v>0</v>
      </c>
      <c r="AH412" s="197">
        <v>0</v>
      </c>
      <c r="AI412" s="197">
        <v>0</v>
      </c>
      <c r="AJ412" s="197">
        <v>0</v>
      </c>
      <c r="AK412" s="197">
        <v>0</v>
      </c>
      <c r="AL412" s="197">
        <v>0</v>
      </c>
      <c r="AM412" s="202">
        <v>0</v>
      </c>
      <c r="AN412" s="202">
        <v>0</v>
      </c>
      <c r="AO412" s="197">
        <v>0</v>
      </c>
    </row>
    <row r="413" spans="1:41" ht="12.75">
      <c r="A413" s="26">
        <v>412</v>
      </c>
      <c r="B413">
        <v>46.25643</v>
      </c>
      <c r="C413">
        <v>-91.91011</v>
      </c>
      <c r="D413" s="197">
        <v>7.5</v>
      </c>
      <c r="E413" s="197" t="s">
        <v>573</v>
      </c>
      <c r="F413" s="114">
        <v>1</v>
      </c>
      <c r="G413" s="26">
        <v>1</v>
      </c>
      <c r="H413" s="114">
        <v>0</v>
      </c>
      <c r="I413" s="197">
        <v>3</v>
      </c>
      <c r="J413" s="199">
        <v>0</v>
      </c>
      <c r="K413" s="199">
        <v>3</v>
      </c>
      <c r="L413" s="200">
        <v>0</v>
      </c>
      <c r="M413" s="200">
        <v>0</v>
      </c>
      <c r="N413" s="200">
        <v>0</v>
      </c>
      <c r="O413" s="200">
        <v>0</v>
      </c>
      <c r="P413" s="197">
        <v>0</v>
      </c>
      <c r="Q413" s="197">
        <v>0</v>
      </c>
      <c r="R413" s="197">
        <v>0</v>
      </c>
      <c r="S413" s="197">
        <v>0</v>
      </c>
      <c r="T413" s="197">
        <v>0</v>
      </c>
      <c r="U413" s="197">
        <v>0</v>
      </c>
      <c r="V413" s="197">
        <v>0</v>
      </c>
      <c r="W413" s="197">
        <v>0</v>
      </c>
      <c r="X413" s="197">
        <v>0</v>
      </c>
      <c r="Y413" s="197">
        <v>0</v>
      </c>
      <c r="Z413" s="197">
        <v>0</v>
      </c>
      <c r="AA413" s="197">
        <v>0</v>
      </c>
      <c r="AB413" s="197">
        <v>0</v>
      </c>
      <c r="AC413" s="197">
        <v>0</v>
      </c>
      <c r="AD413" s="197">
        <v>0</v>
      </c>
      <c r="AE413" s="197">
        <v>0</v>
      </c>
      <c r="AF413" s="197">
        <v>0</v>
      </c>
      <c r="AG413" s="197">
        <v>0</v>
      </c>
      <c r="AH413" s="197">
        <v>0</v>
      </c>
      <c r="AI413" s="197">
        <v>0</v>
      </c>
      <c r="AJ413" s="197">
        <v>0</v>
      </c>
      <c r="AK413" s="197">
        <v>0</v>
      </c>
      <c r="AL413" s="197">
        <v>0</v>
      </c>
      <c r="AM413" s="202">
        <v>0</v>
      </c>
      <c r="AN413" s="202">
        <v>0</v>
      </c>
      <c r="AO413" s="197">
        <v>0</v>
      </c>
    </row>
    <row r="414" spans="1:41" ht="12.75">
      <c r="A414" s="26">
        <v>413</v>
      </c>
      <c r="B414">
        <v>46.25103</v>
      </c>
      <c r="C414">
        <v>-91.90993</v>
      </c>
      <c r="D414" s="114">
        <v>-99</v>
      </c>
      <c r="E414" s="114">
        <v>-99</v>
      </c>
      <c r="F414" s="114">
        <v>-99</v>
      </c>
      <c r="G414" s="42">
        <v>-99</v>
      </c>
      <c r="H414" s="114">
        <v>-99</v>
      </c>
      <c r="I414" s="114">
        <v>-99</v>
      </c>
      <c r="J414" s="114">
        <v>-99</v>
      </c>
      <c r="K414" s="114">
        <v>-99</v>
      </c>
      <c r="L414" s="114">
        <v>-99</v>
      </c>
      <c r="M414" s="114">
        <v>-99</v>
      </c>
      <c r="N414" s="114">
        <v>-99</v>
      </c>
      <c r="O414" s="114">
        <v>-99</v>
      </c>
      <c r="P414" s="114">
        <v>-99</v>
      </c>
      <c r="Q414" s="114">
        <v>-99</v>
      </c>
      <c r="R414" s="114">
        <v>-99</v>
      </c>
      <c r="S414" s="114">
        <v>-99</v>
      </c>
      <c r="T414" s="114">
        <v>-99</v>
      </c>
      <c r="U414" s="114">
        <v>-99</v>
      </c>
      <c r="V414" s="114">
        <v>-99</v>
      </c>
      <c r="W414" s="114">
        <v>-99</v>
      </c>
      <c r="X414" s="114">
        <v>-99</v>
      </c>
      <c r="Y414" s="114">
        <v>-99</v>
      </c>
      <c r="Z414" s="114">
        <v>-99</v>
      </c>
      <c r="AA414" s="114">
        <v>-99</v>
      </c>
      <c r="AB414" s="114">
        <v>-99</v>
      </c>
      <c r="AC414" s="114">
        <v>-99</v>
      </c>
      <c r="AD414" s="114">
        <v>-99</v>
      </c>
      <c r="AE414" s="114">
        <v>-99</v>
      </c>
      <c r="AF414" s="114">
        <v>-99</v>
      </c>
      <c r="AG414" s="114">
        <v>-99</v>
      </c>
      <c r="AH414" s="114">
        <v>-99</v>
      </c>
      <c r="AI414" s="114">
        <v>-99</v>
      </c>
      <c r="AJ414" s="114">
        <v>-99</v>
      </c>
      <c r="AK414" s="114">
        <v>-99</v>
      </c>
      <c r="AL414" s="114">
        <v>-99</v>
      </c>
      <c r="AM414" s="114">
        <v>-99</v>
      </c>
      <c r="AN414" s="114">
        <v>-99</v>
      </c>
      <c r="AO414" s="114">
        <v>-99</v>
      </c>
    </row>
    <row r="415" spans="1:41" ht="12.75">
      <c r="A415" s="26">
        <v>414</v>
      </c>
      <c r="B415">
        <v>46.24923</v>
      </c>
      <c r="C415">
        <v>-91.90986</v>
      </c>
      <c r="D415" s="114">
        <v>-99</v>
      </c>
      <c r="E415" s="114">
        <v>-99</v>
      </c>
      <c r="F415" s="114">
        <v>-99</v>
      </c>
      <c r="G415" s="42">
        <v>-99</v>
      </c>
      <c r="H415" s="114">
        <v>-99</v>
      </c>
      <c r="I415" s="114">
        <v>-99</v>
      </c>
      <c r="J415" s="114">
        <v>-99</v>
      </c>
      <c r="K415" s="114">
        <v>-99</v>
      </c>
      <c r="L415" s="114">
        <v>-99</v>
      </c>
      <c r="M415" s="114">
        <v>-99</v>
      </c>
      <c r="N415" s="114">
        <v>-99</v>
      </c>
      <c r="O415" s="114">
        <v>-99</v>
      </c>
      <c r="P415" s="114">
        <v>-99</v>
      </c>
      <c r="Q415" s="114">
        <v>-99</v>
      </c>
      <c r="R415" s="114">
        <v>-99</v>
      </c>
      <c r="S415" s="114">
        <v>-99</v>
      </c>
      <c r="T415" s="114">
        <v>-99</v>
      </c>
      <c r="U415" s="114">
        <v>-99</v>
      </c>
      <c r="V415" s="114">
        <v>-99</v>
      </c>
      <c r="W415" s="114">
        <v>-99</v>
      </c>
      <c r="X415" s="114">
        <v>-99</v>
      </c>
      <c r="Y415" s="114">
        <v>-99</v>
      </c>
      <c r="Z415" s="114">
        <v>-99</v>
      </c>
      <c r="AA415" s="114">
        <v>-99</v>
      </c>
      <c r="AB415" s="114">
        <v>-99</v>
      </c>
      <c r="AC415" s="114">
        <v>-99</v>
      </c>
      <c r="AD415" s="114">
        <v>-99</v>
      </c>
      <c r="AE415" s="114">
        <v>-99</v>
      </c>
      <c r="AF415" s="114">
        <v>-99</v>
      </c>
      <c r="AG415" s="114">
        <v>-99</v>
      </c>
      <c r="AH415" s="114">
        <v>-99</v>
      </c>
      <c r="AI415" s="114">
        <v>-99</v>
      </c>
      <c r="AJ415" s="114">
        <v>-99</v>
      </c>
      <c r="AK415" s="114">
        <v>-99</v>
      </c>
      <c r="AL415" s="114">
        <v>-99</v>
      </c>
      <c r="AM415" s="114">
        <v>-99</v>
      </c>
      <c r="AN415" s="114">
        <v>-99</v>
      </c>
      <c r="AO415" s="114">
        <v>-99</v>
      </c>
    </row>
    <row r="416" spans="1:41" ht="12.75">
      <c r="A416" s="26">
        <v>415</v>
      </c>
      <c r="B416">
        <v>46.24878</v>
      </c>
      <c r="C416">
        <v>-91.90985</v>
      </c>
      <c r="D416" s="114">
        <v>-99</v>
      </c>
      <c r="E416" s="114">
        <v>-99</v>
      </c>
      <c r="F416" s="114">
        <v>-99</v>
      </c>
      <c r="G416" s="42">
        <v>-99</v>
      </c>
      <c r="H416" s="114">
        <v>-99</v>
      </c>
      <c r="I416" s="114">
        <v>-99</v>
      </c>
      <c r="J416" s="114">
        <v>-99</v>
      </c>
      <c r="K416" s="114">
        <v>-99</v>
      </c>
      <c r="L416" s="114">
        <v>-99</v>
      </c>
      <c r="M416" s="114">
        <v>-99</v>
      </c>
      <c r="N416" s="114">
        <v>-99</v>
      </c>
      <c r="O416" s="114">
        <v>-99</v>
      </c>
      <c r="P416" s="114">
        <v>-99</v>
      </c>
      <c r="Q416" s="114">
        <v>-99</v>
      </c>
      <c r="R416" s="114">
        <v>-99</v>
      </c>
      <c r="S416" s="114">
        <v>-99</v>
      </c>
      <c r="T416" s="114">
        <v>-99</v>
      </c>
      <c r="U416" s="114">
        <v>-99</v>
      </c>
      <c r="V416" s="114">
        <v>-99</v>
      </c>
      <c r="W416" s="114">
        <v>-99</v>
      </c>
      <c r="X416" s="114">
        <v>-99</v>
      </c>
      <c r="Y416" s="114">
        <v>-99</v>
      </c>
      <c r="Z416" s="114">
        <v>-99</v>
      </c>
      <c r="AA416" s="114">
        <v>-99</v>
      </c>
      <c r="AB416" s="114">
        <v>-99</v>
      </c>
      <c r="AC416" s="114">
        <v>-99</v>
      </c>
      <c r="AD416" s="114">
        <v>-99</v>
      </c>
      <c r="AE416" s="114">
        <v>-99</v>
      </c>
      <c r="AF416" s="114">
        <v>-99</v>
      </c>
      <c r="AG416" s="114">
        <v>-99</v>
      </c>
      <c r="AH416" s="114">
        <v>-99</v>
      </c>
      <c r="AI416" s="114">
        <v>-99</v>
      </c>
      <c r="AJ416" s="114">
        <v>-99</v>
      </c>
      <c r="AK416" s="114">
        <v>-99</v>
      </c>
      <c r="AL416" s="114">
        <v>-99</v>
      </c>
      <c r="AM416" s="114">
        <v>-99</v>
      </c>
      <c r="AN416" s="114">
        <v>-99</v>
      </c>
      <c r="AO416" s="114">
        <v>-99</v>
      </c>
    </row>
    <row r="417" spans="1:41" ht="12.75">
      <c r="A417" s="26">
        <v>416</v>
      </c>
      <c r="B417">
        <v>46.26228</v>
      </c>
      <c r="C417">
        <v>-91.90967</v>
      </c>
      <c r="D417" s="114">
        <v>-99</v>
      </c>
      <c r="E417" s="114">
        <v>-99</v>
      </c>
      <c r="F417" s="114">
        <v>-99</v>
      </c>
      <c r="G417" s="42">
        <v>-99</v>
      </c>
      <c r="H417" s="114">
        <v>-99</v>
      </c>
      <c r="I417" s="114">
        <v>-99</v>
      </c>
      <c r="J417" s="114">
        <v>-99</v>
      </c>
      <c r="K417" s="114">
        <v>-99</v>
      </c>
      <c r="L417" s="114">
        <v>-99</v>
      </c>
      <c r="M417" s="114">
        <v>-99</v>
      </c>
      <c r="N417" s="114">
        <v>-99</v>
      </c>
      <c r="O417" s="114">
        <v>-99</v>
      </c>
      <c r="P417" s="114">
        <v>-99</v>
      </c>
      <c r="Q417" s="114">
        <v>-99</v>
      </c>
      <c r="R417" s="114">
        <v>-99</v>
      </c>
      <c r="S417" s="114">
        <v>-99</v>
      </c>
      <c r="T417" s="114">
        <v>-99</v>
      </c>
      <c r="U417" s="114">
        <v>-99</v>
      </c>
      <c r="V417" s="114">
        <v>-99</v>
      </c>
      <c r="W417" s="114">
        <v>-99</v>
      </c>
      <c r="X417" s="114">
        <v>-99</v>
      </c>
      <c r="Y417" s="114">
        <v>-99</v>
      </c>
      <c r="Z417" s="114">
        <v>-99</v>
      </c>
      <c r="AA417" s="114">
        <v>-99</v>
      </c>
      <c r="AB417" s="114">
        <v>-99</v>
      </c>
      <c r="AC417" s="114">
        <v>-99</v>
      </c>
      <c r="AD417" s="114">
        <v>-99</v>
      </c>
      <c r="AE417" s="114">
        <v>-99</v>
      </c>
      <c r="AF417" s="114">
        <v>-99</v>
      </c>
      <c r="AG417" s="114">
        <v>-99</v>
      </c>
      <c r="AH417" s="114">
        <v>-99</v>
      </c>
      <c r="AI417" s="114">
        <v>-99</v>
      </c>
      <c r="AJ417" s="114">
        <v>-99</v>
      </c>
      <c r="AK417" s="114">
        <v>-99</v>
      </c>
      <c r="AL417" s="114">
        <v>-99</v>
      </c>
      <c r="AM417" s="114">
        <v>-99</v>
      </c>
      <c r="AN417" s="114">
        <v>-99</v>
      </c>
      <c r="AO417" s="114">
        <v>-99</v>
      </c>
    </row>
    <row r="418" spans="1:41" ht="12.75">
      <c r="A418" s="26">
        <v>417</v>
      </c>
      <c r="B418">
        <v>46.26183</v>
      </c>
      <c r="C418">
        <v>-91.90965</v>
      </c>
      <c r="D418" s="114">
        <v>-99</v>
      </c>
      <c r="E418" s="114">
        <v>-99</v>
      </c>
      <c r="F418" s="114">
        <v>-99</v>
      </c>
      <c r="G418" s="42">
        <v>-99</v>
      </c>
      <c r="H418" s="114">
        <v>-99</v>
      </c>
      <c r="I418" s="114">
        <v>-99</v>
      </c>
      <c r="J418" s="114">
        <v>-99</v>
      </c>
      <c r="K418" s="114">
        <v>-99</v>
      </c>
      <c r="L418" s="114">
        <v>-99</v>
      </c>
      <c r="M418" s="114">
        <v>-99</v>
      </c>
      <c r="N418" s="114">
        <v>-99</v>
      </c>
      <c r="O418" s="114">
        <v>-99</v>
      </c>
      <c r="P418" s="114">
        <v>-99</v>
      </c>
      <c r="Q418" s="114">
        <v>-99</v>
      </c>
      <c r="R418" s="114">
        <v>-99</v>
      </c>
      <c r="S418" s="114">
        <v>-99</v>
      </c>
      <c r="T418" s="114">
        <v>-99</v>
      </c>
      <c r="U418" s="114">
        <v>-99</v>
      </c>
      <c r="V418" s="114">
        <v>-99</v>
      </c>
      <c r="W418" s="114">
        <v>-99</v>
      </c>
      <c r="X418" s="114">
        <v>-99</v>
      </c>
      <c r="Y418" s="114">
        <v>-99</v>
      </c>
      <c r="Z418" s="114">
        <v>-99</v>
      </c>
      <c r="AA418" s="114">
        <v>-99</v>
      </c>
      <c r="AB418" s="114">
        <v>-99</v>
      </c>
      <c r="AC418" s="114">
        <v>-99</v>
      </c>
      <c r="AD418" s="114">
        <v>-99</v>
      </c>
      <c r="AE418" s="114">
        <v>-99</v>
      </c>
      <c r="AF418" s="114">
        <v>-99</v>
      </c>
      <c r="AG418" s="114">
        <v>-99</v>
      </c>
      <c r="AH418" s="114">
        <v>-99</v>
      </c>
      <c r="AI418" s="114">
        <v>-99</v>
      </c>
      <c r="AJ418" s="114">
        <v>-99</v>
      </c>
      <c r="AK418" s="114">
        <v>-99</v>
      </c>
      <c r="AL418" s="114">
        <v>-99</v>
      </c>
      <c r="AM418" s="114">
        <v>-99</v>
      </c>
      <c r="AN418" s="114">
        <v>-99</v>
      </c>
      <c r="AO418" s="114">
        <v>-99</v>
      </c>
    </row>
    <row r="419" spans="1:41" ht="12.75">
      <c r="A419" s="26">
        <v>418</v>
      </c>
      <c r="B419">
        <v>46.26138</v>
      </c>
      <c r="C419">
        <v>-91.90964</v>
      </c>
      <c r="D419" s="197">
        <v>0.5</v>
      </c>
      <c r="E419" s="197" t="s">
        <v>572</v>
      </c>
      <c r="F419" s="114">
        <v>1</v>
      </c>
      <c r="G419" s="26">
        <v>1</v>
      </c>
      <c r="H419" s="114">
        <v>2</v>
      </c>
      <c r="I419" s="197">
        <v>3</v>
      </c>
      <c r="J419" s="199">
        <v>0</v>
      </c>
      <c r="K419" s="199">
        <v>0</v>
      </c>
      <c r="L419" s="200">
        <v>0</v>
      </c>
      <c r="M419" s="200">
        <v>0</v>
      </c>
      <c r="N419" s="200">
        <v>0</v>
      </c>
      <c r="O419" s="200">
        <v>0</v>
      </c>
      <c r="P419" s="197">
        <v>0</v>
      </c>
      <c r="Q419" s="197">
        <v>0</v>
      </c>
      <c r="R419" s="197">
        <v>0</v>
      </c>
      <c r="S419" s="197">
        <v>0</v>
      </c>
      <c r="T419" s="197">
        <v>0</v>
      </c>
      <c r="U419" s="197">
        <v>0</v>
      </c>
      <c r="V419" s="197">
        <v>0</v>
      </c>
      <c r="W419" s="197">
        <v>0</v>
      </c>
      <c r="X419" s="197">
        <v>2</v>
      </c>
      <c r="Y419" s="197">
        <v>0</v>
      </c>
      <c r="Z419" s="197">
        <v>0</v>
      </c>
      <c r="AA419" s="197">
        <v>0</v>
      </c>
      <c r="AB419" s="197">
        <v>0</v>
      </c>
      <c r="AC419" s="197">
        <v>0</v>
      </c>
      <c r="AD419" s="197">
        <v>0</v>
      </c>
      <c r="AE419" s="197">
        <v>0</v>
      </c>
      <c r="AF419" s="197">
        <v>0</v>
      </c>
      <c r="AG419" s="197">
        <v>0</v>
      </c>
      <c r="AH419" s="197">
        <v>3</v>
      </c>
      <c r="AI419" s="197">
        <v>0</v>
      </c>
      <c r="AJ419" s="197">
        <v>0</v>
      </c>
      <c r="AK419" s="197">
        <v>0</v>
      </c>
      <c r="AL419" s="197">
        <v>0</v>
      </c>
      <c r="AM419" s="202">
        <v>0</v>
      </c>
      <c r="AN419" s="202">
        <v>0</v>
      </c>
      <c r="AO419" s="197">
        <v>0</v>
      </c>
    </row>
    <row r="420" spans="1:41" ht="12.75">
      <c r="A420" s="26">
        <v>419</v>
      </c>
      <c r="B420">
        <v>46.26093</v>
      </c>
      <c r="C420">
        <v>-91.90962</v>
      </c>
      <c r="D420" s="197">
        <v>3</v>
      </c>
      <c r="E420" s="197" t="s">
        <v>572</v>
      </c>
      <c r="F420" s="114">
        <v>1</v>
      </c>
      <c r="G420" s="26">
        <v>1</v>
      </c>
      <c r="H420" s="114">
        <v>4</v>
      </c>
      <c r="I420" s="197">
        <v>3</v>
      </c>
      <c r="J420" s="199">
        <v>0</v>
      </c>
      <c r="K420" s="199">
        <v>0</v>
      </c>
      <c r="L420" s="200">
        <v>1</v>
      </c>
      <c r="M420" s="200">
        <v>1</v>
      </c>
      <c r="N420" s="200">
        <v>0</v>
      </c>
      <c r="O420" s="200">
        <v>0</v>
      </c>
      <c r="P420" s="197">
        <v>0</v>
      </c>
      <c r="Q420" s="197">
        <v>0</v>
      </c>
      <c r="R420" s="197">
        <v>0</v>
      </c>
      <c r="S420" s="197">
        <v>0</v>
      </c>
      <c r="T420" s="197">
        <v>0</v>
      </c>
      <c r="U420" s="197">
        <v>0</v>
      </c>
      <c r="V420" s="197">
        <v>0</v>
      </c>
      <c r="W420" s="197">
        <v>0</v>
      </c>
      <c r="X420" s="197">
        <v>1</v>
      </c>
      <c r="Y420" s="197">
        <v>0</v>
      </c>
      <c r="Z420" s="197">
        <v>0</v>
      </c>
      <c r="AA420" s="197">
        <v>0</v>
      </c>
      <c r="AB420" s="197">
        <v>0</v>
      </c>
      <c r="AC420" s="197">
        <v>0</v>
      </c>
      <c r="AD420" s="197">
        <v>0</v>
      </c>
      <c r="AE420" s="197">
        <v>3</v>
      </c>
      <c r="AF420" s="197">
        <v>0</v>
      </c>
      <c r="AG420" s="197">
        <v>0</v>
      </c>
      <c r="AH420" s="197">
        <v>0</v>
      </c>
      <c r="AI420" s="197">
        <v>0</v>
      </c>
      <c r="AJ420" s="197">
        <v>0</v>
      </c>
      <c r="AK420" s="197">
        <v>0</v>
      </c>
      <c r="AL420" s="197">
        <v>0</v>
      </c>
      <c r="AM420" s="202">
        <v>0</v>
      </c>
      <c r="AN420" s="202">
        <v>0</v>
      </c>
      <c r="AO420" s="197">
        <v>0</v>
      </c>
    </row>
    <row r="421" spans="1:41" ht="12.75">
      <c r="A421" s="26">
        <v>420</v>
      </c>
      <c r="B421">
        <v>46.26048</v>
      </c>
      <c r="C421">
        <v>-91.90961</v>
      </c>
      <c r="D421" s="197">
        <v>4</v>
      </c>
      <c r="E421" s="197" t="s">
        <v>572</v>
      </c>
      <c r="F421" s="114">
        <v>1</v>
      </c>
      <c r="G421" s="26">
        <v>1</v>
      </c>
      <c r="H421" s="114">
        <v>1</v>
      </c>
      <c r="I421" s="197">
        <v>3</v>
      </c>
      <c r="J421" s="199">
        <v>0</v>
      </c>
      <c r="K421" s="199">
        <v>0</v>
      </c>
      <c r="L421" s="200">
        <v>0</v>
      </c>
      <c r="M421" s="200">
        <v>0</v>
      </c>
      <c r="N421" s="200">
        <v>0</v>
      </c>
      <c r="O421" s="200">
        <v>0</v>
      </c>
      <c r="P421" s="197">
        <v>0</v>
      </c>
      <c r="Q421" s="197">
        <v>0</v>
      </c>
      <c r="R421" s="197">
        <v>0</v>
      </c>
      <c r="S421" s="197">
        <v>0</v>
      </c>
      <c r="T421" s="197">
        <v>0</v>
      </c>
      <c r="U421" s="197">
        <v>0</v>
      </c>
      <c r="V421" s="197">
        <v>0</v>
      </c>
      <c r="W421" s="197">
        <v>0</v>
      </c>
      <c r="X421" s="197">
        <v>0</v>
      </c>
      <c r="Y421" s="197">
        <v>0</v>
      </c>
      <c r="Z421" s="197">
        <v>0</v>
      </c>
      <c r="AA421" s="197">
        <v>0</v>
      </c>
      <c r="AB421" s="197">
        <v>0</v>
      </c>
      <c r="AC421" s="197">
        <v>0</v>
      </c>
      <c r="AD421" s="197">
        <v>0</v>
      </c>
      <c r="AE421" s="197">
        <v>3</v>
      </c>
      <c r="AF421" s="197">
        <v>0</v>
      </c>
      <c r="AG421" s="197">
        <v>0</v>
      </c>
      <c r="AH421" s="197">
        <v>0</v>
      </c>
      <c r="AI421" s="197">
        <v>0</v>
      </c>
      <c r="AJ421" s="197">
        <v>0</v>
      </c>
      <c r="AK421" s="197">
        <v>0</v>
      </c>
      <c r="AL421" s="197">
        <v>0</v>
      </c>
      <c r="AM421" s="202">
        <v>0</v>
      </c>
      <c r="AN421" s="202">
        <v>0</v>
      </c>
      <c r="AO421" s="197">
        <v>0</v>
      </c>
    </row>
    <row r="422" spans="1:41" ht="12.75">
      <c r="A422" s="26">
        <v>421</v>
      </c>
      <c r="B422">
        <v>46.26003</v>
      </c>
      <c r="C422">
        <v>-91.90959</v>
      </c>
      <c r="D422" s="197">
        <v>4</v>
      </c>
      <c r="E422" s="197" t="s">
        <v>572</v>
      </c>
      <c r="F422" s="114">
        <v>1</v>
      </c>
      <c r="G422" s="26">
        <v>1</v>
      </c>
      <c r="H422" s="114">
        <v>1</v>
      </c>
      <c r="I422" s="197">
        <v>3</v>
      </c>
      <c r="J422" s="199">
        <v>0</v>
      </c>
      <c r="K422" s="199">
        <v>0</v>
      </c>
      <c r="L422" s="200">
        <v>0</v>
      </c>
      <c r="M422" s="200">
        <v>0</v>
      </c>
      <c r="N422" s="200">
        <v>0</v>
      </c>
      <c r="O422" s="200">
        <v>0</v>
      </c>
      <c r="P422" s="197">
        <v>0</v>
      </c>
      <c r="Q422" s="197">
        <v>0</v>
      </c>
      <c r="R422" s="197">
        <v>0</v>
      </c>
      <c r="S422" s="197">
        <v>0</v>
      </c>
      <c r="T422" s="197">
        <v>0</v>
      </c>
      <c r="U422" s="197">
        <v>0</v>
      </c>
      <c r="V422" s="197">
        <v>0</v>
      </c>
      <c r="W422" s="197">
        <v>0</v>
      </c>
      <c r="X422" s="197">
        <v>0</v>
      </c>
      <c r="Y422" s="197">
        <v>0</v>
      </c>
      <c r="Z422" s="197">
        <v>0</v>
      </c>
      <c r="AA422" s="197">
        <v>0</v>
      </c>
      <c r="AB422" s="197">
        <v>0</v>
      </c>
      <c r="AC422" s="197">
        <v>0</v>
      </c>
      <c r="AD422" s="197">
        <v>0</v>
      </c>
      <c r="AE422" s="197">
        <v>3</v>
      </c>
      <c r="AF422" s="197">
        <v>0</v>
      </c>
      <c r="AG422" s="197">
        <v>0</v>
      </c>
      <c r="AH422" s="197">
        <v>0</v>
      </c>
      <c r="AI422" s="197">
        <v>0</v>
      </c>
      <c r="AJ422" s="197">
        <v>0</v>
      </c>
      <c r="AK422" s="197">
        <v>0</v>
      </c>
      <c r="AL422" s="197">
        <v>0</v>
      </c>
      <c r="AM422" s="202">
        <v>0</v>
      </c>
      <c r="AN422" s="202">
        <v>0</v>
      </c>
      <c r="AO422" s="197">
        <v>0</v>
      </c>
    </row>
    <row r="423" spans="1:41" ht="12.75">
      <c r="A423" s="26">
        <v>422</v>
      </c>
      <c r="B423">
        <v>46.25958</v>
      </c>
      <c r="C423">
        <v>-91.90957</v>
      </c>
      <c r="D423" s="197">
        <v>4</v>
      </c>
      <c r="E423" s="197" t="s">
        <v>572</v>
      </c>
      <c r="F423" s="114">
        <v>1</v>
      </c>
      <c r="G423" s="26">
        <v>1</v>
      </c>
      <c r="H423" s="114">
        <v>3</v>
      </c>
      <c r="I423" s="197">
        <v>3</v>
      </c>
      <c r="J423" s="199">
        <v>0</v>
      </c>
      <c r="K423" s="199">
        <v>0</v>
      </c>
      <c r="L423" s="200">
        <v>0</v>
      </c>
      <c r="M423" s="200">
        <v>0</v>
      </c>
      <c r="N423" s="200">
        <v>0</v>
      </c>
      <c r="O423" s="200">
        <v>0</v>
      </c>
      <c r="P423" s="197">
        <v>1</v>
      </c>
      <c r="Q423" s="197">
        <v>0</v>
      </c>
      <c r="R423" s="197">
        <v>0</v>
      </c>
      <c r="S423" s="197">
        <v>0</v>
      </c>
      <c r="T423" s="197">
        <v>0</v>
      </c>
      <c r="U423" s="197">
        <v>0</v>
      </c>
      <c r="V423" s="197">
        <v>0</v>
      </c>
      <c r="W423" s="197">
        <v>2</v>
      </c>
      <c r="X423" s="197">
        <v>0</v>
      </c>
      <c r="Y423" s="197">
        <v>0</v>
      </c>
      <c r="Z423" s="197">
        <v>0</v>
      </c>
      <c r="AA423" s="197">
        <v>0</v>
      </c>
      <c r="AB423" s="197">
        <v>0</v>
      </c>
      <c r="AC423" s="197">
        <v>0</v>
      </c>
      <c r="AD423" s="197">
        <v>0</v>
      </c>
      <c r="AE423" s="197">
        <v>3</v>
      </c>
      <c r="AF423" s="197">
        <v>0</v>
      </c>
      <c r="AG423" s="197">
        <v>0</v>
      </c>
      <c r="AH423" s="197">
        <v>0</v>
      </c>
      <c r="AI423" s="197">
        <v>0</v>
      </c>
      <c r="AJ423" s="197">
        <v>0</v>
      </c>
      <c r="AK423" s="197">
        <v>0</v>
      </c>
      <c r="AL423" s="197">
        <v>0</v>
      </c>
      <c r="AM423" s="202">
        <v>0</v>
      </c>
      <c r="AN423" s="202">
        <v>0</v>
      </c>
      <c r="AO423" s="197">
        <v>0</v>
      </c>
    </row>
    <row r="424" spans="1:41" ht="12.75">
      <c r="A424" s="26">
        <v>423</v>
      </c>
      <c r="B424">
        <v>46.25914</v>
      </c>
      <c r="C424">
        <v>-91.90956</v>
      </c>
      <c r="D424" s="197">
        <v>1.5</v>
      </c>
      <c r="E424" s="197" t="s">
        <v>572</v>
      </c>
      <c r="F424" s="114">
        <v>1</v>
      </c>
      <c r="G424" s="26">
        <v>1</v>
      </c>
      <c r="H424" s="114">
        <v>5</v>
      </c>
      <c r="I424" s="197">
        <v>2</v>
      </c>
      <c r="J424" s="199">
        <v>0</v>
      </c>
      <c r="K424" s="199">
        <v>0</v>
      </c>
      <c r="L424" s="200">
        <v>0</v>
      </c>
      <c r="M424" s="200">
        <v>2</v>
      </c>
      <c r="N424" s="200">
        <v>0</v>
      </c>
      <c r="O424" s="200">
        <v>0</v>
      </c>
      <c r="P424" s="197">
        <v>0</v>
      </c>
      <c r="Q424" s="197">
        <v>0</v>
      </c>
      <c r="R424" s="197">
        <v>0</v>
      </c>
      <c r="S424" s="197">
        <v>0</v>
      </c>
      <c r="T424" s="197">
        <v>0</v>
      </c>
      <c r="U424" s="197">
        <v>0</v>
      </c>
      <c r="V424" s="197">
        <v>0</v>
      </c>
      <c r="W424" s="197">
        <v>0</v>
      </c>
      <c r="X424" s="197">
        <v>1</v>
      </c>
      <c r="Y424" s="197">
        <v>0</v>
      </c>
      <c r="Z424" s="197">
        <v>0</v>
      </c>
      <c r="AA424" s="197">
        <v>0</v>
      </c>
      <c r="AB424" s="197">
        <v>0</v>
      </c>
      <c r="AC424" s="197">
        <v>0</v>
      </c>
      <c r="AD424" s="197">
        <v>0</v>
      </c>
      <c r="AE424" s="197">
        <v>1</v>
      </c>
      <c r="AF424" s="197">
        <v>1</v>
      </c>
      <c r="AG424" s="197">
        <v>0</v>
      </c>
      <c r="AH424" s="197">
        <v>2</v>
      </c>
      <c r="AI424" s="197">
        <v>0</v>
      </c>
      <c r="AJ424" s="197">
        <v>0</v>
      </c>
      <c r="AK424" s="197">
        <v>0</v>
      </c>
      <c r="AL424" s="197">
        <v>0</v>
      </c>
      <c r="AM424" s="202">
        <v>0</v>
      </c>
      <c r="AN424" s="202">
        <v>0</v>
      </c>
      <c r="AO424" s="197">
        <v>0</v>
      </c>
    </row>
    <row r="425" spans="1:41" ht="12.75">
      <c r="A425" s="26">
        <v>424</v>
      </c>
      <c r="B425">
        <v>46.25689</v>
      </c>
      <c r="C425">
        <v>-91.90948</v>
      </c>
      <c r="D425" s="197">
        <v>5.5</v>
      </c>
      <c r="E425" s="197" t="s">
        <v>572</v>
      </c>
      <c r="F425" s="114">
        <v>1</v>
      </c>
      <c r="G425" s="26">
        <v>1</v>
      </c>
      <c r="H425" s="114">
        <v>5</v>
      </c>
      <c r="I425" s="197">
        <v>2</v>
      </c>
      <c r="J425" s="199">
        <v>0</v>
      </c>
      <c r="K425" s="199">
        <v>0</v>
      </c>
      <c r="L425" s="200">
        <v>1</v>
      </c>
      <c r="M425" s="200">
        <v>0</v>
      </c>
      <c r="N425" s="200">
        <v>0</v>
      </c>
      <c r="O425" s="200">
        <v>0</v>
      </c>
      <c r="P425" s="197">
        <v>2</v>
      </c>
      <c r="Q425" s="197">
        <v>0</v>
      </c>
      <c r="R425" s="197">
        <v>0</v>
      </c>
      <c r="S425" s="197">
        <v>0</v>
      </c>
      <c r="T425" s="197">
        <v>0</v>
      </c>
      <c r="U425" s="197">
        <v>0</v>
      </c>
      <c r="V425" s="197">
        <v>0</v>
      </c>
      <c r="W425" s="197">
        <v>0</v>
      </c>
      <c r="X425" s="197">
        <v>0</v>
      </c>
      <c r="Y425" s="197">
        <v>1</v>
      </c>
      <c r="Z425" s="197">
        <v>0</v>
      </c>
      <c r="AA425" s="197">
        <v>0</v>
      </c>
      <c r="AB425" s="197">
        <v>0</v>
      </c>
      <c r="AC425" s="197">
        <v>0</v>
      </c>
      <c r="AD425" s="197">
        <v>0</v>
      </c>
      <c r="AE425" s="197">
        <v>1</v>
      </c>
      <c r="AF425" s="197">
        <v>0</v>
      </c>
      <c r="AG425" s="197">
        <v>0</v>
      </c>
      <c r="AH425" s="197">
        <v>0</v>
      </c>
      <c r="AI425" s="197">
        <v>0</v>
      </c>
      <c r="AJ425" s="197">
        <v>0</v>
      </c>
      <c r="AK425" s="197">
        <v>0</v>
      </c>
      <c r="AL425" s="197">
        <v>1</v>
      </c>
      <c r="AM425" s="202">
        <v>0</v>
      </c>
      <c r="AN425" s="202">
        <v>0</v>
      </c>
      <c r="AO425" s="197">
        <v>0</v>
      </c>
    </row>
    <row r="426" spans="1:41" ht="12.75">
      <c r="A426" s="26">
        <v>425</v>
      </c>
      <c r="B426">
        <v>46.25644</v>
      </c>
      <c r="C426">
        <v>-91.90947</v>
      </c>
      <c r="D426" s="197">
        <v>11.5</v>
      </c>
      <c r="E426" s="197" t="s">
        <v>573</v>
      </c>
      <c r="F426" s="114">
        <v>1</v>
      </c>
      <c r="G426" s="26">
        <v>1</v>
      </c>
      <c r="H426" s="114">
        <v>0</v>
      </c>
      <c r="I426" s="197">
        <v>1</v>
      </c>
      <c r="J426" s="199">
        <v>0</v>
      </c>
      <c r="K426" s="199">
        <v>1</v>
      </c>
      <c r="L426" s="200">
        <v>0</v>
      </c>
      <c r="M426" s="200">
        <v>0</v>
      </c>
      <c r="N426" s="200">
        <v>0</v>
      </c>
      <c r="O426" s="200">
        <v>0</v>
      </c>
      <c r="P426" s="197">
        <v>0</v>
      </c>
      <c r="Q426" s="197">
        <v>0</v>
      </c>
      <c r="R426" s="197">
        <v>0</v>
      </c>
      <c r="S426" s="197">
        <v>0</v>
      </c>
      <c r="T426" s="197">
        <v>0</v>
      </c>
      <c r="U426" s="197">
        <v>0</v>
      </c>
      <c r="V426" s="197">
        <v>0</v>
      </c>
      <c r="W426" s="197">
        <v>0</v>
      </c>
      <c r="X426" s="197">
        <v>0</v>
      </c>
      <c r="Y426" s="197">
        <v>0</v>
      </c>
      <c r="Z426" s="197">
        <v>0</v>
      </c>
      <c r="AA426" s="197">
        <v>0</v>
      </c>
      <c r="AB426" s="197">
        <v>0</v>
      </c>
      <c r="AC426" s="197">
        <v>0</v>
      </c>
      <c r="AD426" s="197">
        <v>0</v>
      </c>
      <c r="AE426" s="197">
        <v>0</v>
      </c>
      <c r="AF426" s="197">
        <v>0</v>
      </c>
      <c r="AG426" s="197">
        <v>0</v>
      </c>
      <c r="AH426" s="197">
        <v>0</v>
      </c>
      <c r="AI426" s="197">
        <v>0</v>
      </c>
      <c r="AJ426" s="197">
        <v>0</v>
      </c>
      <c r="AK426" s="197">
        <v>0</v>
      </c>
      <c r="AL426" s="197">
        <v>0</v>
      </c>
      <c r="AM426" s="202">
        <v>0</v>
      </c>
      <c r="AN426" s="202">
        <v>0</v>
      </c>
      <c r="AO426" s="197">
        <v>0</v>
      </c>
    </row>
    <row r="427" spans="1:41" ht="12.75">
      <c r="A427" s="26">
        <v>426</v>
      </c>
      <c r="B427">
        <v>46.24879</v>
      </c>
      <c r="C427">
        <v>-91.9092</v>
      </c>
      <c r="D427" s="114">
        <v>-99</v>
      </c>
      <c r="E427" s="114">
        <v>-99</v>
      </c>
      <c r="F427" s="114">
        <v>-99</v>
      </c>
      <c r="G427" s="42">
        <v>-99</v>
      </c>
      <c r="H427" s="114">
        <v>-99</v>
      </c>
      <c r="I427" s="114">
        <v>-99</v>
      </c>
      <c r="J427" s="114">
        <v>-99</v>
      </c>
      <c r="K427" s="114">
        <v>-99</v>
      </c>
      <c r="L427" s="114">
        <v>-99</v>
      </c>
      <c r="M427" s="114">
        <v>-99</v>
      </c>
      <c r="N427" s="114">
        <v>-99</v>
      </c>
      <c r="O427" s="114">
        <v>-99</v>
      </c>
      <c r="P427" s="114">
        <v>-99</v>
      </c>
      <c r="Q427" s="114">
        <v>-99</v>
      </c>
      <c r="R427" s="114">
        <v>-99</v>
      </c>
      <c r="S427" s="114">
        <v>-99</v>
      </c>
      <c r="T427" s="114">
        <v>-99</v>
      </c>
      <c r="U427" s="114">
        <v>-99</v>
      </c>
      <c r="V427" s="114">
        <v>-99</v>
      </c>
      <c r="W427" s="114">
        <v>-99</v>
      </c>
      <c r="X427" s="114">
        <v>-99</v>
      </c>
      <c r="Y427" s="114">
        <v>-99</v>
      </c>
      <c r="Z427" s="114">
        <v>-99</v>
      </c>
      <c r="AA427" s="114">
        <v>-99</v>
      </c>
      <c r="AB427" s="114">
        <v>-99</v>
      </c>
      <c r="AC427" s="114">
        <v>-99</v>
      </c>
      <c r="AD427" s="114">
        <v>-99</v>
      </c>
      <c r="AE427" s="114">
        <v>-99</v>
      </c>
      <c r="AF427" s="114">
        <v>-99</v>
      </c>
      <c r="AG427" s="114">
        <v>-99</v>
      </c>
      <c r="AH427" s="114">
        <v>-99</v>
      </c>
      <c r="AI427" s="114">
        <v>-99</v>
      </c>
      <c r="AJ427" s="114">
        <v>-99</v>
      </c>
      <c r="AK427" s="114">
        <v>-99</v>
      </c>
      <c r="AL427" s="114">
        <v>-99</v>
      </c>
      <c r="AM427" s="114">
        <v>-99</v>
      </c>
      <c r="AN427" s="114">
        <v>-99</v>
      </c>
      <c r="AO427" s="114">
        <v>-99</v>
      </c>
    </row>
    <row r="428" spans="1:41" ht="12.75">
      <c r="A428" s="26">
        <v>427</v>
      </c>
      <c r="B428">
        <v>46.24834</v>
      </c>
      <c r="C428">
        <v>-91.90918</v>
      </c>
      <c r="D428" s="114">
        <v>-99</v>
      </c>
      <c r="E428" s="114">
        <v>-99</v>
      </c>
      <c r="F428" s="114">
        <v>-99</v>
      </c>
      <c r="G428" s="42">
        <v>-99</v>
      </c>
      <c r="H428" s="114">
        <v>-99</v>
      </c>
      <c r="I428" s="114">
        <v>-99</v>
      </c>
      <c r="J428" s="114">
        <v>-99</v>
      </c>
      <c r="K428" s="114">
        <v>-99</v>
      </c>
      <c r="L428" s="114">
        <v>-99</v>
      </c>
      <c r="M428" s="114">
        <v>-99</v>
      </c>
      <c r="N428" s="114">
        <v>-99</v>
      </c>
      <c r="O428" s="114">
        <v>-99</v>
      </c>
      <c r="P428" s="114">
        <v>-99</v>
      </c>
      <c r="Q428" s="114">
        <v>-99</v>
      </c>
      <c r="R428" s="114">
        <v>-99</v>
      </c>
      <c r="S428" s="114">
        <v>-99</v>
      </c>
      <c r="T428" s="114">
        <v>-99</v>
      </c>
      <c r="U428" s="114">
        <v>-99</v>
      </c>
      <c r="V428" s="114">
        <v>-99</v>
      </c>
      <c r="W428" s="114">
        <v>-99</v>
      </c>
      <c r="X428" s="114">
        <v>-99</v>
      </c>
      <c r="Y428" s="114">
        <v>-99</v>
      </c>
      <c r="Z428" s="114">
        <v>-99</v>
      </c>
      <c r="AA428" s="114">
        <v>-99</v>
      </c>
      <c r="AB428" s="114">
        <v>-99</v>
      </c>
      <c r="AC428" s="114">
        <v>-99</v>
      </c>
      <c r="AD428" s="114">
        <v>-99</v>
      </c>
      <c r="AE428" s="114">
        <v>-99</v>
      </c>
      <c r="AF428" s="114">
        <v>-99</v>
      </c>
      <c r="AG428" s="114">
        <v>-99</v>
      </c>
      <c r="AH428" s="114">
        <v>-99</v>
      </c>
      <c r="AI428" s="114">
        <v>-99</v>
      </c>
      <c r="AJ428" s="114">
        <v>-99</v>
      </c>
      <c r="AK428" s="114">
        <v>-99</v>
      </c>
      <c r="AL428" s="114">
        <v>-99</v>
      </c>
      <c r="AM428" s="114">
        <v>-99</v>
      </c>
      <c r="AN428" s="114">
        <v>-99</v>
      </c>
      <c r="AO428" s="114">
        <v>-99</v>
      </c>
    </row>
    <row r="429" spans="1:41" ht="12.75">
      <c r="A429" s="26">
        <v>428</v>
      </c>
      <c r="B429">
        <v>46.26319</v>
      </c>
      <c r="C429">
        <v>-91.90905</v>
      </c>
      <c r="D429" s="114">
        <v>-99</v>
      </c>
      <c r="E429" s="114">
        <v>-99</v>
      </c>
      <c r="F429" s="114">
        <v>-99</v>
      </c>
      <c r="G429" s="42">
        <v>-99</v>
      </c>
      <c r="H429" s="114">
        <v>-99</v>
      </c>
      <c r="I429" s="114">
        <v>-99</v>
      </c>
      <c r="J429" s="114">
        <v>-99</v>
      </c>
      <c r="K429" s="114">
        <v>-99</v>
      </c>
      <c r="L429" s="114">
        <v>-99</v>
      </c>
      <c r="M429" s="114">
        <v>-99</v>
      </c>
      <c r="N429" s="114">
        <v>-99</v>
      </c>
      <c r="O429" s="114">
        <v>-99</v>
      </c>
      <c r="P429" s="114">
        <v>-99</v>
      </c>
      <c r="Q429" s="114">
        <v>-99</v>
      </c>
      <c r="R429" s="114">
        <v>-99</v>
      </c>
      <c r="S429" s="114">
        <v>-99</v>
      </c>
      <c r="T429" s="114">
        <v>-99</v>
      </c>
      <c r="U429" s="114">
        <v>-99</v>
      </c>
      <c r="V429" s="114">
        <v>-99</v>
      </c>
      <c r="W429" s="114">
        <v>-99</v>
      </c>
      <c r="X429" s="114">
        <v>-99</v>
      </c>
      <c r="Y429" s="114">
        <v>-99</v>
      </c>
      <c r="Z429" s="114">
        <v>-99</v>
      </c>
      <c r="AA429" s="114">
        <v>-99</v>
      </c>
      <c r="AB429" s="114">
        <v>-99</v>
      </c>
      <c r="AC429" s="114">
        <v>-99</v>
      </c>
      <c r="AD429" s="114">
        <v>-99</v>
      </c>
      <c r="AE429" s="114">
        <v>-99</v>
      </c>
      <c r="AF429" s="114">
        <v>-99</v>
      </c>
      <c r="AG429" s="114">
        <v>-99</v>
      </c>
      <c r="AH429" s="114">
        <v>-99</v>
      </c>
      <c r="AI429" s="114">
        <v>-99</v>
      </c>
      <c r="AJ429" s="114">
        <v>-99</v>
      </c>
      <c r="AK429" s="114">
        <v>-99</v>
      </c>
      <c r="AL429" s="114">
        <v>-99</v>
      </c>
      <c r="AM429" s="114">
        <v>-99</v>
      </c>
      <c r="AN429" s="114">
        <v>-99</v>
      </c>
      <c r="AO429" s="114">
        <v>-99</v>
      </c>
    </row>
    <row r="430" spans="1:41" ht="12.75">
      <c r="A430" s="26">
        <v>429</v>
      </c>
      <c r="B430">
        <v>46.26274</v>
      </c>
      <c r="C430">
        <v>-91.90904</v>
      </c>
      <c r="D430" s="114">
        <v>-99</v>
      </c>
      <c r="E430" s="114">
        <v>-99</v>
      </c>
      <c r="F430" s="114">
        <v>-99</v>
      </c>
      <c r="G430" s="42">
        <v>-99</v>
      </c>
      <c r="H430" s="114">
        <v>-99</v>
      </c>
      <c r="I430" s="114">
        <v>-99</v>
      </c>
      <c r="J430" s="114">
        <v>-99</v>
      </c>
      <c r="K430" s="114">
        <v>-99</v>
      </c>
      <c r="L430" s="114">
        <v>-99</v>
      </c>
      <c r="M430" s="114">
        <v>-99</v>
      </c>
      <c r="N430" s="114">
        <v>-99</v>
      </c>
      <c r="O430" s="114">
        <v>-99</v>
      </c>
      <c r="P430" s="114">
        <v>-99</v>
      </c>
      <c r="Q430" s="114">
        <v>-99</v>
      </c>
      <c r="R430" s="114">
        <v>-99</v>
      </c>
      <c r="S430" s="114">
        <v>-99</v>
      </c>
      <c r="T430" s="114">
        <v>-99</v>
      </c>
      <c r="U430" s="114">
        <v>-99</v>
      </c>
      <c r="V430" s="114">
        <v>-99</v>
      </c>
      <c r="W430" s="114">
        <v>-99</v>
      </c>
      <c r="X430" s="114">
        <v>-99</v>
      </c>
      <c r="Y430" s="114">
        <v>-99</v>
      </c>
      <c r="Z430" s="114">
        <v>-99</v>
      </c>
      <c r="AA430" s="114">
        <v>-99</v>
      </c>
      <c r="AB430" s="114">
        <v>-99</v>
      </c>
      <c r="AC430" s="114">
        <v>-99</v>
      </c>
      <c r="AD430" s="114">
        <v>-99</v>
      </c>
      <c r="AE430" s="114">
        <v>-99</v>
      </c>
      <c r="AF430" s="114">
        <v>-99</v>
      </c>
      <c r="AG430" s="114">
        <v>-99</v>
      </c>
      <c r="AH430" s="114">
        <v>-99</v>
      </c>
      <c r="AI430" s="114">
        <v>-99</v>
      </c>
      <c r="AJ430" s="114">
        <v>-99</v>
      </c>
      <c r="AK430" s="114">
        <v>-99</v>
      </c>
      <c r="AL430" s="114">
        <v>-99</v>
      </c>
      <c r="AM430" s="114">
        <v>-99</v>
      </c>
      <c r="AN430" s="114">
        <v>-99</v>
      </c>
      <c r="AO430" s="114">
        <v>-99</v>
      </c>
    </row>
    <row r="431" spans="1:41" ht="12.75">
      <c r="A431" s="26">
        <v>430</v>
      </c>
      <c r="B431">
        <v>46.26229</v>
      </c>
      <c r="C431">
        <v>-91.90902</v>
      </c>
      <c r="D431" s="114">
        <v>-99</v>
      </c>
      <c r="E431" s="114">
        <v>-99</v>
      </c>
      <c r="F431" s="114">
        <v>-99</v>
      </c>
      <c r="G431" s="42">
        <v>-99</v>
      </c>
      <c r="H431" s="114">
        <v>-99</v>
      </c>
      <c r="I431" s="114">
        <v>-99</v>
      </c>
      <c r="J431" s="114">
        <v>-99</v>
      </c>
      <c r="K431" s="114">
        <v>-99</v>
      </c>
      <c r="L431" s="114">
        <v>-99</v>
      </c>
      <c r="M431" s="114">
        <v>-99</v>
      </c>
      <c r="N431" s="114">
        <v>-99</v>
      </c>
      <c r="O431" s="114">
        <v>-99</v>
      </c>
      <c r="P431" s="114">
        <v>-99</v>
      </c>
      <c r="Q431" s="114">
        <v>-99</v>
      </c>
      <c r="R431" s="114">
        <v>-99</v>
      </c>
      <c r="S431" s="114">
        <v>-99</v>
      </c>
      <c r="T431" s="114">
        <v>-99</v>
      </c>
      <c r="U431" s="114">
        <v>-99</v>
      </c>
      <c r="V431" s="114">
        <v>-99</v>
      </c>
      <c r="W431" s="114">
        <v>-99</v>
      </c>
      <c r="X431" s="114">
        <v>-99</v>
      </c>
      <c r="Y431" s="114">
        <v>-99</v>
      </c>
      <c r="Z431" s="114">
        <v>-99</v>
      </c>
      <c r="AA431" s="114">
        <v>-99</v>
      </c>
      <c r="AB431" s="114">
        <v>-99</v>
      </c>
      <c r="AC431" s="114">
        <v>-99</v>
      </c>
      <c r="AD431" s="114">
        <v>-99</v>
      </c>
      <c r="AE431" s="114">
        <v>-99</v>
      </c>
      <c r="AF431" s="114">
        <v>-99</v>
      </c>
      <c r="AG431" s="114">
        <v>-99</v>
      </c>
      <c r="AH431" s="114">
        <v>-99</v>
      </c>
      <c r="AI431" s="114">
        <v>-99</v>
      </c>
      <c r="AJ431" s="114">
        <v>-99</v>
      </c>
      <c r="AK431" s="114">
        <v>-99</v>
      </c>
      <c r="AL431" s="114">
        <v>-99</v>
      </c>
      <c r="AM431" s="114">
        <v>-99</v>
      </c>
      <c r="AN431" s="114">
        <v>-99</v>
      </c>
      <c r="AO431" s="114">
        <v>-99</v>
      </c>
    </row>
    <row r="432" spans="1:41" ht="12.75">
      <c r="A432" s="26">
        <v>431</v>
      </c>
      <c r="B432">
        <v>46.26184</v>
      </c>
      <c r="C432">
        <v>-91.909</v>
      </c>
      <c r="D432" s="114">
        <v>-99</v>
      </c>
      <c r="E432" s="114">
        <v>-99</v>
      </c>
      <c r="F432" s="114">
        <v>-99</v>
      </c>
      <c r="G432" s="42">
        <v>-99</v>
      </c>
      <c r="H432" s="114">
        <v>-99</v>
      </c>
      <c r="I432" s="114">
        <v>-99</v>
      </c>
      <c r="J432" s="114">
        <v>-99</v>
      </c>
      <c r="K432" s="114">
        <v>-99</v>
      </c>
      <c r="L432" s="114">
        <v>-99</v>
      </c>
      <c r="M432" s="114">
        <v>-99</v>
      </c>
      <c r="N432" s="114">
        <v>-99</v>
      </c>
      <c r="O432" s="114">
        <v>-99</v>
      </c>
      <c r="P432" s="114">
        <v>-99</v>
      </c>
      <c r="Q432" s="114">
        <v>-99</v>
      </c>
      <c r="R432" s="114">
        <v>-99</v>
      </c>
      <c r="S432" s="114">
        <v>-99</v>
      </c>
      <c r="T432" s="114">
        <v>-99</v>
      </c>
      <c r="U432" s="114">
        <v>-99</v>
      </c>
      <c r="V432" s="114">
        <v>-99</v>
      </c>
      <c r="W432" s="114">
        <v>-99</v>
      </c>
      <c r="X432" s="114">
        <v>-99</v>
      </c>
      <c r="Y432" s="114">
        <v>-99</v>
      </c>
      <c r="Z432" s="114">
        <v>-99</v>
      </c>
      <c r="AA432" s="114">
        <v>-99</v>
      </c>
      <c r="AB432" s="114">
        <v>-99</v>
      </c>
      <c r="AC432" s="114">
        <v>-99</v>
      </c>
      <c r="AD432" s="114">
        <v>-99</v>
      </c>
      <c r="AE432" s="114">
        <v>-99</v>
      </c>
      <c r="AF432" s="114">
        <v>-99</v>
      </c>
      <c r="AG432" s="114">
        <v>-99</v>
      </c>
      <c r="AH432" s="114">
        <v>-99</v>
      </c>
      <c r="AI432" s="114">
        <v>-99</v>
      </c>
      <c r="AJ432" s="114">
        <v>-99</v>
      </c>
      <c r="AK432" s="114">
        <v>-99</v>
      </c>
      <c r="AL432" s="114">
        <v>-99</v>
      </c>
      <c r="AM432" s="114">
        <v>-99</v>
      </c>
      <c r="AN432" s="114">
        <v>-99</v>
      </c>
      <c r="AO432" s="114">
        <v>-99</v>
      </c>
    </row>
    <row r="433" spans="1:41" ht="12.75">
      <c r="A433" s="26">
        <v>432</v>
      </c>
      <c r="B433">
        <v>46.26094</v>
      </c>
      <c r="C433">
        <v>-91.90897</v>
      </c>
      <c r="D433" s="197">
        <v>0.5</v>
      </c>
      <c r="E433" s="197" t="s">
        <v>572</v>
      </c>
      <c r="F433" s="114">
        <v>1</v>
      </c>
      <c r="G433" s="26">
        <v>1</v>
      </c>
      <c r="H433" s="114">
        <v>4</v>
      </c>
      <c r="I433" s="197">
        <v>3</v>
      </c>
      <c r="J433" s="199">
        <v>0</v>
      </c>
      <c r="K433" s="199">
        <v>0</v>
      </c>
      <c r="L433" s="200">
        <v>0</v>
      </c>
      <c r="M433" s="200">
        <v>2</v>
      </c>
      <c r="N433" s="200">
        <v>0</v>
      </c>
      <c r="O433" s="200">
        <v>0</v>
      </c>
      <c r="P433" s="197">
        <v>0</v>
      </c>
      <c r="Q433" s="197">
        <v>0</v>
      </c>
      <c r="R433" s="197">
        <v>0</v>
      </c>
      <c r="S433" s="197">
        <v>0</v>
      </c>
      <c r="T433" s="197">
        <v>0</v>
      </c>
      <c r="U433" s="197">
        <v>0</v>
      </c>
      <c r="V433" s="197">
        <v>0</v>
      </c>
      <c r="W433" s="197">
        <v>0</v>
      </c>
      <c r="X433" s="197">
        <v>2</v>
      </c>
      <c r="Y433" s="197">
        <v>0</v>
      </c>
      <c r="Z433" s="197">
        <v>0</v>
      </c>
      <c r="AA433" s="197">
        <v>0</v>
      </c>
      <c r="AB433" s="197">
        <v>0</v>
      </c>
      <c r="AC433" s="197">
        <v>0</v>
      </c>
      <c r="AD433" s="197">
        <v>0</v>
      </c>
      <c r="AE433" s="197">
        <v>1</v>
      </c>
      <c r="AF433" s="197">
        <v>0</v>
      </c>
      <c r="AG433" s="197">
        <v>0</v>
      </c>
      <c r="AH433" s="197">
        <v>3</v>
      </c>
      <c r="AI433" s="197">
        <v>0</v>
      </c>
      <c r="AJ433" s="197">
        <v>0</v>
      </c>
      <c r="AK433" s="197">
        <v>0</v>
      </c>
      <c r="AL433" s="197">
        <v>0</v>
      </c>
      <c r="AM433" s="202">
        <v>0</v>
      </c>
      <c r="AN433" s="202">
        <v>2</v>
      </c>
      <c r="AO433" s="197">
        <v>0</v>
      </c>
    </row>
    <row r="434" spans="1:41" ht="12.75">
      <c r="A434" s="26">
        <v>433</v>
      </c>
      <c r="B434">
        <v>46.2605</v>
      </c>
      <c r="C434">
        <v>-91.90896</v>
      </c>
      <c r="D434" s="197">
        <v>1</v>
      </c>
      <c r="E434" s="197" t="s">
        <v>572</v>
      </c>
      <c r="F434" s="114">
        <v>1</v>
      </c>
      <c r="G434" s="26">
        <v>1</v>
      </c>
      <c r="H434" s="114">
        <v>3</v>
      </c>
      <c r="I434" s="197">
        <v>3</v>
      </c>
      <c r="J434" s="199">
        <v>0</v>
      </c>
      <c r="K434" s="199">
        <v>0</v>
      </c>
      <c r="L434" s="200">
        <v>0</v>
      </c>
      <c r="M434" s="200">
        <v>3</v>
      </c>
      <c r="N434" s="200">
        <v>0</v>
      </c>
      <c r="O434" s="200">
        <v>0</v>
      </c>
      <c r="P434" s="197">
        <v>0</v>
      </c>
      <c r="Q434" s="197">
        <v>0</v>
      </c>
      <c r="R434" s="197">
        <v>0</v>
      </c>
      <c r="S434" s="197">
        <v>0</v>
      </c>
      <c r="T434" s="197">
        <v>0</v>
      </c>
      <c r="U434" s="197">
        <v>0</v>
      </c>
      <c r="V434" s="197">
        <v>0</v>
      </c>
      <c r="W434" s="197">
        <v>0</v>
      </c>
      <c r="X434" s="197">
        <v>2</v>
      </c>
      <c r="Y434" s="197">
        <v>0</v>
      </c>
      <c r="Z434" s="197">
        <v>0</v>
      </c>
      <c r="AA434" s="197">
        <v>0</v>
      </c>
      <c r="AB434" s="197">
        <v>0</v>
      </c>
      <c r="AC434" s="197">
        <v>0</v>
      </c>
      <c r="AD434" s="197">
        <v>0</v>
      </c>
      <c r="AE434" s="197">
        <v>0</v>
      </c>
      <c r="AF434" s="197">
        <v>0</v>
      </c>
      <c r="AG434" s="197">
        <v>0</v>
      </c>
      <c r="AH434" s="197">
        <v>0</v>
      </c>
      <c r="AI434" s="197">
        <v>0</v>
      </c>
      <c r="AJ434" s="197">
        <v>0</v>
      </c>
      <c r="AK434" s="197">
        <v>1</v>
      </c>
      <c r="AL434" s="197">
        <v>0</v>
      </c>
      <c r="AM434" s="202">
        <v>0</v>
      </c>
      <c r="AN434" s="202">
        <v>0</v>
      </c>
      <c r="AO434" s="197">
        <v>0</v>
      </c>
    </row>
    <row r="435" spans="1:41" ht="12.75">
      <c r="A435" s="26">
        <v>434</v>
      </c>
      <c r="B435">
        <v>46.2596</v>
      </c>
      <c r="C435">
        <v>-91.90893</v>
      </c>
      <c r="D435" s="197">
        <v>1</v>
      </c>
      <c r="E435" s="197" t="s">
        <v>572</v>
      </c>
      <c r="F435" s="114">
        <v>1</v>
      </c>
      <c r="G435" s="26">
        <v>1</v>
      </c>
      <c r="H435" s="114">
        <v>2</v>
      </c>
      <c r="I435" s="197">
        <v>3</v>
      </c>
      <c r="J435" s="199">
        <v>0</v>
      </c>
      <c r="K435" s="199">
        <v>0</v>
      </c>
      <c r="L435" s="200">
        <v>0</v>
      </c>
      <c r="M435" s="200">
        <v>0</v>
      </c>
      <c r="N435" s="200">
        <v>0</v>
      </c>
      <c r="O435" s="200">
        <v>0</v>
      </c>
      <c r="P435" s="197">
        <v>0</v>
      </c>
      <c r="Q435" s="197">
        <v>0</v>
      </c>
      <c r="R435" s="197">
        <v>0</v>
      </c>
      <c r="S435" s="197">
        <v>0</v>
      </c>
      <c r="T435" s="197">
        <v>0</v>
      </c>
      <c r="U435" s="197">
        <v>0</v>
      </c>
      <c r="V435" s="197">
        <v>0</v>
      </c>
      <c r="W435" s="197">
        <v>0</v>
      </c>
      <c r="X435" s="197">
        <v>3</v>
      </c>
      <c r="Y435" s="197">
        <v>0</v>
      </c>
      <c r="Z435" s="197">
        <v>0</v>
      </c>
      <c r="AA435" s="197">
        <v>0</v>
      </c>
      <c r="AB435" s="197">
        <v>0</v>
      </c>
      <c r="AC435" s="197">
        <v>0</v>
      </c>
      <c r="AD435" s="197">
        <v>0</v>
      </c>
      <c r="AE435" s="197">
        <v>2</v>
      </c>
      <c r="AF435" s="197">
        <v>0</v>
      </c>
      <c r="AG435" s="197">
        <v>0</v>
      </c>
      <c r="AH435" s="197">
        <v>0</v>
      </c>
      <c r="AI435" s="197">
        <v>0</v>
      </c>
      <c r="AJ435" s="197">
        <v>0</v>
      </c>
      <c r="AK435" s="197">
        <v>0</v>
      </c>
      <c r="AL435" s="197">
        <v>0</v>
      </c>
      <c r="AM435" s="202">
        <v>0</v>
      </c>
      <c r="AN435" s="202">
        <v>0</v>
      </c>
      <c r="AO435" s="197">
        <v>0</v>
      </c>
    </row>
    <row r="436" spans="1:41" ht="12.75">
      <c r="A436" s="26">
        <v>435</v>
      </c>
      <c r="B436">
        <v>46.25915</v>
      </c>
      <c r="C436">
        <v>-91.90891</v>
      </c>
      <c r="D436" s="114">
        <v>-99</v>
      </c>
      <c r="E436" s="114">
        <v>-99</v>
      </c>
      <c r="F436" s="114">
        <v>-99</v>
      </c>
      <c r="G436" s="42">
        <v>-99</v>
      </c>
      <c r="H436" s="114">
        <v>-99</v>
      </c>
      <c r="I436" s="114">
        <v>-99</v>
      </c>
      <c r="J436" s="114">
        <v>-99</v>
      </c>
      <c r="K436" s="114">
        <v>-99</v>
      </c>
      <c r="L436" s="114">
        <v>-99</v>
      </c>
      <c r="M436" s="114">
        <v>-99</v>
      </c>
      <c r="N436" s="114">
        <v>-99</v>
      </c>
      <c r="O436" s="114">
        <v>-99</v>
      </c>
      <c r="P436" s="114">
        <v>-99</v>
      </c>
      <c r="Q436" s="114">
        <v>-99</v>
      </c>
      <c r="R436" s="114">
        <v>-99</v>
      </c>
      <c r="S436" s="114">
        <v>-99</v>
      </c>
      <c r="T436" s="114">
        <v>-99</v>
      </c>
      <c r="U436" s="114">
        <v>-99</v>
      </c>
      <c r="V436" s="114">
        <v>-99</v>
      </c>
      <c r="W436" s="114">
        <v>-99</v>
      </c>
      <c r="X436" s="114">
        <v>-99</v>
      </c>
      <c r="Y436" s="114">
        <v>-99</v>
      </c>
      <c r="Z436" s="114">
        <v>-99</v>
      </c>
      <c r="AA436" s="114">
        <v>-99</v>
      </c>
      <c r="AB436" s="114">
        <v>-99</v>
      </c>
      <c r="AC436" s="114">
        <v>-99</v>
      </c>
      <c r="AD436" s="114">
        <v>-99</v>
      </c>
      <c r="AE436" s="114">
        <v>-99</v>
      </c>
      <c r="AF436" s="114">
        <v>-99</v>
      </c>
      <c r="AG436" s="114">
        <v>-99</v>
      </c>
      <c r="AH436" s="114">
        <v>-99</v>
      </c>
      <c r="AI436" s="114">
        <v>-99</v>
      </c>
      <c r="AJ436" s="114">
        <v>-99</v>
      </c>
      <c r="AK436" s="114">
        <v>-99</v>
      </c>
      <c r="AL436" s="114">
        <v>-99</v>
      </c>
      <c r="AM436" s="114">
        <v>-99</v>
      </c>
      <c r="AN436" s="114">
        <v>-99</v>
      </c>
      <c r="AO436" s="114">
        <v>-99</v>
      </c>
    </row>
    <row r="437" spans="1:41" ht="12.75">
      <c r="A437" s="27">
        <v>435</v>
      </c>
      <c r="B437" s="27">
        <v>435</v>
      </c>
      <c r="C437" s="27">
        <v>435</v>
      </c>
      <c r="D437" s="27">
        <v>342</v>
      </c>
      <c r="E437" s="27">
        <v>342</v>
      </c>
      <c r="G437" s="27">
        <v>435</v>
      </c>
      <c r="I437" s="27">
        <v>292</v>
      </c>
      <c r="J437" s="27">
        <v>47</v>
      </c>
      <c r="K437" s="27">
        <v>30</v>
      </c>
      <c r="L437" s="27">
        <v>45</v>
      </c>
      <c r="M437" s="27">
        <v>20</v>
      </c>
      <c r="N437" s="27">
        <v>96</v>
      </c>
      <c r="O437" s="27">
        <v>5</v>
      </c>
      <c r="P437" s="27">
        <v>79</v>
      </c>
      <c r="Q437" s="27">
        <v>2</v>
      </c>
      <c r="R437" s="27">
        <v>13</v>
      </c>
      <c r="S437" s="27">
        <v>26</v>
      </c>
      <c r="T437" s="27">
        <v>4</v>
      </c>
      <c r="U437" s="27">
        <v>3</v>
      </c>
      <c r="V437" s="27">
        <v>6</v>
      </c>
      <c r="W437" s="27">
        <v>8</v>
      </c>
      <c r="X437" s="27">
        <v>41</v>
      </c>
      <c r="Y437" s="27">
        <v>59</v>
      </c>
      <c r="Z437" s="27">
        <v>3</v>
      </c>
      <c r="AA437" s="27">
        <v>1</v>
      </c>
      <c r="AB437" s="27">
        <v>87</v>
      </c>
      <c r="AC437" s="27">
        <v>14</v>
      </c>
      <c r="AD437" s="27">
        <v>27</v>
      </c>
      <c r="AE437" s="27">
        <v>219</v>
      </c>
      <c r="AF437" s="27">
        <v>55</v>
      </c>
      <c r="AG437" s="27">
        <v>2</v>
      </c>
      <c r="AH437" s="27">
        <v>7</v>
      </c>
      <c r="AI437" s="27">
        <v>8</v>
      </c>
      <c r="AJ437" s="27">
        <v>4</v>
      </c>
      <c r="AK437" s="27">
        <v>11</v>
      </c>
      <c r="AL437" s="27">
        <v>26</v>
      </c>
      <c r="AM437" s="27">
        <v>7</v>
      </c>
      <c r="AN437" s="27">
        <v>5</v>
      </c>
      <c r="AO437" s="27">
        <v>1</v>
      </c>
    </row>
  </sheetData>
  <sheetProtection formatCells="0" sort="0"/>
  <protectedRanges>
    <protectedRange sqref="E338:E343" name="Range1"/>
    <protectedRange sqref="E304:E337" name="Range1_2"/>
    <protectedRange sqref="E2:E303" name="Range1_3"/>
    <protectedRange sqref="B2:C8" name="Range1_1_1"/>
    <protectedRange sqref="I2:I8" name="Range1_3_1"/>
  </protectedRanges>
  <dataValidations count="6">
    <dataValidation type="whole" allowBlank="1" showInputMessage="1" showErrorMessage="1" errorTitle="Presence/Absence Data" error="Enter 1 if present" sqref="AP437:AP65536 AN438:AO65536 O438:AL65536">
      <formula1>1</formula1>
      <formula2>1</formula2>
    </dataValidation>
    <dataValidation type="list" allowBlank="1" showInputMessage="1" showErrorMessage="1" sqref="AM438:AM65536 I438:N65536 I1 M1:N1">
      <formula1>"V,v,1,2,3"</formula1>
    </dataValidation>
    <dataValidation type="list" allowBlank="1" showInputMessage="1" showErrorMessage="1" error="Please enter a rake fullness rating of 1, 2, 3 or V (visual).  If species not found, leave cell blank." sqref="AP2:AP436 J2:AO343">
      <formula1>"V,v,1,2,3"</formula1>
    </dataValidation>
    <dataValidation type="list" allowBlank="1" showInputMessage="1" showErrorMessage="1" error="Please enter an overall rake fullness of 1, 2, 3 or leave cell blank if no plants found" sqref="I2:I343">
      <formula1>"1,2,3"</formula1>
    </dataValidation>
    <dataValidation type="list" allowBlank="1" showInputMessage="1" showErrorMessage="1" error="Please enter M (muck), S (sand), or R (rock).  If sediment type unknown, leave cell blank." sqref="E2:E343">
      <formula1>"M,m,s,S,R,r"</formula1>
    </dataValidation>
    <dataValidation type="decimal" allowBlank="1" showInputMessage="1" showErrorMessage="1" error="Is your depth really more than 99 feet?" sqref="D438:D65536 D2:D343">
      <formula1>0.1</formula1>
      <formula2>99</formula2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36"/>
  <sheetViews>
    <sheetView zoomScalePageLayoutView="0" workbookViewId="0" topLeftCell="A1">
      <pane xSplit="1" ySplit="1" topLeftCell="B218" activePane="bottomRight" state="frozen"/>
      <selection pane="topLeft" activeCell="A1" sqref="A1"/>
      <selection pane="topRight" activeCell="K1" sqref="K1"/>
      <selection pane="bottomLeft" activeCell="A2" sqref="A2"/>
      <selection pane="bottomRight" activeCell="K272" sqref="K272"/>
    </sheetView>
  </sheetViews>
  <sheetFormatPr defaultColWidth="5.7109375" defaultRowHeight="12.75"/>
  <cols>
    <col min="1" max="1" width="5.00390625" style="27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12" customWidth="1"/>
    <col min="7" max="7" width="5.00390625" style="27" bestFit="1" customWidth="1"/>
    <col min="8" max="8" width="7.00390625" style="112" customWidth="1"/>
    <col min="9" max="9" width="5.7109375" style="10" customWidth="1"/>
    <col min="10" max="10" width="6.7109375" style="10" customWidth="1"/>
    <col min="11" max="11" width="5.7109375" style="24" customWidth="1"/>
    <col min="12" max="35" width="5.7109375" style="10" customWidth="1"/>
    <col min="36" max="36" width="5.7109375" style="24" customWidth="1"/>
    <col min="37" max="16384" width="5.7109375" style="10" customWidth="1"/>
  </cols>
  <sheetData>
    <row r="1" spans="1:36" s="9" customFormat="1" ht="189.75" customHeight="1">
      <c r="A1" s="115" t="s">
        <v>580</v>
      </c>
      <c r="B1" s="14" t="s">
        <v>581</v>
      </c>
      <c r="C1" s="9" t="s">
        <v>582</v>
      </c>
      <c r="D1" s="25" t="s">
        <v>583</v>
      </c>
      <c r="E1" s="9" t="s">
        <v>584</v>
      </c>
      <c r="F1" s="113" t="s">
        <v>585</v>
      </c>
      <c r="G1" s="115" t="s">
        <v>586</v>
      </c>
      <c r="H1" s="40" t="s">
        <v>587</v>
      </c>
      <c r="I1" s="16" t="s">
        <v>557</v>
      </c>
      <c r="J1" s="23" t="s">
        <v>407</v>
      </c>
      <c r="K1" s="64" t="s">
        <v>588</v>
      </c>
      <c r="L1" s="15" t="s">
        <v>589</v>
      </c>
      <c r="M1" s="15" t="s">
        <v>590</v>
      </c>
      <c r="N1" s="15" t="s">
        <v>611</v>
      </c>
      <c r="O1" s="15" t="s">
        <v>591</v>
      </c>
      <c r="P1" s="15" t="s">
        <v>592</v>
      </c>
      <c r="Q1" s="15" t="s">
        <v>593</v>
      </c>
      <c r="R1" s="15" t="s">
        <v>594</v>
      </c>
      <c r="S1" s="15" t="s">
        <v>595</v>
      </c>
      <c r="T1" s="15" t="s">
        <v>612</v>
      </c>
      <c r="U1" s="15" t="s">
        <v>596</v>
      </c>
      <c r="V1" s="15" t="s">
        <v>597</v>
      </c>
      <c r="W1" s="15" t="s">
        <v>598</v>
      </c>
      <c r="X1" s="15" t="s">
        <v>599</v>
      </c>
      <c r="Y1" s="15" t="s">
        <v>600</v>
      </c>
      <c r="Z1" s="15" t="s">
        <v>601</v>
      </c>
      <c r="AA1" s="15" t="s">
        <v>602</v>
      </c>
      <c r="AB1" s="15" t="s">
        <v>603</v>
      </c>
      <c r="AC1" s="15" t="s">
        <v>604</v>
      </c>
      <c r="AD1" s="15" t="s">
        <v>605</v>
      </c>
      <c r="AE1" s="15" t="s">
        <v>606</v>
      </c>
      <c r="AF1" s="15" t="s">
        <v>607</v>
      </c>
      <c r="AG1" s="15" t="s">
        <v>608</v>
      </c>
      <c r="AH1" s="15" t="s">
        <v>609</v>
      </c>
      <c r="AI1" s="15" t="s">
        <v>610</v>
      </c>
      <c r="AJ1" s="108" t="s">
        <v>613</v>
      </c>
    </row>
    <row r="2" spans="1:36" ht="12.75">
      <c r="A2" s="26">
        <v>92</v>
      </c>
      <c r="B2">
        <v>46.25085</v>
      </c>
      <c r="C2">
        <v>-91.9203</v>
      </c>
      <c r="D2" s="10">
        <v>0.5</v>
      </c>
      <c r="E2" s="10" t="s">
        <v>573</v>
      </c>
      <c r="F2" s="114">
        <v>1</v>
      </c>
      <c r="G2" s="26">
        <v>1</v>
      </c>
      <c r="H2" s="42">
        <v>1</v>
      </c>
      <c r="I2" s="10">
        <v>1</v>
      </c>
      <c r="J2" s="17">
        <v>0</v>
      </c>
      <c r="K2" s="27">
        <v>0</v>
      </c>
      <c r="L2" s="27">
        <v>0</v>
      </c>
      <c r="M2" s="27">
        <v>0</v>
      </c>
      <c r="N2" s="27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1</v>
      </c>
      <c r="AI2" s="10">
        <v>0</v>
      </c>
      <c r="AJ2" s="111">
        <v>0</v>
      </c>
    </row>
    <row r="3" spans="1:36" ht="12.75">
      <c r="A3" s="26">
        <v>238</v>
      </c>
      <c r="B3">
        <v>46.24869</v>
      </c>
      <c r="C3">
        <v>-91.91503</v>
      </c>
      <c r="D3" s="10">
        <v>0.5</v>
      </c>
      <c r="E3" s="10" t="s">
        <v>574</v>
      </c>
      <c r="F3" s="114">
        <v>1</v>
      </c>
      <c r="G3" s="26">
        <v>1</v>
      </c>
      <c r="H3" s="42">
        <v>1</v>
      </c>
      <c r="I3" s="10">
        <v>1</v>
      </c>
      <c r="J3" s="17">
        <v>0</v>
      </c>
      <c r="K3" s="27">
        <v>0</v>
      </c>
      <c r="L3" s="27">
        <v>0</v>
      </c>
      <c r="M3" s="27">
        <v>0</v>
      </c>
      <c r="N3" s="27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1</v>
      </c>
      <c r="AI3" s="10">
        <v>0</v>
      </c>
      <c r="AJ3" s="111">
        <v>0</v>
      </c>
    </row>
    <row r="4" spans="1:36" ht="12.75">
      <c r="A4" s="26">
        <v>250</v>
      </c>
      <c r="B4">
        <v>46.255</v>
      </c>
      <c r="C4">
        <v>-91.9146</v>
      </c>
      <c r="D4" s="10">
        <v>0.5</v>
      </c>
      <c r="E4" s="10" t="s">
        <v>572</v>
      </c>
      <c r="F4" s="114">
        <v>1</v>
      </c>
      <c r="G4" s="26">
        <v>1</v>
      </c>
      <c r="H4" s="42">
        <v>4</v>
      </c>
      <c r="I4" s="10">
        <v>3</v>
      </c>
      <c r="J4" s="17">
        <v>0</v>
      </c>
      <c r="K4" s="27">
        <v>0</v>
      </c>
      <c r="L4" s="27">
        <v>0</v>
      </c>
      <c r="M4" s="27">
        <v>2</v>
      </c>
      <c r="N4" s="27">
        <v>0</v>
      </c>
      <c r="O4" s="10">
        <v>0</v>
      </c>
      <c r="P4" s="10">
        <v>0</v>
      </c>
      <c r="Q4" s="10">
        <v>0</v>
      </c>
      <c r="R4" s="10">
        <v>1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3</v>
      </c>
      <c r="Y4" s="10">
        <v>0</v>
      </c>
      <c r="Z4" s="10">
        <v>0</v>
      </c>
      <c r="AA4" s="10">
        <v>1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11">
        <v>0</v>
      </c>
    </row>
    <row r="5" spans="1:36" ht="12.75">
      <c r="A5" s="26">
        <v>397</v>
      </c>
      <c r="B5">
        <v>46.25327</v>
      </c>
      <c r="C5">
        <v>-91.91065</v>
      </c>
      <c r="D5" s="10">
        <v>1</v>
      </c>
      <c r="E5" s="10" t="s">
        <v>572</v>
      </c>
      <c r="F5" s="114">
        <v>1</v>
      </c>
      <c r="G5" s="26">
        <v>1</v>
      </c>
      <c r="H5" s="42">
        <v>5</v>
      </c>
      <c r="I5" s="10">
        <v>3</v>
      </c>
      <c r="J5" s="17">
        <v>0</v>
      </c>
      <c r="K5" s="27">
        <v>0</v>
      </c>
      <c r="L5" s="27">
        <v>0</v>
      </c>
      <c r="M5" s="27">
        <v>3</v>
      </c>
      <c r="N5" s="27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1</v>
      </c>
      <c r="V5" s="10">
        <v>2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1</v>
      </c>
      <c r="AG5" s="10">
        <v>1</v>
      </c>
      <c r="AH5" s="10">
        <v>0</v>
      </c>
      <c r="AI5" s="10">
        <v>0</v>
      </c>
      <c r="AJ5" s="111">
        <v>0</v>
      </c>
    </row>
    <row r="6" spans="1:36" ht="12.75">
      <c r="A6" s="26">
        <v>418</v>
      </c>
      <c r="B6">
        <v>46.26138</v>
      </c>
      <c r="C6">
        <v>-91.90964</v>
      </c>
      <c r="D6" s="10">
        <v>1</v>
      </c>
      <c r="E6" s="10" t="s">
        <v>572</v>
      </c>
      <c r="F6" s="114">
        <v>1</v>
      </c>
      <c r="G6" s="26">
        <v>1</v>
      </c>
      <c r="H6" s="42">
        <v>4</v>
      </c>
      <c r="I6" s="10">
        <v>2</v>
      </c>
      <c r="J6" s="17">
        <v>0</v>
      </c>
      <c r="K6" s="27">
        <v>0</v>
      </c>
      <c r="L6" s="27">
        <v>0</v>
      </c>
      <c r="M6" s="27">
        <v>0</v>
      </c>
      <c r="N6" s="27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1</v>
      </c>
      <c r="V6" s="10">
        <v>1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2</v>
      </c>
      <c r="AC6" s="10">
        <v>0</v>
      </c>
      <c r="AD6" s="10">
        <v>0</v>
      </c>
      <c r="AE6" s="10">
        <v>0</v>
      </c>
      <c r="AF6" s="10">
        <v>1</v>
      </c>
      <c r="AG6" s="10">
        <v>0</v>
      </c>
      <c r="AH6" s="10">
        <v>0</v>
      </c>
      <c r="AI6" s="10">
        <v>0</v>
      </c>
      <c r="AJ6" s="111">
        <v>0</v>
      </c>
    </row>
    <row r="7" spans="1:36" ht="12.75">
      <c r="A7" s="26">
        <v>122</v>
      </c>
      <c r="B7">
        <v>46.24953</v>
      </c>
      <c r="C7">
        <v>-91.91896</v>
      </c>
      <c r="D7" s="10">
        <v>1.5</v>
      </c>
      <c r="E7" s="10" t="s">
        <v>573</v>
      </c>
      <c r="F7" s="114">
        <v>1</v>
      </c>
      <c r="G7" s="26">
        <v>1</v>
      </c>
      <c r="H7" s="42">
        <v>1</v>
      </c>
      <c r="I7" s="10">
        <v>3</v>
      </c>
      <c r="J7" s="17">
        <v>4</v>
      </c>
      <c r="K7" s="27">
        <v>0</v>
      </c>
      <c r="L7" s="27">
        <v>0</v>
      </c>
      <c r="M7" s="27">
        <v>0</v>
      </c>
      <c r="N7" s="27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3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11">
        <v>0</v>
      </c>
    </row>
    <row r="8" spans="1:36" ht="12.75">
      <c r="A8" s="26">
        <v>140</v>
      </c>
      <c r="B8">
        <v>46.24864</v>
      </c>
      <c r="C8">
        <v>-91.91828</v>
      </c>
      <c r="D8" s="10">
        <v>1.5</v>
      </c>
      <c r="E8" s="10" t="s">
        <v>574</v>
      </c>
      <c r="F8" s="114">
        <v>1</v>
      </c>
      <c r="G8" s="26">
        <v>1</v>
      </c>
      <c r="H8" s="42">
        <v>2</v>
      </c>
      <c r="I8" s="10">
        <v>3</v>
      </c>
      <c r="J8" s="17">
        <v>0</v>
      </c>
      <c r="K8" s="27">
        <v>0</v>
      </c>
      <c r="L8" s="27">
        <v>1</v>
      </c>
      <c r="M8" s="27">
        <v>0</v>
      </c>
      <c r="N8" s="27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3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11">
        <v>0</v>
      </c>
    </row>
    <row r="9" spans="1:36" ht="12.75">
      <c r="A9" s="26">
        <v>200</v>
      </c>
      <c r="B9">
        <v>46.24687</v>
      </c>
      <c r="C9">
        <v>-91.91627</v>
      </c>
      <c r="D9" s="10">
        <v>1.5</v>
      </c>
      <c r="E9" s="10" t="s">
        <v>572</v>
      </c>
      <c r="F9" s="114">
        <v>1</v>
      </c>
      <c r="G9" s="26">
        <v>1</v>
      </c>
      <c r="H9" s="42">
        <v>3</v>
      </c>
      <c r="I9" s="10">
        <v>2</v>
      </c>
      <c r="J9" s="17">
        <v>0</v>
      </c>
      <c r="K9" s="27">
        <v>0</v>
      </c>
      <c r="L9" s="27">
        <v>0</v>
      </c>
      <c r="M9" s="27">
        <v>0</v>
      </c>
      <c r="N9" s="27">
        <v>0</v>
      </c>
      <c r="O9" s="10">
        <v>0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10">
        <v>0</v>
      </c>
      <c r="V9" s="10">
        <v>0</v>
      </c>
      <c r="W9" s="10">
        <v>1</v>
      </c>
      <c r="X9" s="10">
        <v>0</v>
      </c>
      <c r="Y9" s="10">
        <v>0</v>
      </c>
      <c r="Z9" s="10">
        <v>0</v>
      </c>
      <c r="AA9" s="10">
        <v>2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11">
        <v>0</v>
      </c>
    </row>
    <row r="10" spans="1:36" ht="12.75">
      <c r="A10" s="26">
        <v>376</v>
      </c>
      <c r="B10">
        <v>46.25461</v>
      </c>
      <c r="C10">
        <v>-91.91135</v>
      </c>
      <c r="D10" s="10">
        <v>1.5</v>
      </c>
      <c r="E10" s="10" t="s">
        <v>572</v>
      </c>
      <c r="F10" s="114">
        <v>1</v>
      </c>
      <c r="G10" s="26">
        <v>1</v>
      </c>
      <c r="H10" s="42">
        <v>6</v>
      </c>
      <c r="I10" s="10">
        <v>2</v>
      </c>
      <c r="J10" s="17">
        <v>0</v>
      </c>
      <c r="K10" s="27">
        <v>0</v>
      </c>
      <c r="L10" s="27">
        <v>1</v>
      </c>
      <c r="M10" s="27">
        <v>0</v>
      </c>
      <c r="N10" s="27">
        <v>0</v>
      </c>
      <c r="O10" s="10">
        <v>0</v>
      </c>
      <c r="P10" s="10">
        <v>0</v>
      </c>
      <c r="Q10" s="10">
        <v>2</v>
      </c>
      <c r="R10" s="10">
        <v>0</v>
      </c>
      <c r="S10" s="10">
        <v>0</v>
      </c>
      <c r="T10" s="10">
        <v>0</v>
      </c>
      <c r="U10" s="10">
        <v>0</v>
      </c>
      <c r="V10" s="10">
        <v>1</v>
      </c>
      <c r="W10" s="10">
        <v>0</v>
      </c>
      <c r="X10" s="10">
        <v>0</v>
      </c>
      <c r="Y10" s="10">
        <v>1</v>
      </c>
      <c r="Z10" s="10">
        <v>0</v>
      </c>
      <c r="AA10" s="10">
        <v>0</v>
      </c>
      <c r="AB10" s="10">
        <v>0</v>
      </c>
      <c r="AC10" s="10">
        <v>0</v>
      </c>
      <c r="AD10" s="10">
        <v>2</v>
      </c>
      <c r="AE10" s="10">
        <v>0</v>
      </c>
      <c r="AF10" s="10">
        <v>0</v>
      </c>
      <c r="AG10" s="10">
        <v>2</v>
      </c>
      <c r="AH10" s="10">
        <v>0</v>
      </c>
      <c r="AI10" s="10">
        <v>0</v>
      </c>
      <c r="AJ10" s="111">
        <v>0</v>
      </c>
    </row>
    <row r="11" spans="1:36" ht="12.75">
      <c r="A11" s="26">
        <v>378</v>
      </c>
      <c r="B11">
        <v>46.25326</v>
      </c>
      <c r="C11">
        <v>-91.9113</v>
      </c>
      <c r="D11" s="10">
        <v>1.5</v>
      </c>
      <c r="E11" s="10" t="s">
        <v>572</v>
      </c>
      <c r="F11" s="114">
        <v>1</v>
      </c>
      <c r="G11" s="26">
        <v>1</v>
      </c>
      <c r="H11" s="42">
        <v>5</v>
      </c>
      <c r="I11" s="10">
        <v>2</v>
      </c>
      <c r="J11" s="17">
        <v>0</v>
      </c>
      <c r="K11" s="27">
        <v>0</v>
      </c>
      <c r="L11" s="27">
        <v>0</v>
      </c>
      <c r="M11" s="27">
        <v>0</v>
      </c>
      <c r="N11" s="27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0</v>
      </c>
      <c r="AC11" s="10">
        <v>0</v>
      </c>
      <c r="AD11" s="10">
        <v>2</v>
      </c>
      <c r="AE11" s="10">
        <v>0</v>
      </c>
      <c r="AF11" s="10">
        <v>1</v>
      </c>
      <c r="AG11" s="10">
        <v>1</v>
      </c>
      <c r="AH11" s="10">
        <v>0</v>
      </c>
      <c r="AI11" s="10">
        <v>0</v>
      </c>
      <c r="AJ11" s="111">
        <v>0</v>
      </c>
    </row>
    <row r="12" spans="1:36" ht="12.75">
      <c r="A12" s="26">
        <v>382</v>
      </c>
      <c r="B12">
        <v>46.25011</v>
      </c>
      <c r="C12">
        <v>-91.91119</v>
      </c>
      <c r="D12" s="10">
        <v>1.5</v>
      </c>
      <c r="E12" s="10" t="s">
        <v>572</v>
      </c>
      <c r="F12" s="114">
        <v>1</v>
      </c>
      <c r="G12" s="26">
        <v>1</v>
      </c>
      <c r="H12" s="42">
        <v>5</v>
      </c>
      <c r="I12" s="10">
        <v>3</v>
      </c>
      <c r="J12" s="17">
        <v>0</v>
      </c>
      <c r="K12" s="27">
        <v>0</v>
      </c>
      <c r="L12" s="27">
        <v>3</v>
      </c>
      <c r="M12" s="27">
        <v>0</v>
      </c>
      <c r="N12" s="27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0</v>
      </c>
      <c r="V12" s="10">
        <v>2</v>
      </c>
      <c r="W12" s="10">
        <v>0</v>
      </c>
      <c r="X12" s="10">
        <v>0</v>
      </c>
      <c r="Y12" s="10">
        <v>0</v>
      </c>
      <c r="Z12" s="10">
        <v>0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0">
        <v>0</v>
      </c>
      <c r="AJ12" s="111">
        <v>0</v>
      </c>
    </row>
    <row r="13" spans="1:36" ht="12.75">
      <c r="A13" s="26">
        <v>423</v>
      </c>
      <c r="B13">
        <v>46.25914</v>
      </c>
      <c r="C13">
        <v>-91.90956</v>
      </c>
      <c r="D13" s="10">
        <v>1.5</v>
      </c>
      <c r="E13" s="10" t="s">
        <v>572</v>
      </c>
      <c r="F13" s="114">
        <v>1</v>
      </c>
      <c r="G13" s="26">
        <v>1</v>
      </c>
      <c r="H13" s="42">
        <v>6</v>
      </c>
      <c r="I13" s="10">
        <v>2</v>
      </c>
      <c r="J13" s="17">
        <v>0</v>
      </c>
      <c r="K13" s="27">
        <v>0</v>
      </c>
      <c r="L13" s="27">
        <v>2</v>
      </c>
      <c r="M13" s="27">
        <v>0</v>
      </c>
      <c r="N13" s="27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0">
        <v>2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1</v>
      </c>
      <c r="AE13" s="10">
        <v>0</v>
      </c>
      <c r="AF13" s="10">
        <v>1</v>
      </c>
      <c r="AG13" s="10">
        <v>1</v>
      </c>
      <c r="AH13" s="10">
        <v>0</v>
      </c>
      <c r="AI13" s="10">
        <v>0</v>
      </c>
      <c r="AJ13" s="111">
        <v>2</v>
      </c>
    </row>
    <row r="14" spans="1:36" ht="12.75">
      <c r="A14" s="26">
        <v>432</v>
      </c>
      <c r="B14">
        <v>46.26094</v>
      </c>
      <c r="C14">
        <v>-91.90897</v>
      </c>
      <c r="D14" s="10">
        <v>1.5</v>
      </c>
      <c r="E14" s="10" t="s">
        <v>572</v>
      </c>
      <c r="F14" s="114">
        <v>1</v>
      </c>
      <c r="G14" s="26">
        <v>1</v>
      </c>
      <c r="H14" s="42">
        <v>3</v>
      </c>
      <c r="I14" s="10">
        <v>2</v>
      </c>
      <c r="J14" s="17">
        <v>0</v>
      </c>
      <c r="K14" s="27">
        <v>0</v>
      </c>
      <c r="L14" s="27">
        <v>2</v>
      </c>
      <c r="M14" s="27">
        <v>0</v>
      </c>
      <c r="N14" s="27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2</v>
      </c>
      <c r="AF14" s="10">
        <v>0</v>
      </c>
      <c r="AG14" s="10">
        <v>0</v>
      </c>
      <c r="AH14" s="10">
        <v>0</v>
      </c>
      <c r="AI14" s="10">
        <v>0</v>
      </c>
      <c r="AJ14" s="111">
        <v>0</v>
      </c>
    </row>
    <row r="15" spans="1:36" ht="12.75">
      <c r="A15" s="26">
        <v>172</v>
      </c>
      <c r="B15">
        <v>46.25091</v>
      </c>
      <c r="C15">
        <v>-91.91706</v>
      </c>
      <c r="D15" s="10">
        <v>2</v>
      </c>
      <c r="E15" s="10" t="s">
        <v>573</v>
      </c>
      <c r="F15" s="114">
        <v>1</v>
      </c>
      <c r="G15" s="26">
        <v>1</v>
      </c>
      <c r="H15" s="42">
        <v>4</v>
      </c>
      <c r="I15" s="10">
        <v>1</v>
      </c>
      <c r="J15" s="17">
        <v>4</v>
      </c>
      <c r="K15" s="27">
        <v>0</v>
      </c>
      <c r="L15" s="27">
        <v>0</v>
      </c>
      <c r="M15" s="27">
        <v>0</v>
      </c>
      <c r="N15" s="27">
        <v>0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1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1</v>
      </c>
      <c r="AI15" s="10">
        <v>0</v>
      </c>
      <c r="AJ15" s="111">
        <v>0</v>
      </c>
    </row>
    <row r="16" spans="1:36" ht="12.75">
      <c r="A16" s="26">
        <v>226</v>
      </c>
      <c r="B16">
        <v>46.25589</v>
      </c>
      <c r="C16">
        <v>-91.91528</v>
      </c>
      <c r="D16" s="10">
        <v>2</v>
      </c>
      <c r="E16" s="10" t="s">
        <v>572</v>
      </c>
      <c r="F16" s="114">
        <v>1</v>
      </c>
      <c r="G16" s="26">
        <v>1</v>
      </c>
      <c r="H16" s="42">
        <v>4</v>
      </c>
      <c r="I16" s="10">
        <v>2</v>
      </c>
      <c r="J16" s="17">
        <v>0</v>
      </c>
      <c r="K16" s="27">
        <v>0</v>
      </c>
      <c r="L16" s="27">
        <v>2</v>
      </c>
      <c r="M16" s="27">
        <v>0</v>
      </c>
      <c r="N16" s="27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2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11">
        <v>2</v>
      </c>
    </row>
    <row r="17" spans="1:36" ht="12.75">
      <c r="A17" s="26">
        <v>260</v>
      </c>
      <c r="B17">
        <v>46.2505</v>
      </c>
      <c r="C17">
        <v>-91.91445</v>
      </c>
      <c r="D17" s="10">
        <v>2</v>
      </c>
      <c r="E17" s="10" t="s">
        <v>573</v>
      </c>
      <c r="F17" s="114">
        <v>1</v>
      </c>
      <c r="G17" s="26">
        <v>1</v>
      </c>
      <c r="H17" s="42">
        <v>3</v>
      </c>
      <c r="I17" s="10">
        <v>2</v>
      </c>
      <c r="J17" s="17">
        <v>0</v>
      </c>
      <c r="K17" s="27">
        <v>0</v>
      </c>
      <c r="L17" s="27">
        <v>0</v>
      </c>
      <c r="M17" s="27">
        <v>0</v>
      </c>
      <c r="N17" s="27">
        <v>0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2</v>
      </c>
      <c r="AE17" s="10">
        <v>0</v>
      </c>
      <c r="AF17" s="10">
        <v>0</v>
      </c>
      <c r="AG17" s="10">
        <v>0</v>
      </c>
      <c r="AH17" s="10">
        <v>1</v>
      </c>
      <c r="AI17" s="10">
        <v>0</v>
      </c>
      <c r="AJ17" s="111">
        <v>0</v>
      </c>
    </row>
    <row r="18" spans="1:36" ht="12.75">
      <c r="A18" s="26">
        <v>268</v>
      </c>
      <c r="B18">
        <v>46.25681</v>
      </c>
      <c r="C18">
        <v>-91.91402</v>
      </c>
      <c r="D18" s="10">
        <v>2</v>
      </c>
      <c r="E18" s="10" t="s">
        <v>574</v>
      </c>
      <c r="F18" s="114">
        <v>1</v>
      </c>
      <c r="G18" s="26">
        <v>1</v>
      </c>
      <c r="H18" s="42">
        <v>4</v>
      </c>
      <c r="I18" s="10">
        <v>3</v>
      </c>
      <c r="J18" s="17">
        <v>0</v>
      </c>
      <c r="K18" s="27">
        <v>0</v>
      </c>
      <c r="L18" s="27">
        <v>2</v>
      </c>
      <c r="M18" s="27">
        <v>0</v>
      </c>
      <c r="N18" s="27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1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3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11">
        <v>0</v>
      </c>
    </row>
    <row r="19" spans="1:36" ht="12.75">
      <c r="A19" s="26">
        <v>269</v>
      </c>
      <c r="B19">
        <v>46.25636</v>
      </c>
      <c r="C19">
        <v>-91.914</v>
      </c>
      <c r="D19" s="10">
        <v>2</v>
      </c>
      <c r="E19" s="10" t="s">
        <v>573</v>
      </c>
      <c r="F19" s="114">
        <v>1</v>
      </c>
      <c r="G19" s="26">
        <v>1</v>
      </c>
      <c r="H19" s="42">
        <v>3</v>
      </c>
      <c r="I19" s="10">
        <v>3</v>
      </c>
      <c r="J19" s="17">
        <v>4</v>
      </c>
      <c r="K19" s="27">
        <v>0</v>
      </c>
      <c r="L19" s="27">
        <v>2</v>
      </c>
      <c r="M19" s="27">
        <v>0</v>
      </c>
      <c r="N19" s="27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3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11">
        <v>0</v>
      </c>
    </row>
    <row r="20" spans="1:36" ht="12.75">
      <c r="A20" s="26">
        <v>290</v>
      </c>
      <c r="B20">
        <v>46.25862</v>
      </c>
      <c r="C20">
        <v>-91.91343</v>
      </c>
      <c r="D20" s="10">
        <v>2</v>
      </c>
      <c r="E20" s="10" t="s">
        <v>572</v>
      </c>
      <c r="F20" s="114">
        <v>1</v>
      </c>
      <c r="G20" s="26">
        <v>1</v>
      </c>
      <c r="H20" s="42">
        <v>4</v>
      </c>
      <c r="I20" s="10">
        <v>3</v>
      </c>
      <c r="J20" s="17">
        <v>0</v>
      </c>
      <c r="K20" s="27">
        <v>0</v>
      </c>
      <c r="L20" s="27">
        <v>0</v>
      </c>
      <c r="M20" s="27">
        <v>1</v>
      </c>
      <c r="N20" s="27">
        <v>0</v>
      </c>
      <c r="O20" s="10">
        <v>0</v>
      </c>
      <c r="P20" s="10">
        <v>0</v>
      </c>
      <c r="Q20" s="10">
        <v>0</v>
      </c>
      <c r="R20" s="10">
        <v>0</v>
      </c>
      <c r="S20" s="10">
        <v>3</v>
      </c>
      <c r="T20" s="10">
        <v>0</v>
      </c>
      <c r="U20" s="10">
        <v>0</v>
      </c>
      <c r="V20" s="10">
        <v>2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</v>
      </c>
      <c r="AF20" s="10">
        <v>0</v>
      </c>
      <c r="AG20" s="10">
        <v>0</v>
      </c>
      <c r="AH20" s="10">
        <v>0</v>
      </c>
      <c r="AI20" s="10">
        <v>0</v>
      </c>
      <c r="AJ20" s="111">
        <v>0</v>
      </c>
    </row>
    <row r="21" spans="1:36" ht="12.75">
      <c r="A21" s="26">
        <v>291</v>
      </c>
      <c r="B21">
        <v>46.25817</v>
      </c>
      <c r="C21">
        <v>-91.91342</v>
      </c>
      <c r="D21" s="10">
        <v>2</v>
      </c>
      <c r="E21" s="10" t="s">
        <v>572</v>
      </c>
      <c r="F21" s="114">
        <v>1</v>
      </c>
      <c r="G21" s="26">
        <v>1</v>
      </c>
      <c r="H21" s="42">
        <v>4</v>
      </c>
      <c r="I21" s="10">
        <v>2</v>
      </c>
      <c r="J21" s="17">
        <v>0</v>
      </c>
      <c r="K21" s="27">
        <v>0</v>
      </c>
      <c r="L21" s="27">
        <v>0</v>
      </c>
      <c r="M21" s="27">
        <v>0</v>
      </c>
      <c r="N21" s="27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0</v>
      </c>
      <c r="V21" s="10">
        <v>1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2</v>
      </c>
      <c r="AE21" s="10">
        <v>0</v>
      </c>
      <c r="AF21" s="10">
        <v>0</v>
      </c>
      <c r="AG21" s="10">
        <v>0</v>
      </c>
      <c r="AH21" s="10">
        <v>0</v>
      </c>
      <c r="AI21" s="10">
        <v>1</v>
      </c>
      <c r="AJ21" s="111">
        <v>0</v>
      </c>
    </row>
    <row r="22" spans="1:36" ht="12.75">
      <c r="A22" s="26">
        <v>292</v>
      </c>
      <c r="B22">
        <v>46.25772</v>
      </c>
      <c r="C22">
        <v>-91.9134</v>
      </c>
      <c r="D22" s="10">
        <v>2</v>
      </c>
      <c r="E22" s="10" t="s">
        <v>572</v>
      </c>
      <c r="F22" s="114">
        <v>1</v>
      </c>
      <c r="G22" s="26">
        <v>1</v>
      </c>
      <c r="H22" s="42">
        <v>3</v>
      </c>
      <c r="I22" s="10">
        <v>2</v>
      </c>
      <c r="J22" s="17">
        <v>0</v>
      </c>
      <c r="K22" s="27">
        <v>0</v>
      </c>
      <c r="L22" s="27">
        <v>1</v>
      </c>
      <c r="M22" s="27">
        <v>0</v>
      </c>
      <c r="N22" s="27">
        <v>0</v>
      </c>
      <c r="O22" s="10">
        <v>0</v>
      </c>
      <c r="P22" s="10">
        <v>0</v>
      </c>
      <c r="Q22" s="10">
        <v>0</v>
      </c>
      <c r="R22" s="10">
        <v>1</v>
      </c>
      <c r="S22" s="10">
        <v>0</v>
      </c>
      <c r="T22" s="10">
        <v>0</v>
      </c>
      <c r="U22" s="10">
        <v>0</v>
      </c>
      <c r="V22" s="10">
        <v>2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11">
        <v>0</v>
      </c>
    </row>
    <row r="23" spans="1:36" ht="12.75">
      <c r="A23" s="26">
        <v>302</v>
      </c>
      <c r="B23">
        <v>46.25322</v>
      </c>
      <c r="C23">
        <v>-91.91325</v>
      </c>
      <c r="D23" s="10">
        <v>2</v>
      </c>
      <c r="E23" s="10" t="s">
        <v>574</v>
      </c>
      <c r="F23" s="114">
        <v>1</v>
      </c>
      <c r="G23" s="26">
        <v>1</v>
      </c>
      <c r="H23" s="42">
        <v>3</v>
      </c>
      <c r="I23" s="10">
        <v>3</v>
      </c>
      <c r="J23" s="17">
        <v>0</v>
      </c>
      <c r="K23" s="27">
        <v>0</v>
      </c>
      <c r="L23" s="27">
        <v>0</v>
      </c>
      <c r="M23" s="27">
        <v>0</v>
      </c>
      <c r="N23" s="27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1</v>
      </c>
      <c r="W23" s="10">
        <v>0</v>
      </c>
      <c r="X23" s="10">
        <v>0</v>
      </c>
      <c r="Y23" s="10">
        <v>0</v>
      </c>
      <c r="Z23" s="10">
        <v>0</v>
      </c>
      <c r="AA23" s="10">
        <v>2</v>
      </c>
      <c r="AB23" s="10">
        <v>0</v>
      </c>
      <c r="AC23" s="10">
        <v>0</v>
      </c>
      <c r="AD23" s="10">
        <v>3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11">
        <v>0</v>
      </c>
    </row>
    <row r="24" spans="1:36" ht="12.75">
      <c r="A24" s="26">
        <v>303</v>
      </c>
      <c r="B24">
        <v>46.25277</v>
      </c>
      <c r="C24">
        <v>-91.91323</v>
      </c>
      <c r="D24" s="10">
        <v>2</v>
      </c>
      <c r="E24" s="10" t="s">
        <v>573</v>
      </c>
      <c r="F24" s="114">
        <v>1</v>
      </c>
      <c r="G24" s="26">
        <v>1</v>
      </c>
      <c r="H24" s="42">
        <v>3</v>
      </c>
      <c r="I24" s="10">
        <v>1</v>
      </c>
      <c r="J24" s="17">
        <v>0</v>
      </c>
      <c r="K24" s="27">
        <v>0</v>
      </c>
      <c r="L24" s="27">
        <v>0</v>
      </c>
      <c r="M24" s="27">
        <v>0</v>
      </c>
      <c r="N24" s="27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1</v>
      </c>
      <c r="AI24" s="10">
        <v>0</v>
      </c>
      <c r="AJ24" s="111">
        <v>0</v>
      </c>
    </row>
    <row r="25" spans="1:36" ht="12.75">
      <c r="A25" s="26">
        <v>312</v>
      </c>
      <c r="B25">
        <v>46.24558</v>
      </c>
      <c r="C25">
        <v>-91.91298</v>
      </c>
      <c r="D25" s="10">
        <v>2</v>
      </c>
      <c r="E25" s="10" t="s">
        <v>572</v>
      </c>
      <c r="F25" s="114">
        <v>1</v>
      </c>
      <c r="G25" s="26">
        <v>1</v>
      </c>
      <c r="H25" s="42">
        <v>3</v>
      </c>
      <c r="I25" s="10">
        <v>3</v>
      </c>
      <c r="J25" s="17">
        <v>0</v>
      </c>
      <c r="K25" s="27">
        <v>0</v>
      </c>
      <c r="L25" s="27">
        <v>0</v>
      </c>
      <c r="M25" s="27">
        <v>0</v>
      </c>
      <c r="N25" s="27">
        <v>0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2</v>
      </c>
      <c r="W25" s="10">
        <v>0</v>
      </c>
      <c r="X25" s="10">
        <v>0</v>
      </c>
      <c r="Y25" s="10">
        <v>0</v>
      </c>
      <c r="Z25" s="10">
        <v>0</v>
      </c>
      <c r="AA25" s="10">
        <v>3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11">
        <v>0</v>
      </c>
    </row>
    <row r="26" spans="1:36" ht="12.75">
      <c r="A26" s="26">
        <v>313</v>
      </c>
      <c r="B26">
        <v>46.25908</v>
      </c>
      <c r="C26">
        <v>-91.9128</v>
      </c>
      <c r="D26" s="10">
        <v>2</v>
      </c>
      <c r="E26" s="10" t="s">
        <v>574</v>
      </c>
      <c r="F26" s="114">
        <v>1</v>
      </c>
      <c r="G26" s="26">
        <v>1</v>
      </c>
      <c r="H26" s="42">
        <v>3</v>
      </c>
      <c r="I26" s="10">
        <v>2</v>
      </c>
      <c r="J26" s="17">
        <v>0</v>
      </c>
      <c r="K26" s="27">
        <v>0</v>
      </c>
      <c r="L26" s="27">
        <v>1</v>
      </c>
      <c r="M26" s="27">
        <v>0</v>
      </c>
      <c r="N26" s="27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2</v>
      </c>
      <c r="AE26" s="10">
        <v>0</v>
      </c>
      <c r="AF26" s="10">
        <v>1</v>
      </c>
      <c r="AG26" s="10">
        <v>0</v>
      </c>
      <c r="AH26" s="10">
        <v>0</v>
      </c>
      <c r="AI26" s="10">
        <v>0</v>
      </c>
      <c r="AJ26" s="111">
        <v>0</v>
      </c>
    </row>
    <row r="27" spans="1:36" ht="12.75">
      <c r="A27" s="26">
        <v>338</v>
      </c>
      <c r="B27">
        <v>46.25999</v>
      </c>
      <c r="C27">
        <v>-91.91218</v>
      </c>
      <c r="D27" s="10">
        <v>2</v>
      </c>
      <c r="E27" s="10" t="s">
        <v>572</v>
      </c>
      <c r="F27" s="114">
        <v>1</v>
      </c>
      <c r="G27" s="26">
        <v>1</v>
      </c>
      <c r="H27" s="42">
        <v>1</v>
      </c>
      <c r="I27" s="10">
        <v>1</v>
      </c>
      <c r="J27" s="17">
        <v>0</v>
      </c>
      <c r="K27" s="27">
        <v>0</v>
      </c>
      <c r="L27" s="27">
        <v>0</v>
      </c>
      <c r="M27" s="27">
        <v>0</v>
      </c>
      <c r="N27" s="27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11">
        <v>0</v>
      </c>
    </row>
    <row r="28" spans="1:36" ht="12.75">
      <c r="A28" s="26">
        <v>351</v>
      </c>
      <c r="B28">
        <v>46.25414</v>
      </c>
      <c r="C28">
        <v>-91.91198</v>
      </c>
      <c r="D28" s="10">
        <v>2</v>
      </c>
      <c r="E28" s="10" t="s">
        <v>572</v>
      </c>
      <c r="F28" s="114">
        <v>1</v>
      </c>
      <c r="G28" s="26">
        <v>1</v>
      </c>
      <c r="H28" s="42">
        <v>5</v>
      </c>
      <c r="I28" s="10">
        <v>3</v>
      </c>
      <c r="J28" s="17">
        <v>0</v>
      </c>
      <c r="K28" s="27">
        <v>0</v>
      </c>
      <c r="L28" s="27">
        <v>0</v>
      </c>
      <c r="M28" s="27">
        <v>1</v>
      </c>
      <c r="N28" s="27">
        <v>0</v>
      </c>
      <c r="O28" s="10">
        <v>1</v>
      </c>
      <c r="P28" s="10">
        <v>0</v>
      </c>
      <c r="Q28" s="10">
        <v>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1</v>
      </c>
      <c r="AB28" s="10">
        <v>0</v>
      </c>
      <c r="AC28" s="10">
        <v>0</v>
      </c>
      <c r="AD28" s="10">
        <v>3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11">
        <v>0</v>
      </c>
    </row>
    <row r="29" spans="1:36" ht="12.75">
      <c r="A29" s="26">
        <v>353</v>
      </c>
      <c r="B29">
        <v>46.25324</v>
      </c>
      <c r="C29">
        <v>-91.91195</v>
      </c>
      <c r="D29" s="10">
        <v>2</v>
      </c>
      <c r="E29" s="10" t="s">
        <v>572</v>
      </c>
      <c r="F29" s="114">
        <v>1</v>
      </c>
      <c r="G29" s="26">
        <v>1</v>
      </c>
      <c r="H29" s="42">
        <v>8</v>
      </c>
      <c r="I29" s="10">
        <v>2</v>
      </c>
      <c r="J29" s="17">
        <v>0</v>
      </c>
      <c r="K29" s="27">
        <v>0</v>
      </c>
      <c r="L29" s="27">
        <v>1</v>
      </c>
      <c r="M29" s="27">
        <v>1</v>
      </c>
      <c r="N29" s="27">
        <v>0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2</v>
      </c>
      <c r="W29" s="10">
        <v>0</v>
      </c>
      <c r="X29" s="10">
        <v>0</v>
      </c>
      <c r="Y29" s="10">
        <v>0</v>
      </c>
      <c r="Z29" s="10">
        <v>0</v>
      </c>
      <c r="AA29" s="10">
        <v>1</v>
      </c>
      <c r="AB29" s="10">
        <v>0</v>
      </c>
      <c r="AC29" s="10">
        <v>0</v>
      </c>
      <c r="AD29" s="10">
        <v>2</v>
      </c>
      <c r="AE29" s="10">
        <v>0</v>
      </c>
      <c r="AF29" s="10">
        <v>1</v>
      </c>
      <c r="AG29" s="10">
        <v>1</v>
      </c>
      <c r="AH29" s="10">
        <v>0</v>
      </c>
      <c r="AI29" s="10">
        <v>0</v>
      </c>
      <c r="AJ29" s="111">
        <v>0</v>
      </c>
    </row>
    <row r="30" spans="1:36" ht="12.75">
      <c r="A30" s="26">
        <v>354</v>
      </c>
      <c r="B30">
        <v>46.25235</v>
      </c>
      <c r="C30">
        <v>-91.91192</v>
      </c>
      <c r="D30" s="10">
        <v>2</v>
      </c>
      <c r="E30" s="10" t="s">
        <v>573</v>
      </c>
      <c r="F30" s="114">
        <v>1</v>
      </c>
      <c r="G30" s="26">
        <v>1</v>
      </c>
      <c r="H30" s="42">
        <v>3</v>
      </c>
      <c r="I30" s="10">
        <v>2</v>
      </c>
      <c r="J30" s="17">
        <v>0</v>
      </c>
      <c r="K30" s="27">
        <v>0</v>
      </c>
      <c r="L30" s="27">
        <v>1</v>
      </c>
      <c r="M30" s="27">
        <v>0</v>
      </c>
      <c r="N30" s="27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2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2</v>
      </c>
      <c r="AF30" s="10">
        <v>0</v>
      </c>
      <c r="AG30" s="10">
        <v>0</v>
      </c>
      <c r="AH30" s="10">
        <v>0</v>
      </c>
      <c r="AI30" s="10">
        <v>0</v>
      </c>
      <c r="AJ30" s="111">
        <v>0</v>
      </c>
    </row>
    <row r="31" spans="1:36" ht="12.75">
      <c r="A31" s="26">
        <v>377</v>
      </c>
      <c r="B31">
        <v>46.25371</v>
      </c>
      <c r="C31">
        <v>-91.91132</v>
      </c>
      <c r="D31" s="10">
        <v>2</v>
      </c>
      <c r="E31" s="10" t="s">
        <v>572</v>
      </c>
      <c r="F31" s="114">
        <v>1</v>
      </c>
      <c r="G31" s="26">
        <v>1</v>
      </c>
      <c r="H31" s="42">
        <v>4</v>
      </c>
      <c r="I31" s="10">
        <v>3</v>
      </c>
      <c r="J31" s="17">
        <v>0</v>
      </c>
      <c r="K31" s="27">
        <v>0</v>
      </c>
      <c r="L31" s="27">
        <v>1</v>
      </c>
      <c r="M31" s="27">
        <v>0</v>
      </c>
      <c r="N31" s="27">
        <v>0</v>
      </c>
      <c r="O31" s="10">
        <v>0</v>
      </c>
      <c r="P31" s="10">
        <v>0</v>
      </c>
      <c r="Q31" s="10">
        <v>0</v>
      </c>
      <c r="R31" s="10">
        <v>0</v>
      </c>
      <c r="S31" s="10">
        <v>3</v>
      </c>
      <c r="T31" s="10">
        <v>0</v>
      </c>
      <c r="U31" s="10">
        <v>0</v>
      </c>
      <c r="V31" s="10">
        <v>1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11">
        <v>0</v>
      </c>
    </row>
    <row r="32" spans="1:36" ht="12.75">
      <c r="A32" s="26">
        <v>379</v>
      </c>
      <c r="B32">
        <v>46.25191</v>
      </c>
      <c r="C32">
        <v>-91.91125</v>
      </c>
      <c r="D32" s="10">
        <v>2</v>
      </c>
      <c r="E32" s="10" t="s">
        <v>572</v>
      </c>
      <c r="F32" s="114">
        <v>1</v>
      </c>
      <c r="G32" s="26">
        <v>1</v>
      </c>
      <c r="H32" s="42">
        <v>6</v>
      </c>
      <c r="I32" s="10">
        <v>2</v>
      </c>
      <c r="J32" s="17">
        <v>0</v>
      </c>
      <c r="K32" s="27">
        <v>0</v>
      </c>
      <c r="L32" s="27">
        <v>0</v>
      </c>
      <c r="M32" s="27">
        <v>1</v>
      </c>
      <c r="N32" s="27">
        <v>1</v>
      </c>
      <c r="O32" s="10">
        <v>1</v>
      </c>
      <c r="P32" s="10">
        <v>0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2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11">
        <v>0</v>
      </c>
    </row>
    <row r="33" spans="1:36" ht="12.75">
      <c r="A33" s="26">
        <v>395</v>
      </c>
      <c r="B33">
        <v>46.25597</v>
      </c>
      <c r="C33">
        <v>-91.91075</v>
      </c>
      <c r="D33" s="10">
        <v>2</v>
      </c>
      <c r="E33" s="10" t="s">
        <v>573</v>
      </c>
      <c r="F33" s="114">
        <v>1</v>
      </c>
      <c r="G33" s="26">
        <v>1</v>
      </c>
      <c r="H33" s="42">
        <v>1</v>
      </c>
      <c r="I33" s="10">
        <v>1</v>
      </c>
      <c r="J33" s="17">
        <v>0</v>
      </c>
      <c r="K33" s="27">
        <v>0</v>
      </c>
      <c r="L33" s="27">
        <v>0</v>
      </c>
      <c r="M33" s="27">
        <v>0</v>
      </c>
      <c r="N33" s="27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1</v>
      </c>
      <c r="AI33" s="10">
        <v>0</v>
      </c>
      <c r="AJ33" s="111">
        <v>0</v>
      </c>
    </row>
    <row r="34" spans="1:36" ht="12.75">
      <c r="A34" s="26">
        <v>399</v>
      </c>
      <c r="B34">
        <v>46.25102</v>
      </c>
      <c r="C34">
        <v>-91.91057</v>
      </c>
      <c r="D34" s="10">
        <v>2</v>
      </c>
      <c r="E34" s="10" t="s">
        <v>572</v>
      </c>
      <c r="F34" s="114">
        <v>1</v>
      </c>
      <c r="G34" s="26">
        <v>1</v>
      </c>
      <c r="H34" s="42">
        <v>6</v>
      </c>
      <c r="I34" s="10">
        <v>3</v>
      </c>
      <c r="J34" s="17">
        <v>0</v>
      </c>
      <c r="K34" s="27">
        <v>1</v>
      </c>
      <c r="L34" s="27">
        <v>0</v>
      </c>
      <c r="M34" s="27">
        <v>0</v>
      </c>
      <c r="N34" s="27">
        <v>0</v>
      </c>
      <c r="O34" s="10">
        <v>1</v>
      </c>
      <c r="P34" s="10">
        <v>0</v>
      </c>
      <c r="Q34" s="10">
        <v>0</v>
      </c>
      <c r="R34" s="10">
        <v>0</v>
      </c>
      <c r="S34" s="10">
        <v>1</v>
      </c>
      <c r="T34" s="10">
        <v>0</v>
      </c>
      <c r="U34" s="10">
        <v>0</v>
      </c>
      <c r="V34" s="10">
        <v>2</v>
      </c>
      <c r="W34" s="10">
        <v>0</v>
      </c>
      <c r="X34" s="10">
        <v>0</v>
      </c>
      <c r="Y34" s="10">
        <v>0</v>
      </c>
      <c r="Z34" s="10">
        <v>0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0</v>
      </c>
      <c r="AI34" s="10">
        <v>0</v>
      </c>
      <c r="AJ34" s="111">
        <v>0</v>
      </c>
    </row>
    <row r="35" spans="1:36" ht="12.75">
      <c r="A35" s="26">
        <v>404</v>
      </c>
      <c r="B35">
        <v>46.26137</v>
      </c>
      <c r="C35">
        <v>-91.91029</v>
      </c>
      <c r="D35" s="10">
        <v>2</v>
      </c>
      <c r="E35" s="10" t="s">
        <v>572</v>
      </c>
      <c r="F35" s="114">
        <v>1</v>
      </c>
      <c r="G35" s="26">
        <v>1</v>
      </c>
      <c r="H35" s="42">
        <v>2</v>
      </c>
      <c r="I35" s="10">
        <v>1</v>
      </c>
      <c r="J35" s="17">
        <v>0</v>
      </c>
      <c r="K35" s="27">
        <v>0</v>
      </c>
      <c r="L35" s="27">
        <v>0</v>
      </c>
      <c r="M35" s="27">
        <v>0</v>
      </c>
      <c r="N35" s="27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</v>
      </c>
      <c r="AF35" s="10">
        <v>0</v>
      </c>
      <c r="AG35" s="10">
        <v>0</v>
      </c>
      <c r="AH35" s="10">
        <v>0</v>
      </c>
      <c r="AI35" s="10">
        <v>0</v>
      </c>
      <c r="AJ35" s="111">
        <v>0</v>
      </c>
    </row>
    <row r="36" spans="1:36" ht="12.75">
      <c r="A36" s="26">
        <v>434</v>
      </c>
      <c r="B36">
        <v>46.2596</v>
      </c>
      <c r="C36">
        <v>-91.90893</v>
      </c>
      <c r="D36" s="10">
        <v>2</v>
      </c>
      <c r="E36" s="10" t="s">
        <v>572</v>
      </c>
      <c r="F36" s="114">
        <v>1</v>
      </c>
      <c r="G36" s="26">
        <v>1</v>
      </c>
      <c r="H36" s="42">
        <v>7</v>
      </c>
      <c r="I36" s="10">
        <v>2</v>
      </c>
      <c r="J36" s="17">
        <v>0</v>
      </c>
      <c r="K36" s="27">
        <v>0</v>
      </c>
      <c r="L36" s="27">
        <v>2</v>
      </c>
      <c r="M36" s="27">
        <v>0</v>
      </c>
      <c r="N36" s="27">
        <v>0</v>
      </c>
      <c r="O36" s="10">
        <v>0</v>
      </c>
      <c r="P36" s="10">
        <v>0</v>
      </c>
      <c r="Q36" s="10">
        <v>0</v>
      </c>
      <c r="R36" s="10">
        <v>0</v>
      </c>
      <c r="S36" s="10">
        <v>1</v>
      </c>
      <c r="T36" s="10">
        <v>0</v>
      </c>
      <c r="U36" s="10">
        <v>1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2</v>
      </c>
      <c r="AB36" s="10">
        <v>0</v>
      </c>
      <c r="AC36" s="10">
        <v>0</v>
      </c>
      <c r="AD36" s="10">
        <v>0</v>
      </c>
      <c r="AE36" s="10">
        <v>0</v>
      </c>
      <c r="AF36" s="10">
        <v>1</v>
      </c>
      <c r="AG36" s="10">
        <v>1</v>
      </c>
      <c r="AH36" s="10">
        <v>0</v>
      </c>
      <c r="AI36" s="10">
        <v>0</v>
      </c>
      <c r="AJ36" s="111">
        <v>0</v>
      </c>
    </row>
    <row r="37" spans="1:36" ht="12.75">
      <c r="A37" s="26">
        <v>128</v>
      </c>
      <c r="B37">
        <v>46.25404</v>
      </c>
      <c r="C37">
        <v>-91.91846</v>
      </c>
      <c r="D37" s="10">
        <v>2.5</v>
      </c>
      <c r="E37" s="10" t="s">
        <v>572</v>
      </c>
      <c r="F37" s="114">
        <v>1</v>
      </c>
      <c r="G37" s="26">
        <v>1</v>
      </c>
      <c r="H37" s="42">
        <v>8</v>
      </c>
      <c r="I37" s="10">
        <v>2</v>
      </c>
      <c r="J37" s="17">
        <v>4</v>
      </c>
      <c r="K37" s="27">
        <v>0</v>
      </c>
      <c r="L37" s="27">
        <v>1</v>
      </c>
      <c r="M37" s="27">
        <v>1</v>
      </c>
      <c r="N37" s="27">
        <v>0</v>
      </c>
      <c r="O37" s="10">
        <v>1</v>
      </c>
      <c r="P37" s="10">
        <v>1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2</v>
      </c>
      <c r="W37" s="10">
        <v>0</v>
      </c>
      <c r="X37" s="10">
        <v>0</v>
      </c>
      <c r="Y37" s="10">
        <v>0</v>
      </c>
      <c r="Z37" s="10">
        <v>1</v>
      </c>
      <c r="AA37" s="10">
        <v>2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11">
        <v>0</v>
      </c>
    </row>
    <row r="38" spans="1:36" ht="12.75">
      <c r="A38" s="26">
        <v>148</v>
      </c>
      <c r="B38">
        <v>46.25405</v>
      </c>
      <c r="C38">
        <v>-91.91782</v>
      </c>
      <c r="D38" s="10">
        <v>2.5</v>
      </c>
      <c r="E38" s="10" t="s">
        <v>572</v>
      </c>
      <c r="F38" s="114">
        <v>1</v>
      </c>
      <c r="G38" s="26">
        <v>1</v>
      </c>
      <c r="H38" s="42">
        <v>6</v>
      </c>
      <c r="I38" s="10">
        <v>3</v>
      </c>
      <c r="J38" s="17">
        <v>0</v>
      </c>
      <c r="K38" s="27">
        <v>0</v>
      </c>
      <c r="L38" s="27">
        <v>2</v>
      </c>
      <c r="M38" s="27">
        <v>1</v>
      </c>
      <c r="N38" s="27">
        <v>0</v>
      </c>
      <c r="O38" s="10">
        <v>0</v>
      </c>
      <c r="P38" s="10">
        <v>0</v>
      </c>
      <c r="Q38" s="10">
        <v>0</v>
      </c>
      <c r="R38" s="10">
        <v>2</v>
      </c>
      <c r="S38" s="10">
        <v>0</v>
      </c>
      <c r="T38" s="10">
        <v>0</v>
      </c>
      <c r="U38" s="10">
        <v>1</v>
      </c>
      <c r="V38" s="10">
        <v>2</v>
      </c>
      <c r="W38" s="10">
        <v>0</v>
      </c>
      <c r="X38" s="10">
        <v>0</v>
      </c>
      <c r="Y38" s="10">
        <v>0</v>
      </c>
      <c r="Z38" s="10">
        <v>0</v>
      </c>
      <c r="AA38" s="10">
        <v>1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11">
        <v>0</v>
      </c>
    </row>
    <row r="39" spans="1:36" ht="12.75">
      <c r="A39" s="26">
        <v>244</v>
      </c>
      <c r="B39">
        <v>46.24599</v>
      </c>
      <c r="C39">
        <v>-91.91494</v>
      </c>
      <c r="D39" s="10">
        <v>2.5</v>
      </c>
      <c r="E39" s="10" t="s">
        <v>572</v>
      </c>
      <c r="F39" s="114">
        <v>1</v>
      </c>
      <c r="G39" s="26">
        <v>1</v>
      </c>
      <c r="H39" s="42">
        <v>4</v>
      </c>
      <c r="I39" s="10">
        <v>3</v>
      </c>
      <c r="J39" s="17">
        <v>0</v>
      </c>
      <c r="K39" s="27">
        <v>0</v>
      </c>
      <c r="L39" s="27">
        <v>0</v>
      </c>
      <c r="M39" s="27">
        <v>1</v>
      </c>
      <c r="N39" s="27">
        <v>0</v>
      </c>
      <c r="O39" s="10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0</v>
      </c>
      <c r="V39" s="10">
        <v>2</v>
      </c>
      <c r="W39" s="10">
        <v>0</v>
      </c>
      <c r="X39" s="10">
        <v>0</v>
      </c>
      <c r="Y39" s="10">
        <v>0</v>
      </c>
      <c r="Z39" s="10">
        <v>0</v>
      </c>
      <c r="AA39" s="10">
        <v>3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11">
        <v>0</v>
      </c>
    </row>
    <row r="40" spans="1:36" ht="12.75">
      <c r="A40" s="26">
        <v>311</v>
      </c>
      <c r="B40">
        <v>46.24603</v>
      </c>
      <c r="C40">
        <v>-91.913</v>
      </c>
      <c r="D40" s="10">
        <v>2.5</v>
      </c>
      <c r="E40" s="10" t="s">
        <v>572</v>
      </c>
      <c r="F40" s="114">
        <v>1</v>
      </c>
      <c r="G40" s="26">
        <v>1</v>
      </c>
      <c r="H40" s="42">
        <v>4</v>
      </c>
      <c r="I40" s="10">
        <v>3</v>
      </c>
      <c r="J40" s="17">
        <v>0</v>
      </c>
      <c r="K40" s="27">
        <v>0</v>
      </c>
      <c r="L40" s="27">
        <v>0</v>
      </c>
      <c r="M40" s="27">
        <v>2</v>
      </c>
      <c r="N40" s="27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3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1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11">
        <v>0</v>
      </c>
    </row>
    <row r="41" spans="1:36" ht="12.75">
      <c r="A41" s="26">
        <v>327</v>
      </c>
      <c r="B41">
        <v>46.25278</v>
      </c>
      <c r="C41">
        <v>-91.91258</v>
      </c>
      <c r="D41" s="10">
        <v>2.5</v>
      </c>
      <c r="E41" s="10" t="s">
        <v>572</v>
      </c>
      <c r="F41" s="114">
        <v>1</v>
      </c>
      <c r="G41" s="26">
        <v>1</v>
      </c>
      <c r="H41" s="42">
        <v>2</v>
      </c>
      <c r="I41" s="10">
        <v>2</v>
      </c>
      <c r="J41" s="17">
        <v>0</v>
      </c>
      <c r="K41" s="27">
        <v>0</v>
      </c>
      <c r="L41" s="27">
        <v>0</v>
      </c>
      <c r="M41" s="27">
        <v>0</v>
      </c>
      <c r="N41" s="27">
        <v>0</v>
      </c>
      <c r="O41" s="10">
        <v>0</v>
      </c>
      <c r="P41" s="10">
        <v>0</v>
      </c>
      <c r="Q41" s="10">
        <v>0</v>
      </c>
      <c r="R41" s="10">
        <v>1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2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11">
        <v>0</v>
      </c>
    </row>
    <row r="42" spans="1:36" ht="12.75">
      <c r="A42" s="26">
        <v>336</v>
      </c>
      <c r="B42">
        <v>46.24604</v>
      </c>
      <c r="C42">
        <v>-91.91235</v>
      </c>
      <c r="D42" s="10">
        <v>2.5</v>
      </c>
      <c r="E42" s="10" t="s">
        <v>572</v>
      </c>
      <c r="F42" s="114">
        <v>1</v>
      </c>
      <c r="G42" s="26">
        <v>1</v>
      </c>
      <c r="H42" s="42">
        <v>3</v>
      </c>
      <c r="I42" s="10">
        <v>2</v>
      </c>
      <c r="J42" s="17">
        <v>0</v>
      </c>
      <c r="K42" s="27">
        <v>0</v>
      </c>
      <c r="L42" s="27">
        <v>0</v>
      </c>
      <c r="M42" s="27">
        <v>1</v>
      </c>
      <c r="N42" s="27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2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11">
        <v>0</v>
      </c>
    </row>
    <row r="43" spans="1:36" ht="12.75">
      <c r="A43" s="26">
        <v>363</v>
      </c>
      <c r="B43">
        <v>46.26045</v>
      </c>
      <c r="C43">
        <v>-91.91155</v>
      </c>
      <c r="D43" s="10">
        <v>2.5</v>
      </c>
      <c r="E43" s="10" t="s">
        <v>572</v>
      </c>
      <c r="F43" s="114">
        <v>1</v>
      </c>
      <c r="G43" s="26">
        <v>1</v>
      </c>
      <c r="H43" s="42">
        <v>3</v>
      </c>
      <c r="I43" s="10">
        <v>2</v>
      </c>
      <c r="J43" s="17">
        <v>0</v>
      </c>
      <c r="K43" s="27">
        <v>0</v>
      </c>
      <c r="L43" s="27">
        <v>1</v>
      </c>
      <c r="M43" s="27">
        <v>0</v>
      </c>
      <c r="N43" s="27">
        <v>0</v>
      </c>
      <c r="O43" s="10">
        <v>0</v>
      </c>
      <c r="P43" s="10">
        <v>0</v>
      </c>
      <c r="Q43" s="10">
        <v>0</v>
      </c>
      <c r="R43" s="10">
        <v>0</v>
      </c>
      <c r="S43" s="10">
        <v>2</v>
      </c>
      <c r="T43" s="10">
        <v>0</v>
      </c>
      <c r="U43" s="10">
        <v>0</v>
      </c>
      <c r="V43" s="10">
        <v>1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11">
        <v>0</v>
      </c>
    </row>
    <row r="44" spans="1:36" ht="12.75">
      <c r="A44" s="26">
        <v>384</v>
      </c>
      <c r="B44">
        <v>46.24921</v>
      </c>
      <c r="C44">
        <v>-91.91116</v>
      </c>
      <c r="D44" s="10">
        <v>2.5</v>
      </c>
      <c r="E44" s="10" t="s">
        <v>572</v>
      </c>
      <c r="F44" s="114">
        <v>1</v>
      </c>
      <c r="G44" s="26">
        <v>1</v>
      </c>
      <c r="H44" s="42">
        <v>4</v>
      </c>
      <c r="I44" s="10">
        <v>3</v>
      </c>
      <c r="J44" s="17">
        <v>0</v>
      </c>
      <c r="K44" s="27">
        <v>0</v>
      </c>
      <c r="L44" s="27">
        <v>1</v>
      </c>
      <c r="M44" s="27">
        <v>3</v>
      </c>
      <c r="N44" s="27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2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11">
        <v>0</v>
      </c>
    </row>
    <row r="45" spans="1:36" ht="12.75">
      <c r="A45" s="26">
        <v>398</v>
      </c>
      <c r="B45">
        <v>46.25147</v>
      </c>
      <c r="C45">
        <v>-91.91059</v>
      </c>
      <c r="D45" s="10">
        <v>2.5</v>
      </c>
      <c r="E45" s="10" t="s">
        <v>572</v>
      </c>
      <c r="F45" s="114">
        <v>1</v>
      </c>
      <c r="G45" s="26">
        <v>1</v>
      </c>
      <c r="H45" s="42">
        <v>10</v>
      </c>
      <c r="I45" s="10">
        <v>3</v>
      </c>
      <c r="J45" s="17">
        <v>0</v>
      </c>
      <c r="K45" s="27">
        <v>0</v>
      </c>
      <c r="L45" s="27">
        <v>0</v>
      </c>
      <c r="M45" s="27">
        <v>0</v>
      </c>
      <c r="N45" s="27">
        <v>2</v>
      </c>
      <c r="O45" s="10">
        <v>2</v>
      </c>
      <c r="P45" s="10">
        <v>1</v>
      </c>
      <c r="Q45" s="10">
        <v>0</v>
      </c>
      <c r="R45" s="10">
        <v>1</v>
      </c>
      <c r="S45" s="10">
        <v>1</v>
      </c>
      <c r="T45" s="10">
        <v>0</v>
      </c>
      <c r="U45" s="10">
        <v>0</v>
      </c>
      <c r="V45" s="10">
        <v>0</v>
      </c>
      <c r="W45" s="10">
        <v>1</v>
      </c>
      <c r="X45" s="10">
        <v>0</v>
      </c>
      <c r="Y45" s="10">
        <v>0</v>
      </c>
      <c r="Z45" s="10">
        <v>0</v>
      </c>
      <c r="AA45" s="10">
        <v>1</v>
      </c>
      <c r="AB45" s="10">
        <v>1</v>
      </c>
      <c r="AC45" s="10">
        <v>0</v>
      </c>
      <c r="AD45" s="10">
        <v>0</v>
      </c>
      <c r="AE45" s="10">
        <v>0</v>
      </c>
      <c r="AF45" s="10">
        <v>2</v>
      </c>
      <c r="AG45" s="10">
        <v>1</v>
      </c>
      <c r="AH45" s="10">
        <v>0</v>
      </c>
      <c r="AI45" s="10">
        <v>0</v>
      </c>
      <c r="AJ45" s="111">
        <v>0</v>
      </c>
    </row>
    <row r="46" spans="1:36" ht="12.75">
      <c r="A46" s="26">
        <v>401</v>
      </c>
      <c r="B46">
        <v>46.24922</v>
      </c>
      <c r="C46">
        <v>-91.91051</v>
      </c>
      <c r="D46" s="10">
        <v>2.5</v>
      </c>
      <c r="E46" s="10" t="s">
        <v>572</v>
      </c>
      <c r="F46" s="114">
        <v>1</v>
      </c>
      <c r="G46" s="26">
        <v>1</v>
      </c>
      <c r="H46" s="42">
        <v>4</v>
      </c>
      <c r="I46" s="10">
        <v>2</v>
      </c>
      <c r="J46" s="17">
        <v>0</v>
      </c>
      <c r="K46" s="27">
        <v>0</v>
      </c>
      <c r="L46" s="27">
        <v>1</v>
      </c>
      <c r="M46" s="27">
        <v>0</v>
      </c>
      <c r="N46" s="27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2</v>
      </c>
      <c r="AF46" s="10">
        <v>0</v>
      </c>
      <c r="AG46" s="10">
        <v>0</v>
      </c>
      <c r="AH46" s="10">
        <v>0</v>
      </c>
      <c r="AI46" s="10">
        <v>0</v>
      </c>
      <c r="AJ46" s="111">
        <v>0</v>
      </c>
    </row>
    <row r="47" spans="1:36" ht="12.75">
      <c r="A47" s="26">
        <v>433</v>
      </c>
      <c r="B47">
        <v>46.2605</v>
      </c>
      <c r="C47">
        <v>-91.90896</v>
      </c>
      <c r="D47" s="10">
        <v>2.5</v>
      </c>
      <c r="E47" s="10" t="s">
        <v>572</v>
      </c>
      <c r="F47" s="114">
        <v>1</v>
      </c>
      <c r="G47" s="26">
        <v>1</v>
      </c>
      <c r="H47" s="42">
        <v>7</v>
      </c>
      <c r="I47" s="10">
        <v>2</v>
      </c>
      <c r="J47" s="17">
        <v>0</v>
      </c>
      <c r="K47" s="27">
        <v>1</v>
      </c>
      <c r="L47" s="27">
        <v>1</v>
      </c>
      <c r="M47" s="27">
        <v>1</v>
      </c>
      <c r="N47" s="27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1</v>
      </c>
      <c r="AG47" s="10">
        <v>1</v>
      </c>
      <c r="AH47" s="10">
        <v>0</v>
      </c>
      <c r="AI47" s="10">
        <v>0</v>
      </c>
      <c r="AJ47" s="111">
        <v>0</v>
      </c>
    </row>
    <row r="48" spans="1:36" ht="12.75">
      <c r="A48" s="26">
        <v>85</v>
      </c>
      <c r="B48">
        <v>46.254</v>
      </c>
      <c r="C48">
        <v>-91.92041</v>
      </c>
      <c r="D48" s="10">
        <v>3</v>
      </c>
      <c r="E48" s="10" t="s">
        <v>572</v>
      </c>
      <c r="F48" s="114">
        <v>1</v>
      </c>
      <c r="G48" s="26">
        <v>1</v>
      </c>
      <c r="H48" s="42">
        <v>2</v>
      </c>
      <c r="I48" s="10">
        <v>3</v>
      </c>
      <c r="J48" s="17">
        <v>0</v>
      </c>
      <c r="K48" s="27">
        <v>0</v>
      </c>
      <c r="L48" s="27">
        <v>0</v>
      </c>
      <c r="M48" s="27">
        <v>0</v>
      </c>
      <c r="N48" s="27">
        <v>0</v>
      </c>
      <c r="O48" s="10">
        <v>0</v>
      </c>
      <c r="P48" s="10">
        <v>0</v>
      </c>
      <c r="Q48" s="10">
        <v>0</v>
      </c>
      <c r="R48" s="10">
        <v>1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3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11">
        <v>0</v>
      </c>
    </row>
    <row r="49" spans="1:36" ht="12.75">
      <c r="A49" s="26">
        <v>96</v>
      </c>
      <c r="B49">
        <v>46.25401</v>
      </c>
      <c r="C49">
        <v>-91.91976</v>
      </c>
      <c r="D49" s="10">
        <v>3</v>
      </c>
      <c r="E49" s="10" t="s">
        <v>572</v>
      </c>
      <c r="F49" s="114">
        <v>1</v>
      </c>
      <c r="G49" s="26">
        <v>1</v>
      </c>
      <c r="H49" s="42">
        <v>5</v>
      </c>
      <c r="I49" s="10">
        <v>3</v>
      </c>
      <c r="J49" s="17">
        <v>4</v>
      </c>
      <c r="K49" s="27">
        <v>1</v>
      </c>
      <c r="L49" s="27">
        <v>0</v>
      </c>
      <c r="M49" s="27">
        <v>1</v>
      </c>
      <c r="N49" s="27">
        <v>0</v>
      </c>
      <c r="O49" s="10">
        <v>1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>
        <v>2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11">
        <v>0</v>
      </c>
    </row>
    <row r="50" spans="1:36" ht="12.75">
      <c r="A50" s="26">
        <v>133</v>
      </c>
      <c r="B50">
        <v>46.25179</v>
      </c>
      <c r="C50">
        <v>-91.91839</v>
      </c>
      <c r="D50" s="10">
        <v>3</v>
      </c>
      <c r="E50" s="10" t="s">
        <v>573</v>
      </c>
      <c r="F50" s="114">
        <v>1</v>
      </c>
      <c r="G50" s="26">
        <v>1</v>
      </c>
      <c r="H50" s="42">
        <v>6</v>
      </c>
      <c r="I50" s="10">
        <v>2</v>
      </c>
      <c r="J50" s="17">
        <v>0</v>
      </c>
      <c r="K50" s="27">
        <v>1</v>
      </c>
      <c r="L50" s="27">
        <v>0</v>
      </c>
      <c r="M50" s="27">
        <v>1</v>
      </c>
      <c r="N50" s="27">
        <v>1</v>
      </c>
      <c r="O50" s="10">
        <v>0</v>
      </c>
      <c r="P50" s="10">
        <v>0</v>
      </c>
      <c r="Q50" s="10">
        <v>0</v>
      </c>
      <c r="R50" s="10">
        <v>1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1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2</v>
      </c>
      <c r="AI50" s="10">
        <v>0</v>
      </c>
      <c r="AJ50" s="111">
        <v>0</v>
      </c>
    </row>
    <row r="51" spans="1:36" ht="12.75">
      <c r="A51" s="26">
        <v>153</v>
      </c>
      <c r="B51">
        <v>46.25135</v>
      </c>
      <c r="C51">
        <v>-91.91772</v>
      </c>
      <c r="D51" s="10">
        <v>3</v>
      </c>
      <c r="E51" s="10" t="s">
        <v>572</v>
      </c>
      <c r="F51" s="114">
        <v>1</v>
      </c>
      <c r="G51" s="26">
        <v>1</v>
      </c>
      <c r="H51" s="42">
        <v>5</v>
      </c>
      <c r="I51" s="10">
        <v>3</v>
      </c>
      <c r="J51" s="17">
        <v>1</v>
      </c>
      <c r="K51" s="27">
        <v>0</v>
      </c>
      <c r="L51" s="27">
        <v>2</v>
      </c>
      <c r="M51" s="27">
        <v>0</v>
      </c>
      <c r="N51" s="27">
        <v>0</v>
      </c>
      <c r="O51" s="10">
        <v>0</v>
      </c>
      <c r="P51" s="10">
        <v>0</v>
      </c>
      <c r="Q51" s="10">
        <v>0</v>
      </c>
      <c r="R51" s="10">
        <v>1</v>
      </c>
      <c r="S51" s="10">
        <v>0</v>
      </c>
      <c r="T51" s="10">
        <v>0</v>
      </c>
      <c r="U51" s="10">
        <v>2</v>
      </c>
      <c r="V51" s="10">
        <v>2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1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11">
        <v>2</v>
      </c>
    </row>
    <row r="52" spans="1:36" ht="12.75">
      <c r="A52" s="26">
        <v>171</v>
      </c>
      <c r="B52">
        <v>46.25181</v>
      </c>
      <c r="C52">
        <v>-91.91709</v>
      </c>
      <c r="D52" s="10">
        <v>3</v>
      </c>
      <c r="E52" s="10" t="s">
        <v>572</v>
      </c>
      <c r="F52" s="114">
        <v>1</v>
      </c>
      <c r="G52" s="26">
        <v>1</v>
      </c>
      <c r="H52" s="42">
        <v>5</v>
      </c>
      <c r="I52" s="10">
        <v>2</v>
      </c>
      <c r="J52" s="17">
        <v>4</v>
      </c>
      <c r="K52" s="27">
        <v>0</v>
      </c>
      <c r="L52" s="27">
        <v>0</v>
      </c>
      <c r="M52" s="27">
        <v>1</v>
      </c>
      <c r="N52" s="27">
        <v>1</v>
      </c>
      <c r="O52" s="10">
        <v>1</v>
      </c>
      <c r="P52" s="10">
        <v>0</v>
      </c>
      <c r="Q52" s="10">
        <v>1</v>
      </c>
      <c r="R52" s="10">
        <v>0</v>
      </c>
      <c r="S52" s="10">
        <v>0</v>
      </c>
      <c r="T52" s="10">
        <v>0</v>
      </c>
      <c r="U52" s="10">
        <v>0</v>
      </c>
      <c r="V52" s="10">
        <v>2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11">
        <v>0</v>
      </c>
    </row>
    <row r="53" spans="1:36" ht="12.75">
      <c r="A53" s="26">
        <v>185</v>
      </c>
      <c r="B53">
        <v>46.25362</v>
      </c>
      <c r="C53">
        <v>-91.9165</v>
      </c>
      <c r="D53" s="10">
        <v>3</v>
      </c>
      <c r="E53" s="10" t="s">
        <v>572</v>
      </c>
      <c r="F53" s="114">
        <v>1</v>
      </c>
      <c r="G53" s="26">
        <v>1</v>
      </c>
      <c r="H53" s="42">
        <v>3</v>
      </c>
      <c r="I53" s="10">
        <v>3</v>
      </c>
      <c r="J53" s="17">
        <v>4</v>
      </c>
      <c r="K53" s="27">
        <v>0</v>
      </c>
      <c r="L53" s="27">
        <v>0</v>
      </c>
      <c r="M53" s="27">
        <v>0</v>
      </c>
      <c r="N53" s="27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2</v>
      </c>
      <c r="W53" s="10">
        <v>1</v>
      </c>
      <c r="X53" s="10">
        <v>0</v>
      </c>
      <c r="Y53" s="10">
        <v>0</v>
      </c>
      <c r="Z53" s="10">
        <v>0</v>
      </c>
      <c r="AA53" s="10">
        <v>3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11">
        <v>0</v>
      </c>
    </row>
    <row r="54" spans="1:36" ht="12.75">
      <c r="A54" s="26">
        <v>187</v>
      </c>
      <c r="B54">
        <v>46.25272</v>
      </c>
      <c r="C54">
        <v>-91.91647</v>
      </c>
      <c r="D54" s="10">
        <v>3</v>
      </c>
      <c r="E54" s="10" t="s">
        <v>573</v>
      </c>
      <c r="F54" s="114">
        <v>1</v>
      </c>
      <c r="G54" s="26">
        <v>1</v>
      </c>
      <c r="H54" s="42">
        <v>3</v>
      </c>
      <c r="I54" s="10">
        <v>2</v>
      </c>
      <c r="J54" s="17">
        <v>0</v>
      </c>
      <c r="K54" s="27">
        <v>0</v>
      </c>
      <c r="L54" s="27">
        <v>0</v>
      </c>
      <c r="M54" s="27">
        <v>0</v>
      </c>
      <c r="N54" s="27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1</v>
      </c>
      <c r="X54" s="10">
        <v>0</v>
      </c>
      <c r="Y54" s="10">
        <v>0</v>
      </c>
      <c r="Z54" s="10">
        <v>0</v>
      </c>
      <c r="AA54" s="10">
        <v>2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1</v>
      </c>
      <c r="AI54" s="10">
        <v>0</v>
      </c>
      <c r="AJ54" s="111">
        <v>0</v>
      </c>
    </row>
    <row r="55" spans="1:36" ht="12.75">
      <c r="A55" s="26">
        <v>213</v>
      </c>
      <c r="B55">
        <v>46.25048</v>
      </c>
      <c r="C55">
        <v>-91.91574</v>
      </c>
      <c r="D55" s="10">
        <v>3</v>
      </c>
      <c r="E55" s="10" t="s">
        <v>574</v>
      </c>
      <c r="F55" s="114">
        <v>1</v>
      </c>
      <c r="G55" s="26">
        <v>1</v>
      </c>
      <c r="H55" s="42">
        <v>2</v>
      </c>
      <c r="I55" s="10">
        <v>2</v>
      </c>
      <c r="J55" s="17">
        <v>0</v>
      </c>
      <c r="K55" s="27">
        <v>0</v>
      </c>
      <c r="L55" s="27">
        <v>0</v>
      </c>
      <c r="M55" s="27">
        <v>0</v>
      </c>
      <c r="N55" s="27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1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2</v>
      </c>
      <c r="AI55" s="10">
        <v>0</v>
      </c>
      <c r="AJ55" s="111">
        <v>0</v>
      </c>
    </row>
    <row r="56" spans="1:36" ht="12.75">
      <c r="A56" s="26">
        <v>283</v>
      </c>
      <c r="B56">
        <v>46.24782</v>
      </c>
      <c r="C56">
        <v>-91.91371</v>
      </c>
      <c r="D56" s="10">
        <v>3</v>
      </c>
      <c r="E56" s="10" t="s">
        <v>574</v>
      </c>
      <c r="F56" s="114">
        <v>1</v>
      </c>
      <c r="G56" s="26">
        <v>1</v>
      </c>
      <c r="H56" s="42">
        <v>1</v>
      </c>
      <c r="I56" s="10">
        <v>3</v>
      </c>
      <c r="J56" s="17">
        <v>0</v>
      </c>
      <c r="K56" s="27">
        <v>0</v>
      </c>
      <c r="L56" s="27">
        <v>0</v>
      </c>
      <c r="M56" s="27">
        <v>0</v>
      </c>
      <c r="N56" s="27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3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11">
        <v>0</v>
      </c>
    </row>
    <row r="57" spans="1:36" ht="12.75">
      <c r="A57" s="26">
        <v>326</v>
      </c>
      <c r="B57">
        <v>46.25323</v>
      </c>
      <c r="C57">
        <v>-91.9126</v>
      </c>
      <c r="D57" s="10">
        <v>3</v>
      </c>
      <c r="E57" s="10" t="s">
        <v>574</v>
      </c>
      <c r="F57" s="114">
        <v>1</v>
      </c>
      <c r="G57" s="26">
        <v>1</v>
      </c>
      <c r="H57" s="42">
        <v>4</v>
      </c>
      <c r="I57" s="10">
        <v>2</v>
      </c>
      <c r="J57" s="17">
        <v>0</v>
      </c>
      <c r="K57" s="27">
        <v>1</v>
      </c>
      <c r="L57" s="27">
        <v>0</v>
      </c>
      <c r="M57" s="27">
        <v>0</v>
      </c>
      <c r="N57" s="27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1</v>
      </c>
      <c r="Z57" s="10">
        <v>1</v>
      </c>
      <c r="AA57" s="10">
        <v>2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11">
        <v>0</v>
      </c>
    </row>
    <row r="58" spans="1:36" ht="12.75">
      <c r="A58" s="26">
        <v>329</v>
      </c>
      <c r="B58">
        <v>46.25188</v>
      </c>
      <c r="C58">
        <v>-91.91255</v>
      </c>
      <c r="D58" s="10">
        <v>3</v>
      </c>
      <c r="E58" s="10" t="s">
        <v>572</v>
      </c>
      <c r="F58" s="114">
        <v>1</v>
      </c>
      <c r="G58" s="26">
        <v>1</v>
      </c>
      <c r="H58" s="42">
        <v>5</v>
      </c>
      <c r="I58" s="10">
        <v>2</v>
      </c>
      <c r="J58" s="17">
        <v>0</v>
      </c>
      <c r="K58" s="27">
        <v>0</v>
      </c>
      <c r="L58" s="27">
        <v>0</v>
      </c>
      <c r="M58" s="27">
        <v>2</v>
      </c>
      <c r="N58" s="27">
        <v>0</v>
      </c>
      <c r="O58" s="10">
        <v>1</v>
      </c>
      <c r="P58" s="10">
        <v>0</v>
      </c>
      <c r="Q58" s="10">
        <v>0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2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11">
        <v>0</v>
      </c>
    </row>
    <row r="59" spans="1:36" ht="12.75">
      <c r="A59" s="26">
        <v>334</v>
      </c>
      <c r="B59">
        <v>46.24694</v>
      </c>
      <c r="C59">
        <v>-91.91238</v>
      </c>
      <c r="D59" s="10">
        <v>3</v>
      </c>
      <c r="E59" s="10" t="s">
        <v>572</v>
      </c>
      <c r="F59" s="114">
        <v>1</v>
      </c>
      <c r="G59" s="26">
        <v>1</v>
      </c>
      <c r="H59" s="42">
        <v>6</v>
      </c>
      <c r="I59" s="10">
        <v>2</v>
      </c>
      <c r="J59" s="17">
        <v>0</v>
      </c>
      <c r="K59" s="27">
        <v>0</v>
      </c>
      <c r="L59" s="27">
        <v>1</v>
      </c>
      <c r="M59" s="27">
        <v>1</v>
      </c>
      <c r="N59" s="27">
        <v>0</v>
      </c>
      <c r="O59" s="10">
        <v>0</v>
      </c>
      <c r="P59" s="10">
        <v>0</v>
      </c>
      <c r="Q59" s="10">
        <v>0</v>
      </c>
      <c r="R59" s="10">
        <v>1</v>
      </c>
      <c r="S59" s="10">
        <v>0</v>
      </c>
      <c r="T59" s="10">
        <v>0</v>
      </c>
      <c r="U59" s="10">
        <v>0</v>
      </c>
      <c r="V59" s="10">
        <v>1</v>
      </c>
      <c r="W59" s="10">
        <v>1</v>
      </c>
      <c r="X59" s="10">
        <v>0</v>
      </c>
      <c r="Y59" s="10">
        <v>0</v>
      </c>
      <c r="Z59" s="10">
        <v>0</v>
      </c>
      <c r="AA59" s="10">
        <v>2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11">
        <v>0</v>
      </c>
    </row>
    <row r="60" spans="1:36" ht="12.75">
      <c r="A60" s="26">
        <v>335</v>
      </c>
      <c r="B60">
        <v>46.24649</v>
      </c>
      <c r="C60">
        <v>-91.91236</v>
      </c>
      <c r="D60" s="10">
        <v>3</v>
      </c>
      <c r="E60" s="10" t="s">
        <v>572</v>
      </c>
      <c r="F60" s="114">
        <v>1</v>
      </c>
      <c r="G60" s="26">
        <v>1</v>
      </c>
      <c r="H60" s="42">
        <v>5</v>
      </c>
      <c r="I60" s="10">
        <v>2</v>
      </c>
      <c r="J60" s="17">
        <v>0</v>
      </c>
      <c r="K60" s="27">
        <v>0</v>
      </c>
      <c r="L60" s="27">
        <v>0</v>
      </c>
      <c r="M60" s="27">
        <v>2</v>
      </c>
      <c r="N60" s="27">
        <v>0</v>
      </c>
      <c r="O60" s="10">
        <v>1</v>
      </c>
      <c r="P60" s="10">
        <v>0</v>
      </c>
      <c r="Q60" s="10">
        <v>0</v>
      </c>
      <c r="R60" s="10">
        <v>1</v>
      </c>
      <c r="S60" s="10">
        <v>0</v>
      </c>
      <c r="T60" s="10">
        <v>0</v>
      </c>
      <c r="U60" s="10">
        <v>0</v>
      </c>
      <c r="V60" s="10">
        <v>2</v>
      </c>
      <c r="W60" s="10">
        <v>0</v>
      </c>
      <c r="X60" s="10">
        <v>0</v>
      </c>
      <c r="Y60" s="10">
        <v>0</v>
      </c>
      <c r="Z60" s="10">
        <v>0</v>
      </c>
      <c r="AA60" s="10">
        <v>1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11">
        <v>0</v>
      </c>
    </row>
    <row r="61" spans="1:36" ht="12.75">
      <c r="A61" s="26">
        <v>352</v>
      </c>
      <c r="B61">
        <v>46.25369</v>
      </c>
      <c r="C61">
        <v>-91.91196</v>
      </c>
      <c r="D61" s="10">
        <v>3</v>
      </c>
      <c r="E61" s="10" t="s">
        <v>572</v>
      </c>
      <c r="F61" s="114">
        <v>1</v>
      </c>
      <c r="G61" s="26">
        <v>1</v>
      </c>
      <c r="H61" s="42">
        <v>6</v>
      </c>
      <c r="I61" s="10">
        <v>3</v>
      </c>
      <c r="J61" s="17">
        <v>0</v>
      </c>
      <c r="K61" s="27">
        <v>1</v>
      </c>
      <c r="L61" s="27">
        <v>0</v>
      </c>
      <c r="M61" s="27">
        <v>1</v>
      </c>
      <c r="N61" s="27">
        <v>0</v>
      </c>
      <c r="O61" s="10">
        <v>1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</v>
      </c>
      <c r="W61" s="10">
        <v>1</v>
      </c>
      <c r="X61" s="10">
        <v>0</v>
      </c>
      <c r="Y61" s="10">
        <v>0</v>
      </c>
      <c r="Z61" s="10">
        <v>0</v>
      </c>
      <c r="AA61" s="10">
        <v>3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11">
        <v>0</v>
      </c>
    </row>
    <row r="62" spans="1:36" ht="12.75">
      <c r="A62" s="26">
        <v>357</v>
      </c>
      <c r="B62">
        <v>46.251</v>
      </c>
      <c r="C62">
        <v>-91.91187</v>
      </c>
      <c r="D62" s="10">
        <v>3</v>
      </c>
      <c r="E62" s="10" t="s">
        <v>574</v>
      </c>
      <c r="F62" s="114">
        <v>1</v>
      </c>
      <c r="G62" s="26">
        <v>1</v>
      </c>
      <c r="H62" s="42">
        <v>5</v>
      </c>
      <c r="I62" s="10">
        <v>1</v>
      </c>
      <c r="J62" s="17">
        <v>0</v>
      </c>
      <c r="K62" s="27">
        <v>1</v>
      </c>
      <c r="L62" s="27">
        <v>0</v>
      </c>
      <c r="M62" s="27">
        <v>0</v>
      </c>
      <c r="N62" s="27">
        <v>0</v>
      </c>
      <c r="O62" s="10">
        <v>0</v>
      </c>
      <c r="P62" s="10">
        <v>1</v>
      </c>
      <c r="Q62" s="10">
        <v>0</v>
      </c>
      <c r="R62" s="10">
        <v>1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1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1</v>
      </c>
      <c r="AI62" s="10">
        <v>0</v>
      </c>
      <c r="AJ62" s="111">
        <v>0</v>
      </c>
    </row>
    <row r="63" spans="1:36" ht="12.75">
      <c r="A63" s="26">
        <v>358</v>
      </c>
      <c r="B63">
        <v>46.25055</v>
      </c>
      <c r="C63">
        <v>-91.91186</v>
      </c>
      <c r="D63" s="10">
        <v>3</v>
      </c>
      <c r="E63" s="10" t="s">
        <v>572</v>
      </c>
      <c r="F63" s="114">
        <v>1</v>
      </c>
      <c r="G63" s="26">
        <v>1</v>
      </c>
      <c r="H63" s="42">
        <v>8</v>
      </c>
      <c r="I63" s="10">
        <v>2</v>
      </c>
      <c r="J63" s="17">
        <v>0</v>
      </c>
      <c r="K63" s="27">
        <v>1</v>
      </c>
      <c r="L63" s="27">
        <v>1</v>
      </c>
      <c r="M63" s="27">
        <v>1</v>
      </c>
      <c r="N63" s="27">
        <v>0</v>
      </c>
      <c r="O63" s="10">
        <v>1</v>
      </c>
      <c r="P63" s="10">
        <v>0</v>
      </c>
      <c r="Q63" s="10">
        <v>0</v>
      </c>
      <c r="R63" s="10">
        <v>1</v>
      </c>
      <c r="S63" s="10">
        <v>0</v>
      </c>
      <c r="T63" s="10">
        <v>0</v>
      </c>
      <c r="U63" s="10">
        <v>0</v>
      </c>
      <c r="V63" s="10">
        <v>2</v>
      </c>
      <c r="W63" s="10">
        <v>0</v>
      </c>
      <c r="X63" s="10">
        <v>0</v>
      </c>
      <c r="Y63" s="10">
        <v>0</v>
      </c>
      <c r="Z63" s="10">
        <v>0</v>
      </c>
      <c r="AA63" s="10">
        <v>2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1</v>
      </c>
      <c r="AI63" s="10">
        <v>0</v>
      </c>
      <c r="AJ63" s="111">
        <v>0</v>
      </c>
    </row>
    <row r="64" spans="1:36" ht="12.75">
      <c r="A64" s="26">
        <v>360</v>
      </c>
      <c r="B64">
        <v>46.24965</v>
      </c>
      <c r="C64">
        <v>-91.91182</v>
      </c>
      <c r="D64" s="10">
        <v>3</v>
      </c>
      <c r="E64" s="10" t="s">
        <v>572</v>
      </c>
      <c r="F64" s="114">
        <v>1</v>
      </c>
      <c r="G64" s="26">
        <v>1</v>
      </c>
      <c r="H64" s="42">
        <v>3</v>
      </c>
      <c r="I64" s="10">
        <v>3</v>
      </c>
      <c r="J64" s="17">
        <v>0</v>
      </c>
      <c r="K64" s="27">
        <v>0</v>
      </c>
      <c r="L64" s="27">
        <v>0</v>
      </c>
      <c r="M64" s="27">
        <v>3</v>
      </c>
      <c r="N64" s="27">
        <v>0</v>
      </c>
      <c r="O64" s="10">
        <v>1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2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11">
        <v>0</v>
      </c>
    </row>
    <row r="65" spans="1:36" ht="12.75">
      <c r="A65" s="26">
        <v>361</v>
      </c>
      <c r="B65">
        <v>46.24695</v>
      </c>
      <c r="C65">
        <v>-91.91173</v>
      </c>
      <c r="D65" s="10">
        <v>3</v>
      </c>
      <c r="E65" s="10" t="s">
        <v>572</v>
      </c>
      <c r="F65" s="114">
        <v>1</v>
      </c>
      <c r="G65" s="26">
        <v>1</v>
      </c>
      <c r="H65" s="42">
        <v>5</v>
      </c>
      <c r="I65" s="10">
        <v>3</v>
      </c>
      <c r="J65" s="17">
        <v>0</v>
      </c>
      <c r="K65" s="27">
        <v>0</v>
      </c>
      <c r="L65" s="27">
        <v>0</v>
      </c>
      <c r="M65" s="27">
        <v>2</v>
      </c>
      <c r="N65" s="27">
        <v>0</v>
      </c>
      <c r="O65" s="10">
        <v>1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1</v>
      </c>
      <c r="W65" s="10">
        <v>0</v>
      </c>
      <c r="X65" s="10">
        <v>0</v>
      </c>
      <c r="Y65" s="10">
        <v>0</v>
      </c>
      <c r="Z65" s="10">
        <v>1</v>
      </c>
      <c r="AA65" s="10">
        <v>1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11">
        <v>0</v>
      </c>
    </row>
    <row r="66" spans="1:36" ht="12.75">
      <c r="A66" s="26">
        <v>383</v>
      </c>
      <c r="B66">
        <v>46.24966</v>
      </c>
      <c r="C66">
        <v>-91.91118</v>
      </c>
      <c r="D66" s="10">
        <v>3</v>
      </c>
      <c r="E66" s="10" t="s">
        <v>572</v>
      </c>
      <c r="F66" s="114">
        <v>1</v>
      </c>
      <c r="G66" s="26">
        <v>1</v>
      </c>
      <c r="H66" s="42">
        <v>3</v>
      </c>
      <c r="I66" s="10">
        <v>3</v>
      </c>
      <c r="J66" s="17">
        <v>0</v>
      </c>
      <c r="K66" s="27">
        <v>0</v>
      </c>
      <c r="L66" s="27">
        <v>0</v>
      </c>
      <c r="M66" s="27">
        <v>2</v>
      </c>
      <c r="N66" s="27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2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3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11">
        <v>0</v>
      </c>
    </row>
    <row r="67" spans="1:36" ht="12.75">
      <c r="A67" s="26">
        <v>405</v>
      </c>
      <c r="B67">
        <v>46.26092</v>
      </c>
      <c r="C67">
        <v>-91.91027</v>
      </c>
      <c r="D67" s="10">
        <v>3</v>
      </c>
      <c r="E67" s="10" t="s">
        <v>572</v>
      </c>
      <c r="F67" s="114">
        <v>1</v>
      </c>
      <c r="G67" s="26">
        <v>1</v>
      </c>
      <c r="H67" s="42">
        <v>1</v>
      </c>
      <c r="I67" s="10">
        <v>3</v>
      </c>
      <c r="J67" s="17">
        <v>0</v>
      </c>
      <c r="K67" s="27">
        <v>0</v>
      </c>
      <c r="L67" s="27">
        <v>0</v>
      </c>
      <c r="M67" s="27">
        <v>0</v>
      </c>
      <c r="N67" s="27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3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11">
        <v>0</v>
      </c>
    </row>
    <row r="68" spans="1:36" ht="12.75">
      <c r="A68" s="26">
        <v>419</v>
      </c>
      <c r="B68">
        <v>46.26093</v>
      </c>
      <c r="C68">
        <v>-91.90962</v>
      </c>
      <c r="D68" s="10">
        <v>3</v>
      </c>
      <c r="E68" s="10" t="s">
        <v>572</v>
      </c>
      <c r="F68" s="114">
        <v>1</v>
      </c>
      <c r="G68" s="26">
        <v>1</v>
      </c>
      <c r="H68" s="42">
        <v>4</v>
      </c>
      <c r="I68" s="10">
        <v>3</v>
      </c>
      <c r="J68" s="17">
        <v>0</v>
      </c>
      <c r="K68" s="27">
        <v>0</v>
      </c>
      <c r="L68" s="27">
        <v>1</v>
      </c>
      <c r="M68" s="27">
        <v>0</v>
      </c>
      <c r="N68" s="27">
        <v>0</v>
      </c>
      <c r="O68" s="10">
        <v>1</v>
      </c>
      <c r="P68" s="10">
        <v>0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3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11">
        <v>0</v>
      </c>
    </row>
    <row r="69" spans="1:36" ht="12.75">
      <c r="A69" s="26">
        <v>112</v>
      </c>
      <c r="B69">
        <v>46.25402</v>
      </c>
      <c r="C69">
        <v>-91.91911</v>
      </c>
      <c r="D69" s="10">
        <v>3.5</v>
      </c>
      <c r="E69" s="10" t="s">
        <v>572</v>
      </c>
      <c r="F69" s="114">
        <v>1</v>
      </c>
      <c r="G69" s="26">
        <v>1</v>
      </c>
      <c r="H69" s="42">
        <v>6</v>
      </c>
      <c r="I69" s="10">
        <v>3</v>
      </c>
      <c r="J69" s="17">
        <v>1</v>
      </c>
      <c r="K69" s="27">
        <v>1</v>
      </c>
      <c r="L69" s="27">
        <v>1</v>
      </c>
      <c r="M69" s="27">
        <v>1</v>
      </c>
      <c r="N69" s="27">
        <v>0</v>
      </c>
      <c r="O69" s="10">
        <v>0</v>
      </c>
      <c r="P69" s="10">
        <v>0</v>
      </c>
      <c r="Q69" s="10">
        <v>0</v>
      </c>
      <c r="R69" s="10">
        <v>1</v>
      </c>
      <c r="S69" s="10">
        <v>0</v>
      </c>
      <c r="T69" s="10">
        <v>0</v>
      </c>
      <c r="U69" s="10">
        <v>0</v>
      </c>
      <c r="V69" s="10">
        <v>3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1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11">
        <v>0</v>
      </c>
    </row>
    <row r="70" spans="1:36" ht="12.75">
      <c r="A70" s="26">
        <v>139</v>
      </c>
      <c r="B70">
        <v>46.24909</v>
      </c>
      <c r="C70">
        <v>-91.91829</v>
      </c>
      <c r="D70" s="10">
        <v>3.5</v>
      </c>
      <c r="E70" s="10" t="s">
        <v>572</v>
      </c>
      <c r="F70" s="114">
        <v>1</v>
      </c>
      <c r="G70" s="26">
        <v>1</v>
      </c>
      <c r="H70" s="42">
        <v>5</v>
      </c>
      <c r="I70" s="10">
        <v>2</v>
      </c>
      <c r="J70" s="17">
        <v>1</v>
      </c>
      <c r="K70" s="27">
        <v>0</v>
      </c>
      <c r="L70" s="27">
        <v>2</v>
      </c>
      <c r="M70" s="27">
        <v>1</v>
      </c>
      <c r="N70" s="27">
        <v>0</v>
      </c>
      <c r="O70" s="10">
        <v>0</v>
      </c>
      <c r="P70" s="10">
        <v>0</v>
      </c>
      <c r="Q70" s="10">
        <v>0</v>
      </c>
      <c r="R70" s="10">
        <v>1</v>
      </c>
      <c r="S70" s="10">
        <v>0</v>
      </c>
      <c r="T70" s="10">
        <v>0</v>
      </c>
      <c r="U70" s="10">
        <v>0</v>
      </c>
      <c r="V70" s="10">
        <v>1</v>
      </c>
      <c r="W70" s="10">
        <v>0</v>
      </c>
      <c r="X70" s="10">
        <v>0</v>
      </c>
      <c r="Y70" s="10">
        <v>0</v>
      </c>
      <c r="Z70" s="10">
        <v>0</v>
      </c>
      <c r="AA70" s="10">
        <v>1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11">
        <v>0</v>
      </c>
    </row>
    <row r="71" spans="1:36" ht="12.75">
      <c r="A71" s="26">
        <v>206</v>
      </c>
      <c r="B71">
        <v>46.25363</v>
      </c>
      <c r="C71">
        <v>-91.91585</v>
      </c>
      <c r="D71" s="10">
        <v>3.5</v>
      </c>
      <c r="E71" s="10" t="s">
        <v>572</v>
      </c>
      <c r="F71" s="114">
        <v>1</v>
      </c>
      <c r="G71" s="26">
        <v>1</v>
      </c>
      <c r="H71" s="42">
        <v>4</v>
      </c>
      <c r="I71" s="10">
        <v>3</v>
      </c>
      <c r="J71" s="17">
        <v>0</v>
      </c>
      <c r="K71" s="27">
        <v>0</v>
      </c>
      <c r="L71" s="27">
        <v>0</v>
      </c>
      <c r="M71" s="27">
        <v>0</v>
      </c>
      <c r="N71" s="27">
        <v>0</v>
      </c>
      <c r="O71" s="10">
        <v>2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1</v>
      </c>
      <c r="AA71" s="10">
        <v>3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1</v>
      </c>
      <c r="AI71" s="10">
        <v>0</v>
      </c>
      <c r="AJ71" s="111">
        <v>0</v>
      </c>
    </row>
    <row r="72" spans="1:36" ht="12.75">
      <c r="A72" s="26">
        <v>385</v>
      </c>
      <c r="B72">
        <v>46.26046</v>
      </c>
      <c r="C72">
        <v>-91.9109</v>
      </c>
      <c r="D72" s="10">
        <v>3.5</v>
      </c>
      <c r="E72" s="10" t="s">
        <v>572</v>
      </c>
      <c r="F72" s="114">
        <v>1</v>
      </c>
      <c r="G72" s="26">
        <v>1</v>
      </c>
      <c r="H72" s="42">
        <v>2</v>
      </c>
      <c r="I72" s="10">
        <v>3</v>
      </c>
      <c r="J72" s="17">
        <v>0</v>
      </c>
      <c r="K72" s="27">
        <v>0</v>
      </c>
      <c r="L72" s="27">
        <v>0</v>
      </c>
      <c r="M72" s="27">
        <v>0</v>
      </c>
      <c r="N72" s="27">
        <v>0</v>
      </c>
      <c r="O72" s="10">
        <v>1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3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11">
        <v>0</v>
      </c>
    </row>
    <row r="73" spans="1:36" ht="12.75">
      <c r="A73" s="26">
        <v>406</v>
      </c>
      <c r="B73">
        <v>46.26047</v>
      </c>
      <c r="C73">
        <v>-91.91025</v>
      </c>
      <c r="D73" s="10">
        <v>3.5</v>
      </c>
      <c r="E73" s="10" t="s">
        <v>572</v>
      </c>
      <c r="F73" s="114">
        <v>1</v>
      </c>
      <c r="G73" s="26">
        <v>1</v>
      </c>
      <c r="H73" s="42">
        <v>1</v>
      </c>
      <c r="I73" s="10">
        <v>3</v>
      </c>
      <c r="J73" s="17">
        <v>0</v>
      </c>
      <c r="K73" s="27">
        <v>0</v>
      </c>
      <c r="L73" s="27">
        <v>0</v>
      </c>
      <c r="M73" s="27">
        <v>0</v>
      </c>
      <c r="N73" s="27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3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11">
        <v>0</v>
      </c>
    </row>
    <row r="74" spans="1:36" ht="12.75">
      <c r="A74" s="26">
        <v>410</v>
      </c>
      <c r="B74">
        <v>46.25867</v>
      </c>
      <c r="C74">
        <v>-91.91019</v>
      </c>
      <c r="D74" s="10">
        <v>3.5</v>
      </c>
      <c r="E74" s="10" t="s">
        <v>572</v>
      </c>
      <c r="F74" s="114">
        <v>1</v>
      </c>
      <c r="G74" s="26">
        <v>1</v>
      </c>
      <c r="H74" s="42">
        <v>3</v>
      </c>
      <c r="I74" s="10">
        <v>3</v>
      </c>
      <c r="J74" s="17">
        <v>0</v>
      </c>
      <c r="K74" s="27">
        <v>0</v>
      </c>
      <c r="L74" s="27">
        <v>0</v>
      </c>
      <c r="M74" s="27">
        <v>0</v>
      </c>
      <c r="N74" s="27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1</v>
      </c>
      <c r="W74" s="10">
        <v>0</v>
      </c>
      <c r="X74" s="10">
        <v>0</v>
      </c>
      <c r="Y74" s="10">
        <v>0</v>
      </c>
      <c r="Z74" s="10">
        <v>0</v>
      </c>
      <c r="AA74" s="10">
        <v>3</v>
      </c>
      <c r="AB74" s="10">
        <v>1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11">
        <v>0</v>
      </c>
    </row>
    <row r="75" spans="1:36" ht="12.75">
      <c r="A75" s="26">
        <v>1</v>
      </c>
      <c r="B75">
        <v>46.25434</v>
      </c>
      <c r="C75">
        <v>-91.92691</v>
      </c>
      <c r="D75" s="10">
        <v>4</v>
      </c>
      <c r="E75" s="10" t="s">
        <v>572</v>
      </c>
      <c r="F75" s="114">
        <v>1</v>
      </c>
      <c r="G75" s="26">
        <v>1</v>
      </c>
      <c r="H75" s="42">
        <v>4</v>
      </c>
      <c r="I75" s="10">
        <v>2</v>
      </c>
      <c r="J75" s="17">
        <v>2</v>
      </c>
      <c r="K75" s="27">
        <v>1</v>
      </c>
      <c r="L75" s="27">
        <v>0</v>
      </c>
      <c r="M75" s="27">
        <v>0</v>
      </c>
      <c r="N75" s="27">
        <v>0</v>
      </c>
      <c r="O75" s="10">
        <v>0</v>
      </c>
      <c r="P75" s="10">
        <v>0</v>
      </c>
      <c r="Q75" s="10">
        <v>0</v>
      </c>
      <c r="R75" s="10">
        <v>1</v>
      </c>
      <c r="S75" s="10">
        <v>0</v>
      </c>
      <c r="T75" s="10">
        <v>0</v>
      </c>
      <c r="U75" s="10">
        <v>0</v>
      </c>
      <c r="V75" s="10">
        <v>1</v>
      </c>
      <c r="W75" s="10">
        <v>0</v>
      </c>
      <c r="X75" s="10">
        <v>1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11">
        <v>0</v>
      </c>
    </row>
    <row r="76" spans="1:36" ht="12.75">
      <c r="A76" s="26">
        <v>14</v>
      </c>
      <c r="B76">
        <v>46.25528</v>
      </c>
      <c r="C76">
        <v>-91.92499</v>
      </c>
      <c r="D76" s="10">
        <v>4</v>
      </c>
      <c r="E76" s="10" t="s">
        <v>572</v>
      </c>
      <c r="F76" s="114">
        <v>1</v>
      </c>
      <c r="G76" s="26">
        <v>1</v>
      </c>
      <c r="H76" s="42">
        <v>7</v>
      </c>
      <c r="I76" s="10">
        <v>3</v>
      </c>
      <c r="J76" s="17">
        <v>1</v>
      </c>
      <c r="K76" s="27">
        <v>0</v>
      </c>
      <c r="L76" s="27">
        <v>2</v>
      </c>
      <c r="M76" s="27">
        <v>1</v>
      </c>
      <c r="N76" s="27">
        <v>0</v>
      </c>
      <c r="O76" s="10">
        <v>1</v>
      </c>
      <c r="P76" s="10">
        <v>0</v>
      </c>
      <c r="Q76" s="10">
        <v>0</v>
      </c>
      <c r="R76" s="10">
        <v>1</v>
      </c>
      <c r="S76" s="10">
        <v>0</v>
      </c>
      <c r="T76" s="10">
        <v>0</v>
      </c>
      <c r="U76" s="10">
        <v>0</v>
      </c>
      <c r="V76" s="10">
        <v>2</v>
      </c>
      <c r="W76" s="10">
        <v>1</v>
      </c>
      <c r="X76" s="10">
        <v>0</v>
      </c>
      <c r="Y76" s="10">
        <v>0</v>
      </c>
      <c r="Z76" s="10">
        <v>0</v>
      </c>
      <c r="AA76" s="10">
        <v>2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11">
        <v>0</v>
      </c>
    </row>
    <row r="77" spans="1:36" ht="12.75">
      <c r="A77" s="26">
        <v>154</v>
      </c>
      <c r="B77">
        <v>46.2509</v>
      </c>
      <c r="C77">
        <v>-91.91771</v>
      </c>
      <c r="D77" s="10">
        <v>4</v>
      </c>
      <c r="E77" s="10" t="s">
        <v>572</v>
      </c>
      <c r="F77" s="114">
        <v>1</v>
      </c>
      <c r="G77" s="26">
        <v>1</v>
      </c>
      <c r="H77" s="42">
        <v>3</v>
      </c>
      <c r="I77" s="10">
        <v>3</v>
      </c>
      <c r="J77" s="17">
        <v>0</v>
      </c>
      <c r="K77" s="27">
        <v>0</v>
      </c>
      <c r="L77" s="27">
        <v>0</v>
      </c>
      <c r="M77" s="27">
        <v>0</v>
      </c>
      <c r="N77" s="27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1</v>
      </c>
      <c r="X77" s="10">
        <v>0</v>
      </c>
      <c r="Y77" s="10">
        <v>0</v>
      </c>
      <c r="Z77" s="10">
        <v>0</v>
      </c>
      <c r="AA77" s="10">
        <v>3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1</v>
      </c>
      <c r="AI77" s="10">
        <v>0</v>
      </c>
      <c r="AJ77" s="111">
        <v>0</v>
      </c>
    </row>
    <row r="78" spans="1:36" ht="12.75">
      <c r="A78" s="26">
        <v>161</v>
      </c>
      <c r="B78">
        <v>46.24775</v>
      </c>
      <c r="C78">
        <v>-91.9176</v>
      </c>
      <c r="D78" s="10">
        <v>4</v>
      </c>
      <c r="E78" s="10" t="s">
        <v>572</v>
      </c>
      <c r="F78" s="114">
        <v>1</v>
      </c>
      <c r="G78" s="26">
        <v>1</v>
      </c>
      <c r="H78" s="42">
        <v>3</v>
      </c>
      <c r="I78" s="10">
        <v>3</v>
      </c>
      <c r="J78" s="17">
        <v>0</v>
      </c>
      <c r="K78" s="27">
        <v>0</v>
      </c>
      <c r="L78" s="27">
        <v>0</v>
      </c>
      <c r="M78" s="27">
        <v>0</v>
      </c>
      <c r="N78" s="27">
        <v>0</v>
      </c>
      <c r="O78" s="10">
        <v>0</v>
      </c>
      <c r="P78" s="10">
        <v>0</v>
      </c>
      <c r="Q78" s="10">
        <v>0</v>
      </c>
      <c r="R78" s="10">
        <v>1</v>
      </c>
      <c r="S78" s="10">
        <v>0</v>
      </c>
      <c r="T78" s="10">
        <v>0</v>
      </c>
      <c r="U78" s="10">
        <v>0</v>
      </c>
      <c r="V78" s="10">
        <v>2</v>
      </c>
      <c r="W78" s="10">
        <v>0</v>
      </c>
      <c r="X78" s="10">
        <v>0</v>
      </c>
      <c r="Y78" s="10">
        <v>0</v>
      </c>
      <c r="Z78" s="10">
        <v>0</v>
      </c>
      <c r="AA78" s="10">
        <v>3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11">
        <v>0</v>
      </c>
    </row>
    <row r="79" spans="1:36" ht="12.75">
      <c r="A79" s="26">
        <v>167</v>
      </c>
      <c r="B79">
        <v>46.25361</v>
      </c>
      <c r="C79">
        <v>-91.91715</v>
      </c>
      <c r="D79" s="10">
        <v>4</v>
      </c>
      <c r="E79" s="10" t="s">
        <v>572</v>
      </c>
      <c r="F79" s="114">
        <v>1</v>
      </c>
      <c r="G79" s="26">
        <v>1</v>
      </c>
      <c r="H79" s="42">
        <v>6</v>
      </c>
      <c r="I79" s="10">
        <v>3</v>
      </c>
      <c r="J79" s="17">
        <v>0</v>
      </c>
      <c r="K79" s="27">
        <v>1</v>
      </c>
      <c r="L79" s="27">
        <v>0</v>
      </c>
      <c r="M79" s="27">
        <v>1</v>
      </c>
      <c r="N79" s="27">
        <v>0</v>
      </c>
      <c r="O79" s="10">
        <v>1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1</v>
      </c>
      <c r="X79" s="10">
        <v>0</v>
      </c>
      <c r="Y79" s="10">
        <v>0</v>
      </c>
      <c r="Z79" s="10">
        <v>0</v>
      </c>
      <c r="AA79" s="10">
        <v>3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2</v>
      </c>
      <c r="AI79" s="10">
        <v>0</v>
      </c>
      <c r="AJ79" s="111">
        <v>0</v>
      </c>
    </row>
    <row r="80" spans="1:36" ht="12.75">
      <c r="A80" s="26">
        <v>227</v>
      </c>
      <c r="B80">
        <v>46.25544</v>
      </c>
      <c r="C80">
        <v>-91.91527</v>
      </c>
      <c r="D80" s="10">
        <v>4</v>
      </c>
      <c r="E80" s="10" t="s">
        <v>572</v>
      </c>
      <c r="F80" s="114">
        <v>1</v>
      </c>
      <c r="G80" s="26">
        <v>1</v>
      </c>
      <c r="H80" s="42">
        <v>5</v>
      </c>
      <c r="I80" s="10">
        <v>3</v>
      </c>
      <c r="J80" s="17">
        <v>0</v>
      </c>
      <c r="K80" s="27">
        <v>1</v>
      </c>
      <c r="L80" s="27">
        <v>2</v>
      </c>
      <c r="M80" s="27">
        <v>0</v>
      </c>
      <c r="N80" s="27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3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2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1</v>
      </c>
      <c r="AI80" s="10">
        <v>0</v>
      </c>
      <c r="AJ80" s="111">
        <v>0</v>
      </c>
    </row>
    <row r="81" spans="1:36" ht="12.75">
      <c r="A81" s="26">
        <v>229</v>
      </c>
      <c r="B81">
        <v>46.25454</v>
      </c>
      <c r="C81">
        <v>-91.91524</v>
      </c>
      <c r="D81" s="10">
        <v>4</v>
      </c>
      <c r="E81" s="10" t="s">
        <v>572</v>
      </c>
      <c r="F81" s="114">
        <v>1</v>
      </c>
      <c r="G81" s="26">
        <v>1</v>
      </c>
      <c r="H81" s="42">
        <v>7</v>
      </c>
      <c r="I81" s="10">
        <v>3</v>
      </c>
      <c r="J81" s="17">
        <v>1</v>
      </c>
      <c r="K81" s="27">
        <v>1</v>
      </c>
      <c r="L81" s="27">
        <v>0</v>
      </c>
      <c r="M81" s="27">
        <v>1</v>
      </c>
      <c r="N81" s="27">
        <v>0</v>
      </c>
      <c r="O81" s="10">
        <v>1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3</v>
      </c>
      <c r="V81" s="10">
        <v>0</v>
      </c>
      <c r="W81" s="10">
        <v>1</v>
      </c>
      <c r="X81" s="10">
        <v>0</v>
      </c>
      <c r="Y81" s="10">
        <v>0</v>
      </c>
      <c r="Z81" s="10">
        <v>0</v>
      </c>
      <c r="AA81" s="10">
        <v>2</v>
      </c>
      <c r="AB81" s="10">
        <v>1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11">
        <v>0</v>
      </c>
    </row>
    <row r="82" spans="1:36" ht="12.75">
      <c r="A82" s="26">
        <v>230</v>
      </c>
      <c r="B82">
        <v>46.25409</v>
      </c>
      <c r="C82">
        <v>-91.91522</v>
      </c>
      <c r="D82" s="10">
        <v>4</v>
      </c>
      <c r="E82" s="10" t="s">
        <v>572</v>
      </c>
      <c r="F82" s="114">
        <v>1</v>
      </c>
      <c r="G82" s="26">
        <v>1</v>
      </c>
      <c r="H82" s="42">
        <v>5</v>
      </c>
      <c r="I82" s="10">
        <v>2</v>
      </c>
      <c r="J82" s="17">
        <v>0</v>
      </c>
      <c r="K82" s="27">
        <v>0</v>
      </c>
      <c r="L82" s="27">
        <v>0</v>
      </c>
      <c r="M82" s="27">
        <v>0</v>
      </c>
      <c r="N82" s="27">
        <v>0</v>
      </c>
      <c r="O82" s="10">
        <v>1</v>
      </c>
      <c r="P82" s="10">
        <v>0</v>
      </c>
      <c r="Q82" s="10">
        <v>0</v>
      </c>
      <c r="R82" s="10">
        <v>1</v>
      </c>
      <c r="S82" s="10">
        <v>0</v>
      </c>
      <c r="T82" s="10">
        <v>0</v>
      </c>
      <c r="U82" s="10">
        <v>0</v>
      </c>
      <c r="V82" s="10">
        <v>0</v>
      </c>
      <c r="W82" s="10">
        <v>1</v>
      </c>
      <c r="X82" s="10">
        <v>0</v>
      </c>
      <c r="Y82" s="10">
        <v>0</v>
      </c>
      <c r="Z82" s="10">
        <v>0</v>
      </c>
      <c r="AA82" s="10">
        <v>2</v>
      </c>
      <c r="AB82" s="10">
        <v>1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11">
        <v>0</v>
      </c>
    </row>
    <row r="83" spans="1:36" ht="12.75">
      <c r="A83" s="26">
        <v>248</v>
      </c>
      <c r="B83">
        <v>46.2559</v>
      </c>
      <c r="C83">
        <v>-91.91464</v>
      </c>
      <c r="D83" s="10">
        <v>4</v>
      </c>
      <c r="E83" s="10" t="s">
        <v>572</v>
      </c>
      <c r="F83" s="114">
        <v>1</v>
      </c>
      <c r="G83" s="26">
        <v>1</v>
      </c>
      <c r="H83" s="42">
        <v>3</v>
      </c>
      <c r="I83" s="10">
        <v>2</v>
      </c>
      <c r="J83" s="17">
        <v>4</v>
      </c>
      <c r="K83" s="27">
        <v>0</v>
      </c>
      <c r="L83" s="27">
        <v>1</v>
      </c>
      <c r="M83" s="27">
        <v>0</v>
      </c>
      <c r="N83" s="27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2</v>
      </c>
      <c r="W83" s="10">
        <v>0</v>
      </c>
      <c r="X83" s="10">
        <v>0</v>
      </c>
      <c r="Y83" s="10">
        <v>0</v>
      </c>
      <c r="Z83" s="10">
        <v>0</v>
      </c>
      <c r="AA83" s="10">
        <v>2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11">
        <v>0</v>
      </c>
    </row>
    <row r="84" spans="1:36" ht="12.75">
      <c r="A84" s="26">
        <v>301</v>
      </c>
      <c r="B84">
        <v>46.25367</v>
      </c>
      <c r="C84">
        <v>-91.91326</v>
      </c>
      <c r="D84" s="10">
        <v>4</v>
      </c>
      <c r="E84" s="10" t="s">
        <v>574</v>
      </c>
      <c r="F84" s="114">
        <v>1</v>
      </c>
      <c r="G84" s="26">
        <v>1</v>
      </c>
      <c r="H84" s="42">
        <v>6</v>
      </c>
      <c r="I84" s="10">
        <v>2</v>
      </c>
      <c r="J84" s="17">
        <v>0</v>
      </c>
      <c r="K84" s="27">
        <v>1</v>
      </c>
      <c r="L84" s="27">
        <v>0</v>
      </c>
      <c r="M84" s="27">
        <v>1</v>
      </c>
      <c r="N84" s="27">
        <v>0</v>
      </c>
      <c r="O84" s="10">
        <v>0</v>
      </c>
      <c r="P84" s="10">
        <v>0</v>
      </c>
      <c r="Q84" s="10">
        <v>0</v>
      </c>
      <c r="R84" s="10">
        <v>1</v>
      </c>
      <c r="S84" s="10">
        <v>0</v>
      </c>
      <c r="T84" s="10">
        <v>0</v>
      </c>
      <c r="U84" s="10">
        <v>0</v>
      </c>
      <c r="V84" s="10">
        <v>0</v>
      </c>
      <c r="W84" s="10">
        <v>1</v>
      </c>
      <c r="X84" s="10">
        <v>0</v>
      </c>
      <c r="Y84" s="10">
        <v>0</v>
      </c>
      <c r="Z84" s="10">
        <v>0</v>
      </c>
      <c r="AA84" s="10">
        <v>2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1</v>
      </c>
      <c r="AI84" s="10">
        <v>0</v>
      </c>
      <c r="AJ84" s="111">
        <v>0</v>
      </c>
    </row>
    <row r="85" spans="1:36" ht="12.75">
      <c r="A85" s="26">
        <v>314</v>
      </c>
      <c r="B85">
        <v>46.25863</v>
      </c>
      <c r="C85">
        <v>-91.91279</v>
      </c>
      <c r="D85" s="10">
        <v>4</v>
      </c>
      <c r="E85" s="10" t="s">
        <v>572</v>
      </c>
      <c r="F85" s="114">
        <v>1</v>
      </c>
      <c r="G85" s="26">
        <v>1</v>
      </c>
      <c r="H85" s="42">
        <v>2</v>
      </c>
      <c r="I85" s="10">
        <v>3</v>
      </c>
      <c r="J85" s="17">
        <v>0</v>
      </c>
      <c r="K85" s="27">
        <v>0</v>
      </c>
      <c r="L85" s="27">
        <v>0</v>
      </c>
      <c r="M85" s="27">
        <v>0</v>
      </c>
      <c r="N85" s="27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</v>
      </c>
      <c r="X85" s="10">
        <v>0</v>
      </c>
      <c r="Y85" s="10">
        <v>0</v>
      </c>
      <c r="Z85" s="10">
        <v>0</v>
      </c>
      <c r="AA85" s="10">
        <v>3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11">
        <v>0</v>
      </c>
    </row>
    <row r="86" spans="1:36" ht="12.75">
      <c r="A86" s="26">
        <v>324</v>
      </c>
      <c r="B86">
        <v>46.25413</v>
      </c>
      <c r="C86">
        <v>-91.91263</v>
      </c>
      <c r="D86" s="10">
        <v>4</v>
      </c>
      <c r="E86" s="10" t="s">
        <v>572</v>
      </c>
      <c r="F86" s="114">
        <v>1</v>
      </c>
      <c r="G86" s="26">
        <v>1</v>
      </c>
      <c r="H86" s="42">
        <v>8</v>
      </c>
      <c r="I86" s="10">
        <v>2</v>
      </c>
      <c r="J86" s="17">
        <v>0</v>
      </c>
      <c r="K86" s="27">
        <v>1</v>
      </c>
      <c r="L86" s="27">
        <v>0</v>
      </c>
      <c r="M86" s="27">
        <v>1</v>
      </c>
      <c r="N86" s="27">
        <v>0</v>
      </c>
      <c r="O86" s="10">
        <v>1</v>
      </c>
      <c r="P86" s="10">
        <v>0</v>
      </c>
      <c r="Q86" s="10">
        <v>0</v>
      </c>
      <c r="R86" s="10">
        <v>1</v>
      </c>
      <c r="S86" s="10">
        <v>0</v>
      </c>
      <c r="T86" s="10">
        <v>0</v>
      </c>
      <c r="U86" s="10">
        <v>0</v>
      </c>
      <c r="V86" s="10">
        <v>0</v>
      </c>
      <c r="W86" s="10">
        <v>1</v>
      </c>
      <c r="X86" s="10">
        <v>0</v>
      </c>
      <c r="Y86" s="10">
        <v>0</v>
      </c>
      <c r="Z86" s="10">
        <v>1</v>
      </c>
      <c r="AA86" s="10">
        <v>1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2</v>
      </c>
      <c r="AI86" s="10">
        <v>0</v>
      </c>
      <c r="AJ86" s="111">
        <v>0</v>
      </c>
    </row>
    <row r="87" spans="1:36" ht="12.75">
      <c r="A87" s="26">
        <v>325</v>
      </c>
      <c r="B87">
        <v>46.25368</v>
      </c>
      <c r="C87">
        <v>-91.91261</v>
      </c>
      <c r="D87" s="10">
        <v>4</v>
      </c>
      <c r="E87" s="10" t="s">
        <v>572</v>
      </c>
      <c r="F87" s="114">
        <v>1</v>
      </c>
      <c r="G87" s="26">
        <v>1</v>
      </c>
      <c r="H87" s="42">
        <v>3</v>
      </c>
      <c r="I87" s="10">
        <v>3</v>
      </c>
      <c r="J87" s="17">
        <v>0</v>
      </c>
      <c r="K87" s="27">
        <v>0</v>
      </c>
      <c r="L87" s="27">
        <v>0</v>
      </c>
      <c r="M87" s="27">
        <v>0</v>
      </c>
      <c r="N87" s="27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</v>
      </c>
      <c r="X87" s="10">
        <v>0</v>
      </c>
      <c r="Y87" s="10">
        <v>0</v>
      </c>
      <c r="Z87" s="10">
        <v>1</v>
      </c>
      <c r="AA87" s="10">
        <v>3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11">
        <v>0</v>
      </c>
    </row>
    <row r="88" spans="1:36" ht="12.75">
      <c r="A88" s="26">
        <v>328</v>
      </c>
      <c r="B88">
        <v>46.25233</v>
      </c>
      <c r="C88">
        <v>-91.91257</v>
      </c>
      <c r="D88" s="10">
        <v>4</v>
      </c>
      <c r="E88" s="10" t="s">
        <v>572</v>
      </c>
      <c r="F88" s="114">
        <v>1</v>
      </c>
      <c r="G88" s="26">
        <v>1</v>
      </c>
      <c r="H88" s="42">
        <v>3</v>
      </c>
      <c r="I88" s="10">
        <v>3</v>
      </c>
      <c r="J88" s="17">
        <v>0</v>
      </c>
      <c r="K88" s="27">
        <v>1</v>
      </c>
      <c r="L88" s="27">
        <v>0</v>
      </c>
      <c r="M88" s="27">
        <v>0</v>
      </c>
      <c r="N88" s="27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1</v>
      </c>
      <c r="X88" s="10">
        <v>0</v>
      </c>
      <c r="Y88" s="10">
        <v>0</v>
      </c>
      <c r="Z88" s="10">
        <v>0</v>
      </c>
      <c r="AA88" s="10">
        <v>3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11">
        <v>0</v>
      </c>
    </row>
    <row r="89" spans="1:36" ht="12.75">
      <c r="A89" s="26">
        <v>339</v>
      </c>
      <c r="B89">
        <v>46.25954</v>
      </c>
      <c r="C89">
        <v>-91.91217</v>
      </c>
      <c r="D89" s="10">
        <v>4</v>
      </c>
      <c r="E89" s="10" t="s">
        <v>572</v>
      </c>
      <c r="F89" s="114">
        <v>1</v>
      </c>
      <c r="G89" s="26">
        <v>1</v>
      </c>
      <c r="H89" s="42">
        <v>5</v>
      </c>
      <c r="I89" s="10">
        <v>3</v>
      </c>
      <c r="J89" s="17">
        <v>0</v>
      </c>
      <c r="K89" s="27">
        <v>0</v>
      </c>
      <c r="L89" s="27">
        <v>1</v>
      </c>
      <c r="M89" s="27">
        <v>1</v>
      </c>
      <c r="N89" s="27">
        <v>0</v>
      </c>
      <c r="O89" s="10">
        <v>0</v>
      </c>
      <c r="P89" s="10">
        <v>0</v>
      </c>
      <c r="Q89" s="10">
        <v>0</v>
      </c>
      <c r="R89" s="10">
        <v>1</v>
      </c>
      <c r="S89" s="10">
        <v>0</v>
      </c>
      <c r="T89" s="10">
        <v>0</v>
      </c>
      <c r="U89" s="10">
        <v>0</v>
      </c>
      <c r="V89" s="10">
        <v>3</v>
      </c>
      <c r="W89" s="10">
        <v>0</v>
      </c>
      <c r="X89" s="10">
        <v>0</v>
      </c>
      <c r="Y89" s="10">
        <v>0</v>
      </c>
      <c r="Z89" s="10">
        <v>0</v>
      </c>
      <c r="AA89" s="10">
        <v>2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11">
        <v>0</v>
      </c>
    </row>
    <row r="90" spans="1:36" ht="12.75">
      <c r="A90" s="26">
        <v>340</v>
      </c>
      <c r="B90">
        <v>46.25909</v>
      </c>
      <c r="C90">
        <v>-91.91215</v>
      </c>
      <c r="D90" s="10">
        <v>4</v>
      </c>
      <c r="E90" s="10" t="s">
        <v>572</v>
      </c>
      <c r="F90" s="114">
        <v>1</v>
      </c>
      <c r="G90" s="26">
        <v>1</v>
      </c>
      <c r="H90" s="42">
        <v>1</v>
      </c>
      <c r="I90" s="10">
        <v>3</v>
      </c>
      <c r="J90" s="17">
        <v>0</v>
      </c>
      <c r="K90" s="27">
        <v>0</v>
      </c>
      <c r="L90" s="27">
        <v>0</v>
      </c>
      <c r="M90" s="27">
        <v>0</v>
      </c>
      <c r="N90" s="27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3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11">
        <v>0</v>
      </c>
    </row>
    <row r="91" spans="1:36" ht="12.75">
      <c r="A91" s="26">
        <v>350</v>
      </c>
      <c r="B91">
        <v>46.25459</v>
      </c>
      <c r="C91">
        <v>-91.912</v>
      </c>
      <c r="D91" s="10">
        <v>4</v>
      </c>
      <c r="E91" s="10" t="s">
        <v>572</v>
      </c>
      <c r="F91" s="114">
        <v>1</v>
      </c>
      <c r="G91" s="26">
        <v>1</v>
      </c>
      <c r="H91" s="42">
        <v>6</v>
      </c>
      <c r="I91" s="10">
        <v>3</v>
      </c>
      <c r="J91" s="17">
        <v>0</v>
      </c>
      <c r="K91" s="27">
        <v>0</v>
      </c>
      <c r="L91" s="27">
        <v>0</v>
      </c>
      <c r="M91" s="27">
        <v>1</v>
      </c>
      <c r="N91" s="27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1</v>
      </c>
      <c r="X91" s="10">
        <v>0</v>
      </c>
      <c r="Y91" s="10">
        <v>1</v>
      </c>
      <c r="Z91" s="10">
        <v>0</v>
      </c>
      <c r="AA91" s="10">
        <v>3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1</v>
      </c>
      <c r="AI91" s="10">
        <v>0</v>
      </c>
      <c r="AJ91" s="111">
        <v>0</v>
      </c>
    </row>
    <row r="92" spans="1:36" ht="12.75">
      <c r="A92" s="26">
        <v>355</v>
      </c>
      <c r="B92">
        <v>46.2519</v>
      </c>
      <c r="C92">
        <v>-91.9119</v>
      </c>
      <c r="D92" s="10">
        <v>4</v>
      </c>
      <c r="E92" s="10" t="s">
        <v>572</v>
      </c>
      <c r="F92" s="114">
        <v>1</v>
      </c>
      <c r="G92" s="26">
        <v>1</v>
      </c>
      <c r="H92" s="42">
        <v>5</v>
      </c>
      <c r="I92" s="10">
        <v>3</v>
      </c>
      <c r="J92" s="17">
        <v>0</v>
      </c>
      <c r="K92" s="27">
        <v>0</v>
      </c>
      <c r="L92" s="27">
        <v>0</v>
      </c>
      <c r="M92" s="27">
        <v>1</v>
      </c>
      <c r="N92" s="27">
        <v>0</v>
      </c>
      <c r="O92" s="10">
        <v>0</v>
      </c>
      <c r="P92" s="10">
        <v>0</v>
      </c>
      <c r="Q92" s="10">
        <v>0</v>
      </c>
      <c r="R92" s="10">
        <v>1</v>
      </c>
      <c r="S92" s="10">
        <v>0</v>
      </c>
      <c r="T92" s="10">
        <v>0</v>
      </c>
      <c r="U92" s="10">
        <v>0</v>
      </c>
      <c r="V92" s="10">
        <v>0</v>
      </c>
      <c r="W92" s="10">
        <v>1</v>
      </c>
      <c r="X92" s="10">
        <v>1</v>
      </c>
      <c r="Y92" s="10">
        <v>0</v>
      </c>
      <c r="Z92" s="10">
        <v>0</v>
      </c>
      <c r="AA92" s="10">
        <v>3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11">
        <v>0</v>
      </c>
    </row>
    <row r="93" spans="1:36" ht="12.75">
      <c r="A93" s="26">
        <v>359</v>
      </c>
      <c r="B93">
        <v>46.2501</v>
      </c>
      <c r="C93">
        <v>-91.91184</v>
      </c>
      <c r="D93" s="10">
        <v>4</v>
      </c>
      <c r="E93" s="10" t="s">
        <v>572</v>
      </c>
      <c r="F93" s="114">
        <v>1</v>
      </c>
      <c r="G93" s="26">
        <v>1</v>
      </c>
      <c r="H93" s="42">
        <v>4</v>
      </c>
      <c r="I93" s="10">
        <v>3</v>
      </c>
      <c r="J93" s="17">
        <v>0</v>
      </c>
      <c r="K93" s="27">
        <v>0</v>
      </c>
      <c r="L93" s="27">
        <v>0</v>
      </c>
      <c r="M93" s="27">
        <v>1</v>
      </c>
      <c r="N93" s="27">
        <v>0</v>
      </c>
      <c r="O93" s="10">
        <v>1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2</v>
      </c>
      <c r="W93" s="10">
        <v>0</v>
      </c>
      <c r="X93" s="10">
        <v>0</v>
      </c>
      <c r="Y93" s="10">
        <v>0</v>
      </c>
      <c r="Z93" s="10">
        <v>0</v>
      </c>
      <c r="AA93" s="10">
        <v>3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11">
        <v>0</v>
      </c>
    </row>
    <row r="94" spans="1:36" ht="12.75">
      <c r="A94" s="26">
        <v>364</v>
      </c>
      <c r="B94">
        <v>46.26</v>
      </c>
      <c r="C94">
        <v>-91.91154</v>
      </c>
      <c r="D94" s="10">
        <v>4</v>
      </c>
      <c r="E94" s="10" t="s">
        <v>572</v>
      </c>
      <c r="F94" s="114">
        <v>1</v>
      </c>
      <c r="G94" s="26">
        <v>1</v>
      </c>
      <c r="H94" s="42">
        <v>2</v>
      </c>
      <c r="I94" s="10">
        <v>3</v>
      </c>
      <c r="J94" s="17">
        <v>0</v>
      </c>
      <c r="K94" s="27">
        <v>0</v>
      </c>
      <c r="L94" s="27">
        <v>0</v>
      </c>
      <c r="M94" s="27">
        <v>0</v>
      </c>
      <c r="N94" s="27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1</v>
      </c>
      <c r="X94" s="10">
        <v>0</v>
      </c>
      <c r="Y94" s="10">
        <v>0</v>
      </c>
      <c r="Z94" s="10">
        <v>0</v>
      </c>
      <c r="AA94" s="10">
        <v>3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11">
        <v>0</v>
      </c>
    </row>
    <row r="95" spans="1:36" ht="12.75">
      <c r="A95" s="26">
        <v>365</v>
      </c>
      <c r="B95">
        <v>46.25955</v>
      </c>
      <c r="C95">
        <v>-91.91152</v>
      </c>
      <c r="D95" s="10">
        <v>4</v>
      </c>
      <c r="E95" s="10" t="s">
        <v>572</v>
      </c>
      <c r="F95" s="114">
        <v>1</v>
      </c>
      <c r="G95" s="26">
        <v>1</v>
      </c>
      <c r="H95" s="42">
        <v>1</v>
      </c>
      <c r="I95" s="10">
        <v>3</v>
      </c>
      <c r="J95" s="17">
        <v>0</v>
      </c>
      <c r="K95" s="27">
        <v>0</v>
      </c>
      <c r="L95" s="27">
        <v>0</v>
      </c>
      <c r="M95" s="27">
        <v>0</v>
      </c>
      <c r="N95" s="27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3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11">
        <v>0</v>
      </c>
    </row>
    <row r="96" spans="1:36" ht="12.75">
      <c r="A96" s="26">
        <v>366</v>
      </c>
      <c r="B96">
        <v>46.2591</v>
      </c>
      <c r="C96">
        <v>-91.9115</v>
      </c>
      <c r="D96" s="10">
        <v>4</v>
      </c>
      <c r="E96" s="10" t="s">
        <v>572</v>
      </c>
      <c r="F96" s="114">
        <v>1</v>
      </c>
      <c r="G96" s="26">
        <v>1</v>
      </c>
      <c r="H96" s="42">
        <v>3</v>
      </c>
      <c r="I96" s="10">
        <v>3</v>
      </c>
      <c r="J96" s="17">
        <v>0</v>
      </c>
      <c r="K96" s="27">
        <v>0</v>
      </c>
      <c r="L96" s="27">
        <v>0</v>
      </c>
      <c r="M96" s="27">
        <v>0</v>
      </c>
      <c r="N96" s="27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1</v>
      </c>
      <c r="Y96" s="10">
        <v>0</v>
      </c>
      <c r="Z96" s="10">
        <v>0</v>
      </c>
      <c r="AA96" s="10">
        <v>3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11">
        <v>0</v>
      </c>
    </row>
    <row r="97" spans="1:36" ht="12.75">
      <c r="A97" s="26">
        <v>375</v>
      </c>
      <c r="B97">
        <v>46.25505</v>
      </c>
      <c r="C97">
        <v>-91.91136</v>
      </c>
      <c r="D97" s="10">
        <v>4</v>
      </c>
      <c r="E97" s="10" t="s">
        <v>572</v>
      </c>
      <c r="F97" s="114">
        <v>1</v>
      </c>
      <c r="G97" s="26">
        <v>1</v>
      </c>
      <c r="H97" s="42">
        <v>4</v>
      </c>
      <c r="I97" s="10">
        <v>2</v>
      </c>
      <c r="J97" s="17">
        <v>0</v>
      </c>
      <c r="K97" s="27">
        <v>0</v>
      </c>
      <c r="L97" s="27">
        <v>0</v>
      </c>
      <c r="M97" s="27">
        <v>0</v>
      </c>
      <c r="N97" s="27">
        <v>0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1</v>
      </c>
      <c r="AA97" s="10">
        <v>2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1</v>
      </c>
      <c r="AI97" s="10">
        <v>0</v>
      </c>
      <c r="AJ97" s="111">
        <v>0</v>
      </c>
    </row>
    <row r="98" spans="1:36" ht="12.75">
      <c r="A98" s="26">
        <v>380</v>
      </c>
      <c r="B98">
        <v>46.25146</v>
      </c>
      <c r="C98">
        <v>-91.91124</v>
      </c>
      <c r="D98" s="10">
        <v>4</v>
      </c>
      <c r="E98" s="10" t="s">
        <v>572</v>
      </c>
      <c r="F98" s="114">
        <v>1</v>
      </c>
      <c r="G98" s="26">
        <v>1</v>
      </c>
      <c r="H98" s="42">
        <v>3</v>
      </c>
      <c r="I98" s="10">
        <v>2</v>
      </c>
      <c r="J98" s="17">
        <v>0</v>
      </c>
      <c r="K98" s="27">
        <v>0</v>
      </c>
      <c r="L98" s="27">
        <v>0</v>
      </c>
      <c r="M98" s="27">
        <v>1</v>
      </c>
      <c r="N98" s="27">
        <v>0</v>
      </c>
      <c r="O98" s="10">
        <v>0</v>
      </c>
      <c r="P98" s="10">
        <v>0</v>
      </c>
      <c r="Q98" s="10">
        <v>0</v>
      </c>
      <c r="R98" s="10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2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11">
        <v>0</v>
      </c>
    </row>
    <row r="99" spans="1:36" ht="12.75">
      <c r="A99" s="26">
        <v>381</v>
      </c>
      <c r="B99">
        <v>46.25101</v>
      </c>
      <c r="C99">
        <v>-91.91122</v>
      </c>
      <c r="D99" s="10">
        <v>4</v>
      </c>
      <c r="E99" s="10" t="s">
        <v>572</v>
      </c>
      <c r="F99" s="114">
        <v>1</v>
      </c>
      <c r="G99" s="26">
        <v>1</v>
      </c>
      <c r="H99" s="42">
        <v>6</v>
      </c>
      <c r="I99" s="10">
        <v>3</v>
      </c>
      <c r="J99" s="17">
        <v>0</v>
      </c>
      <c r="K99" s="27">
        <v>1</v>
      </c>
      <c r="L99" s="27">
        <v>0</v>
      </c>
      <c r="M99" s="27">
        <v>1</v>
      </c>
      <c r="N99" s="27">
        <v>0</v>
      </c>
      <c r="O99" s="10">
        <v>0</v>
      </c>
      <c r="P99" s="10">
        <v>0</v>
      </c>
      <c r="Q99" s="10">
        <v>0</v>
      </c>
      <c r="R99" s="10">
        <v>1</v>
      </c>
      <c r="S99" s="10">
        <v>0</v>
      </c>
      <c r="T99" s="10">
        <v>0</v>
      </c>
      <c r="U99" s="10">
        <v>0</v>
      </c>
      <c r="V99" s="10">
        <v>2</v>
      </c>
      <c r="W99" s="10">
        <v>0</v>
      </c>
      <c r="X99" s="10">
        <v>0</v>
      </c>
      <c r="Y99" s="10">
        <v>0</v>
      </c>
      <c r="Z99" s="10">
        <v>1</v>
      </c>
      <c r="AA99" s="10">
        <v>3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11">
        <v>0</v>
      </c>
    </row>
    <row r="100" spans="1:36" ht="12.75">
      <c r="A100" s="26">
        <v>386</v>
      </c>
      <c r="B100">
        <v>46.26001</v>
      </c>
      <c r="C100">
        <v>-91.91089</v>
      </c>
      <c r="D100" s="10">
        <v>4</v>
      </c>
      <c r="E100" s="10" t="s">
        <v>572</v>
      </c>
      <c r="F100" s="114">
        <v>1</v>
      </c>
      <c r="G100" s="26">
        <v>1</v>
      </c>
      <c r="H100" s="42">
        <v>2</v>
      </c>
      <c r="I100" s="10">
        <v>3</v>
      </c>
      <c r="J100" s="17">
        <v>0</v>
      </c>
      <c r="K100" s="27">
        <v>0</v>
      </c>
      <c r="L100" s="27">
        <v>1</v>
      </c>
      <c r="M100" s="27">
        <v>0</v>
      </c>
      <c r="N100" s="27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3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11">
        <v>0</v>
      </c>
    </row>
    <row r="101" spans="1:36" ht="12.75">
      <c r="A101" s="26">
        <v>400</v>
      </c>
      <c r="B101">
        <v>46.24967</v>
      </c>
      <c r="C101">
        <v>-91.91053</v>
      </c>
      <c r="D101" s="10">
        <v>4</v>
      </c>
      <c r="E101" s="10" t="s">
        <v>572</v>
      </c>
      <c r="F101" s="114">
        <v>1</v>
      </c>
      <c r="G101" s="26">
        <v>1</v>
      </c>
      <c r="H101" s="42">
        <v>5</v>
      </c>
      <c r="I101" s="10">
        <v>3</v>
      </c>
      <c r="J101" s="17">
        <v>0</v>
      </c>
      <c r="K101" s="27">
        <v>0</v>
      </c>
      <c r="L101" s="27">
        <v>2</v>
      </c>
      <c r="M101" s="27">
        <v>3</v>
      </c>
      <c r="N101" s="27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1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11">
        <v>0</v>
      </c>
    </row>
    <row r="102" spans="1:36" ht="12.75">
      <c r="A102" s="26">
        <v>407</v>
      </c>
      <c r="B102">
        <v>46.26002</v>
      </c>
      <c r="C102">
        <v>-91.91024</v>
      </c>
      <c r="D102" s="10">
        <v>4</v>
      </c>
      <c r="E102" s="10" t="s">
        <v>572</v>
      </c>
      <c r="F102" s="114">
        <v>1</v>
      </c>
      <c r="G102" s="26">
        <v>1</v>
      </c>
      <c r="H102" s="42">
        <v>2</v>
      </c>
      <c r="I102" s="10">
        <v>3</v>
      </c>
      <c r="J102" s="17">
        <v>0</v>
      </c>
      <c r="K102" s="27">
        <v>0</v>
      </c>
      <c r="L102" s="27">
        <v>0</v>
      </c>
      <c r="M102" s="27">
        <v>0</v>
      </c>
      <c r="N102" s="27">
        <v>0</v>
      </c>
      <c r="O102" s="10">
        <v>1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3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11">
        <v>0</v>
      </c>
    </row>
    <row r="103" spans="1:36" ht="12.75">
      <c r="A103" s="26">
        <v>408</v>
      </c>
      <c r="B103">
        <v>46.25957</v>
      </c>
      <c r="C103">
        <v>-91.91022</v>
      </c>
      <c r="D103" s="10">
        <v>4</v>
      </c>
      <c r="E103" s="10" t="s">
        <v>572</v>
      </c>
      <c r="F103" s="114">
        <v>1</v>
      </c>
      <c r="G103" s="26">
        <v>1</v>
      </c>
      <c r="H103" s="42">
        <v>2</v>
      </c>
      <c r="I103" s="10">
        <v>3</v>
      </c>
      <c r="J103" s="17">
        <v>0</v>
      </c>
      <c r="K103" s="27">
        <v>0</v>
      </c>
      <c r="L103" s="27">
        <v>0</v>
      </c>
      <c r="M103" s="27">
        <v>0</v>
      </c>
      <c r="N103" s="27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1</v>
      </c>
      <c r="Y103" s="10">
        <v>0</v>
      </c>
      <c r="Z103" s="10">
        <v>0</v>
      </c>
      <c r="AA103" s="10">
        <v>3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11">
        <v>0</v>
      </c>
    </row>
    <row r="104" spans="1:36" ht="12.75">
      <c r="A104" s="26">
        <v>409</v>
      </c>
      <c r="B104">
        <v>46.25912</v>
      </c>
      <c r="C104">
        <v>-91.91021</v>
      </c>
      <c r="D104" s="10">
        <v>4</v>
      </c>
      <c r="E104" s="10" t="s">
        <v>572</v>
      </c>
      <c r="F104" s="114">
        <v>1</v>
      </c>
      <c r="G104" s="26">
        <v>1</v>
      </c>
      <c r="H104" s="42">
        <v>2</v>
      </c>
      <c r="I104" s="10">
        <v>3</v>
      </c>
      <c r="J104" s="17">
        <v>0</v>
      </c>
      <c r="K104" s="27">
        <v>0</v>
      </c>
      <c r="L104" s="27">
        <v>0</v>
      </c>
      <c r="M104" s="27">
        <v>0</v>
      </c>
      <c r="N104" s="27">
        <v>0</v>
      </c>
      <c r="O104" s="10">
        <v>1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3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11">
        <v>0</v>
      </c>
    </row>
    <row r="105" spans="1:36" ht="12.75">
      <c r="A105" s="26">
        <v>420</v>
      </c>
      <c r="B105">
        <v>46.26048</v>
      </c>
      <c r="C105">
        <v>-91.90961</v>
      </c>
      <c r="D105" s="10">
        <v>4</v>
      </c>
      <c r="E105" s="10" t="s">
        <v>572</v>
      </c>
      <c r="F105" s="114">
        <v>1</v>
      </c>
      <c r="G105" s="26">
        <v>1</v>
      </c>
      <c r="H105" s="42">
        <v>1</v>
      </c>
      <c r="I105" s="10">
        <v>3</v>
      </c>
      <c r="J105" s="17">
        <v>0</v>
      </c>
      <c r="K105" s="27">
        <v>0</v>
      </c>
      <c r="L105" s="27">
        <v>0</v>
      </c>
      <c r="M105" s="27">
        <v>0</v>
      </c>
      <c r="N105" s="27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3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11">
        <v>0</v>
      </c>
    </row>
    <row r="106" spans="1:36" ht="12.75">
      <c r="A106" s="26">
        <v>421</v>
      </c>
      <c r="B106">
        <v>46.26003</v>
      </c>
      <c r="C106">
        <v>-91.90959</v>
      </c>
      <c r="D106" s="10">
        <v>4</v>
      </c>
      <c r="E106" s="10" t="s">
        <v>572</v>
      </c>
      <c r="F106" s="114">
        <v>1</v>
      </c>
      <c r="G106" s="26">
        <v>1</v>
      </c>
      <c r="H106" s="42">
        <v>1</v>
      </c>
      <c r="I106" s="10">
        <v>3</v>
      </c>
      <c r="J106" s="17">
        <v>0</v>
      </c>
      <c r="K106" s="27">
        <v>0</v>
      </c>
      <c r="L106" s="27">
        <v>0</v>
      </c>
      <c r="M106" s="27">
        <v>0</v>
      </c>
      <c r="N106" s="27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3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11">
        <v>0</v>
      </c>
    </row>
    <row r="107" spans="1:36" ht="12.75">
      <c r="A107" s="26">
        <v>422</v>
      </c>
      <c r="B107">
        <v>46.25958</v>
      </c>
      <c r="C107">
        <v>-91.90957</v>
      </c>
      <c r="D107" s="10">
        <v>4</v>
      </c>
      <c r="E107" s="10" t="s">
        <v>572</v>
      </c>
      <c r="F107" s="114">
        <v>1</v>
      </c>
      <c r="G107" s="26">
        <v>1</v>
      </c>
      <c r="H107" s="42">
        <v>6</v>
      </c>
      <c r="I107" s="10">
        <v>3</v>
      </c>
      <c r="J107" s="17">
        <v>0</v>
      </c>
      <c r="K107" s="27">
        <v>1</v>
      </c>
      <c r="L107" s="27">
        <v>0</v>
      </c>
      <c r="M107" s="27">
        <v>1</v>
      </c>
      <c r="N107" s="27">
        <v>0</v>
      </c>
      <c r="O107" s="10">
        <v>1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2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3</v>
      </c>
      <c r="AB107" s="10">
        <v>1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11">
        <v>0</v>
      </c>
    </row>
    <row r="108" spans="1:36" ht="12.75">
      <c r="A108" s="26">
        <v>38</v>
      </c>
      <c r="B108">
        <v>46.25485</v>
      </c>
      <c r="C108">
        <v>-91.92368</v>
      </c>
      <c r="D108" s="10">
        <v>4.5</v>
      </c>
      <c r="E108" s="10" t="s">
        <v>572</v>
      </c>
      <c r="F108" s="114">
        <v>1</v>
      </c>
      <c r="G108" s="26">
        <v>1</v>
      </c>
      <c r="H108" s="42">
        <v>5</v>
      </c>
      <c r="I108" s="10">
        <v>2</v>
      </c>
      <c r="J108" s="17">
        <v>1</v>
      </c>
      <c r="K108" s="27">
        <v>0</v>
      </c>
      <c r="L108" s="27">
        <v>0</v>
      </c>
      <c r="M108" s="27">
        <v>1</v>
      </c>
      <c r="N108" s="27">
        <v>0</v>
      </c>
      <c r="O108" s="10">
        <v>1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2</v>
      </c>
      <c r="W108" s="10">
        <v>0</v>
      </c>
      <c r="X108" s="10">
        <v>1</v>
      </c>
      <c r="Y108" s="10">
        <v>0</v>
      </c>
      <c r="Z108" s="10">
        <v>0</v>
      </c>
      <c r="AA108" s="10">
        <v>1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11">
        <v>0</v>
      </c>
    </row>
    <row r="109" spans="1:36" ht="12.75">
      <c r="A109" s="26">
        <v>149</v>
      </c>
      <c r="B109">
        <v>46.2536</v>
      </c>
      <c r="C109">
        <v>-91.9178</v>
      </c>
      <c r="D109" s="10">
        <v>4.5</v>
      </c>
      <c r="E109" s="10" t="s">
        <v>572</v>
      </c>
      <c r="F109" s="114">
        <v>1</v>
      </c>
      <c r="G109" s="26">
        <v>1</v>
      </c>
      <c r="H109" s="42">
        <v>5</v>
      </c>
      <c r="I109" s="10">
        <v>3</v>
      </c>
      <c r="J109" s="17">
        <v>4</v>
      </c>
      <c r="K109" s="27">
        <v>1</v>
      </c>
      <c r="L109" s="27">
        <v>0</v>
      </c>
      <c r="M109" s="27">
        <v>1</v>
      </c>
      <c r="N109" s="27">
        <v>0</v>
      </c>
      <c r="O109" s="10">
        <v>3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2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1</v>
      </c>
      <c r="AI109" s="10">
        <v>0</v>
      </c>
      <c r="AJ109" s="111">
        <v>0</v>
      </c>
    </row>
    <row r="110" spans="1:36" ht="12.75">
      <c r="A110" s="26">
        <v>168</v>
      </c>
      <c r="B110">
        <v>46.25316</v>
      </c>
      <c r="C110">
        <v>-91.91714</v>
      </c>
      <c r="D110" s="10">
        <v>4.5</v>
      </c>
      <c r="E110" s="10" t="s">
        <v>572</v>
      </c>
      <c r="F110" s="114">
        <v>1</v>
      </c>
      <c r="G110" s="26">
        <v>1</v>
      </c>
      <c r="H110" s="42">
        <v>5</v>
      </c>
      <c r="I110" s="10">
        <v>2</v>
      </c>
      <c r="J110" s="17">
        <v>0</v>
      </c>
      <c r="K110" s="27">
        <v>0</v>
      </c>
      <c r="L110" s="27">
        <v>0</v>
      </c>
      <c r="M110" s="27">
        <v>1</v>
      </c>
      <c r="N110" s="27">
        <v>0</v>
      </c>
      <c r="O110" s="10">
        <v>1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2</v>
      </c>
      <c r="X110" s="10">
        <v>0</v>
      </c>
      <c r="Y110" s="10">
        <v>0</v>
      </c>
      <c r="Z110" s="10">
        <v>0</v>
      </c>
      <c r="AA110" s="10">
        <v>2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1</v>
      </c>
      <c r="AI110" s="10">
        <v>0</v>
      </c>
      <c r="AJ110" s="111">
        <v>0</v>
      </c>
    </row>
    <row r="111" spans="1:36" ht="12.75">
      <c r="A111" s="26">
        <v>173</v>
      </c>
      <c r="B111">
        <v>46.25046</v>
      </c>
      <c r="C111">
        <v>-91.91704</v>
      </c>
      <c r="D111" s="10">
        <v>4.5</v>
      </c>
      <c r="E111" s="10" t="s">
        <v>572</v>
      </c>
      <c r="F111" s="114">
        <v>1</v>
      </c>
      <c r="G111" s="26">
        <v>1</v>
      </c>
      <c r="H111" s="42">
        <v>5</v>
      </c>
      <c r="I111" s="10">
        <v>2</v>
      </c>
      <c r="J111" s="17">
        <v>4</v>
      </c>
      <c r="K111" s="27">
        <v>0</v>
      </c>
      <c r="L111" s="27">
        <v>0</v>
      </c>
      <c r="M111" s="27">
        <v>1</v>
      </c>
      <c r="N111" s="27">
        <v>0</v>
      </c>
      <c r="O111" s="10">
        <v>1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1</v>
      </c>
      <c r="Y111" s="10">
        <v>0</v>
      </c>
      <c r="Z111" s="10">
        <v>0</v>
      </c>
      <c r="AA111" s="10">
        <v>1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1</v>
      </c>
      <c r="AI111" s="10">
        <v>0</v>
      </c>
      <c r="AJ111" s="111">
        <v>0</v>
      </c>
    </row>
    <row r="112" spans="1:36" ht="12.75">
      <c r="A112" s="26">
        <v>180</v>
      </c>
      <c r="B112">
        <v>46.24731</v>
      </c>
      <c r="C112">
        <v>-91.91693</v>
      </c>
      <c r="D112" s="10">
        <v>4.5</v>
      </c>
      <c r="E112" s="10" t="s">
        <v>572</v>
      </c>
      <c r="F112" s="114">
        <v>1</v>
      </c>
      <c r="G112" s="26">
        <v>1</v>
      </c>
      <c r="H112" s="42">
        <v>5</v>
      </c>
      <c r="I112" s="10">
        <v>2</v>
      </c>
      <c r="J112" s="17">
        <v>0</v>
      </c>
      <c r="K112" s="27">
        <v>0</v>
      </c>
      <c r="L112" s="27">
        <v>0</v>
      </c>
      <c r="M112" s="27">
        <v>1</v>
      </c>
      <c r="N112" s="27">
        <v>0</v>
      </c>
      <c r="O112" s="10">
        <v>2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1</v>
      </c>
      <c r="X112" s="10">
        <v>0</v>
      </c>
      <c r="Y112" s="10">
        <v>1</v>
      </c>
      <c r="Z112" s="10">
        <v>0</v>
      </c>
      <c r="AA112" s="10">
        <v>2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11">
        <v>0</v>
      </c>
    </row>
    <row r="113" spans="1:36" ht="12.75">
      <c r="A113" s="26">
        <v>186</v>
      </c>
      <c r="B113">
        <v>46.25317</v>
      </c>
      <c r="C113">
        <v>-91.91649</v>
      </c>
      <c r="D113" s="10">
        <v>4.5</v>
      </c>
      <c r="E113" s="10" t="s">
        <v>572</v>
      </c>
      <c r="F113" s="114">
        <v>1</v>
      </c>
      <c r="G113" s="26">
        <v>1</v>
      </c>
      <c r="H113" s="42">
        <v>4</v>
      </c>
      <c r="I113" s="10">
        <v>3</v>
      </c>
      <c r="J113" s="17">
        <v>0</v>
      </c>
      <c r="K113" s="27">
        <v>0</v>
      </c>
      <c r="L113" s="27">
        <v>0</v>
      </c>
      <c r="M113" s="27">
        <v>1</v>
      </c>
      <c r="N113" s="27">
        <v>0</v>
      </c>
      <c r="O113" s="10">
        <v>3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0</v>
      </c>
      <c r="Z113" s="10">
        <v>0</v>
      </c>
      <c r="AA113" s="10">
        <v>1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11">
        <v>0</v>
      </c>
    </row>
    <row r="114" spans="1:36" ht="12.75">
      <c r="A114" s="26">
        <v>188</v>
      </c>
      <c r="B114">
        <v>46.25227</v>
      </c>
      <c r="C114">
        <v>-91.91646</v>
      </c>
      <c r="D114" s="10">
        <v>4.5</v>
      </c>
      <c r="E114" s="10" t="s">
        <v>572</v>
      </c>
      <c r="F114" s="114">
        <v>1</v>
      </c>
      <c r="G114" s="26">
        <v>1</v>
      </c>
      <c r="H114" s="42">
        <v>5</v>
      </c>
      <c r="I114" s="10">
        <v>3</v>
      </c>
      <c r="J114" s="17">
        <v>0</v>
      </c>
      <c r="K114" s="27">
        <v>1</v>
      </c>
      <c r="L114" s="27">
        <v>0</v>
      </c>
      <c r="M114" s="27">
        <v>0</v>
      </c>
      <c r="N114" s="27">
        <v>0</v>
      </c>
      <c r="O114" s="10">
        <v>0</v>
      </c>
      <c r="P114" s="10">
        <v>0</v>
      </c>
      <c r="Q114" s="10">
        <v>0</v>
      </c>
      <c r="R114" s="10">
        <v>3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0</v>
      </c>
      <c r="Z114" s="10">
        <v>0</v>
      </c>
      <c r="AA114" s="10">
        <v>1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1</v>
      </c>
      <c r="AI114" s="10">
        <v>0</v>
      </c>
      <c r="AJ114" s="111">
        <v>0</v>
      </c>
    </row>
    <row r="115" spans="1:36" ht="12.75">
      <c r="A115" s="26">
        <v>221</v>
      </c>
      <c r="B115">
        <v>46.24688</v>
      </c>
      <c r="C115">
        <v>-91.91562</v>
      </c>
      <c r="D115" s="10">
        <v>4.5</v>
      </c>
      <c r="E115" s="10" t="s">
        <v>572</v>
      </c>
      <c r="F115" s="114">
        <v>1</v>
      </c>
      <c r="G115" s="26">
        <v>1</v>
      </c>
      <c r="H115" s="42">
        <v>4</v>
      </c>
      <c r="I115" s="10">
        <v>3</v>
      </c>
      <c r="J115" s="17">
        <v>0</v>
      </c>
      <c r="K115" s="27">
        <v>0</v>
      </c>
      <c r="L115" s="27">
        <v>0</v>
      </c>
      <c r="M115" s="27">
        <v>1</v>
      </c>
      <c r="N115" s="27">
        <v>0</v>
      </c>
      <c r="O115" s="10">
        <v>2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1</v>
      </c>
      <c r="X115" s="10">
        <v>0</v>
      </c>
      <c r="Y115" s="10">
        <v>0</v>
      </c>
      <c r="Z115" s="10">
        <v>0</v>
      </c>
      <c r="AA115" s="10">
        <v>2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11">
        <v>0</v>
      </c>
    </row>
    <row r="116" spans="1:36" ht="12.75">
      <c r="A116" s="26">
        <v>222</v>
      </c>
      <c r="B116">
        <v>46.24643</v>
      </c>
      <c r="C116">
        <v>-91.9156</v>
      </c>
      <c r="D116" s="10">
        <v>4.5</v>
      </c>
      <c r="E116" s="10" t="s">
        <v>572</v>
      </c>
      <c r="F116" s="114">
        <v>1</v>
      </c>
      <c r="G116" s="26">
        <v>1</v>
      </c>
      <c r="H116" s="42">
        <v>5</v>
      </c>
      <c r="I116" s="10">
        <v>3</v>
      </c>
      <c r="J116" s="17">
        <v>0</v>
      </c>
      <c r="K116" s="27">
        <v>0</v>
      </c>
      <c r="L116" s="27">
        <v>0</v>
      </c>
      <c r="M116" s="27">
        <v>1</v>
      </c>
      <c r="N116" s="27">
        <v>0</v>
      </c>
      <c r="O116" s="10">
        <v>1</v>
      </c>
      <c r="P116" s="10">
        <v>0</v>
      </c>
      <c r="Q116" s="10">
        <v>0</v>
      </c>
      <c r="R116" s="10">
        <v>1</v>
      </c>
      <c r="S116" s="10">
        <v>0</v>
      </c>
      <c r="T116" s="10">
        <v>0</v>
      </c>
      <c r="U116" s="10">
        <v>0</v>
      </c>
      <c r="V116" s="10">
        <v>0</v>
      </c>
      <c r="W116" s="10">
        <v>1</v>
      </c>
      <c r="X116" s="10">
        <v>0</v>
      </c>
      <c r="Y116" s="10">
        <v>0</v>
      </c>
      <c r="Z116" s="10">
        <v>0</v>
      </c>
      <c r="AA116" s="10">
        <v>3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11">
        <v>0</v>
      </c>
    </row>
    <row r="117" spans="1:36" ht="12.75">
      <c r="A117" s="26">
        <v>228</v>
      </c>
      <c r="B117">
        <v>46.25499</v>
      </c>
      <c r="C117">
        <v>-91.91525</v>
      </c>
      <c r="D117" s="10">
        <v>4.5</v>
      </c>
      <c r="E117" s="10" t="s">
        <v>572</v>
      </c>
      <c r="F117" s="114">
        <v>1</v>
      </c>
      <c r="G117" s="26">
        <v>1</v>
      </c>
      <c r="H117" s="42">
        <v>4</v>
      </c>
      <c r="I117" s="10">
        <v>3</v>
      </c>
      <c r="J117" s="17">
        <v>0</v>
      </c>
      <c r="K117" s="27">
        <v>0</v>
      </c>
      <c r="L117" s="27">
        <v>0</v>
      </c>
      <c r="M117" s="27">
        <v>1</v>
      </c>
      <c r="N117" s="27">
        <v>0</v>
      </c>
      <c r="O117" s="10">
        <v>0</v>
      </c>
      <c r="P117" s="10">
        <v>0</v>
      </c>
      <c r="Q117" s="10">
        <v>0</v>
      </c>
      <c r="R117" s="10">
        <v>1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3</v>
      </c>
      <c r="AB117" s="10">
        <v>1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11">
        <v>0</v>
      </c>
    </row>
    <row r="118" spans="1:36" ht="12.75">
      <c r="A118" s="26">
        <v>284</v>
      </c>
      <c r="B118">
        <v>46.24737</v>
      </c>
      <c r="C118">
        <v>-91.91369</v>
      </c>
      <c r="D118" s="10">
        <v>4.5</v>
      </c>
      <c r="E118" s="10" t="s">
        <v>572</v>
      </c>
      <c r="F118" s="114">
        <v>1</v>
      </c>
      <c r="G118" s="26">
        <v>1</v>
      </c>
      <c r="H118" s="42">
        <v>5</v>
      </c>
      <c r="I118" s="10">
        <v>2</v>
      </c>
      <c r="J118" s="17">
        <v>0</v>
      </c>
      <c r="K118" s="27">
        <v>0</v>
      </c>
      <c r="L118" s="27">
        <v>0</v>
      </c>
      <c r="M118" s="27">
        <v>1</v>
      </c>
      <c r="N118" s="27">
        <v>1</v>
      </c>
      <c r="O118" s="10">
        <v>1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v>0</v>
      </c>
      <c r="Y118" s="10">
        <v>0</v>
      </c>
      <c r="Z118" s="10">
        <v>0</v>
      </c>
      <c r="AA118" s="10">
        <v>2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11">
        <v>0</v>
      </c>
    </row>
    <row r="119" spans="1:36" ht="12.75">
      <c r="A119" s="26">
        <v>309</v>
      </c>
      <c r="B119">
        <v>46.24693</v>
      </c>
      <c r="C119">
        <v>-91.91303</v>
      </c>
      <c r="D119" s="10">
        <v>4.5</v>
      </c>
      <c r="E119" s="10" t="s">
        <v>572</v>
      </c>
      <c r="F119" s="114">
        <v>1</v>
      </c>
      <c r="G119" s="26">
        <v>1</v>
      </c>
      <c r="H119" s="42">
        <v>6</v>
      </c>
      <c r="I119" s="10">
        <v>3</v>
      </c>
      <c r="J119" s="17">
        <v>0</v>
      </c>
      <c r="K119" s="27">
        <v>0</v>
      </c>
      <c r="L119" s="27">
        <v>0</v>
      </c>
      <c r="M119" s="27">
        <v>3</v>
      </c>
      <c r="N119" s="27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1</v>
      </c>
      <c r="X119" s="10">
        <v>1</v>
      </c>
      <c r="Y119" s="10">
        <v>0</v>
      </c>
      <c r="Z119" s="10">
        <v>1</v>
      </c>
      <c r="AA119" s="10">
        <v>2</v>
      </c>
      <c r="AB119" s="10">
        <v>1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11">
        <v>0</v>
      </c>
    </row>
    <row r="120" spans="1:36" ht="12.75">
      <c r="A120" s="26">
        <v>310</v>
      </c>
      <c r="B120">
        <v>46.24648</v>
      </c>
      <c r="C120">
        <v>-91.91301</v>
      </c>
      <c r="D120" s="10">
        <v>4.5</v>
      </c>
      <c r="E120" s="10" t="s">
        <v>572</v>
      </c>
      <c r="F120" s="114">
        <v>1</v>
      </c>
      <c r="G120" s="26">
        <v>1</v>
      </c>
      <c r="H120" s="42">
        <v>5</v>
      </c>
      <c r="I120" s="10">
        <v>2</v>
      </c>
      <c r="J120" s="17">
        <v>0</v>
      </c>
      <c r="K120" s="27">
        <v>0</v>
      </c>
      <c r="L120" s="27">
        <v>0</v>
      </c>
      <c r="M120" s="27">
        <v>1</v>
      </c>
      <c r="N120" s="27">
        <v>1</v>
      </c>
      <c r="O120" s="10">
        <v>2</v>
      </c>
      <c r="P120" s="10">
        <v>0</v>
      </c>
      <c r="Q120" s="10">
        <v>0</v>
      </c>
      <c r="R120" s="10">
        <v>1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1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11">
        <v>0</v>
      </c>
    </row>
    <row r="121" spans="1:36" ht="12.75">
      <c r="A121" s="26">
        <v>330</v>
      </c>
      <c r="B121">
        <v>46.25144</v>
      </c>
      <c r="C121">
        <v>-91.91253</v>
      </c>
      <c r="D121" s="10">
        <v>4.5</v>
      </c>
      <c r="E121" s="10" t="s">
        <v>572</v>
      </c>
      <c r="F121" s="114">
        <v>1</v>
      </c>
      <c r="G121" s="26">
        <v>1</v>
      </c>
      <c r="H121" s="42">
        <v>3</v>
      </c>
      <c r="I121" s="10">
        <v>3</v>
      </c>
      <c r="J121" s="17">
        <v>0</v>
      </c>
      <c r="K121" s="27">
        <v>0</v>
      </c>
      <c r="L121" s="27">
        <v>0</v>
      </c>
      <c r="M121" s="27">
        <v>1</v>
      </c>
      <c r="N121" s="27">
        <v>0</v>
      </c>
      <c r="O121" s="10">
        <v>3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2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11">
        <v>0</v>
      </c>
    </row>
    <row r="122" spans="1:36" ht="12.75">
      <c r="A122" s="26">
        <v>331</v>
      </c>
      <c r="B122">
        <v>46.25099</v>
      </c>
      <c r="C122">
        <v>-91.91252</v>
      </c>
      <c r="D122" s="10">
        <v>4.5</v>
      </c>
      <c r="E122" s="10" t="s">
        <v>572</v>
      </c>
      <c r="F122" s="114">
        <v>1</v>
      </c>
      <c r="G122" s="26">
        <v>1</v>
      </c>
      <c r="H122" s="42">
        <v>5</v>
      </c>
      <c r="I122" s="10">
        <v>2</v>
      </c>
      <c r="J122" s="17">
        <v>0</v>
      </c>
      <c r="K122" s="27">
        <v>1</v>
      </c>
      <c r="L122" s="27">
        <v>0</v>
      </c>
      <c r="M122" s="27">
        <v>1</v>
      </c>
      <c r="N122" s="27">
        <v>0</v>
      </c>
      <c r="O122" s="10">
        <v>2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1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1</v>
      </c>
      <c r="AI122" s="10">
        <v>0</v>
      </c>
      <c r="AJ122" s="111">
        <v>0</v>
      </c>
    </row>
    <row r="123" spans="1:36" ht="12.75">
      <c r="A123" s="26">
        <v>332</v>
      </c>
      <c r="B123">
        <v>46.25054</v>
      </c>
      <c r="C123">
        <v>-91.9125</v>
      </c>
      <c r="D123" s="10">
        <v>4.5</v>
      </c>
      <c r="E123" s="10" t="s">
        <v>572</v>
      </c>
      <c r="F123" s="114">
        <v>1</v>
      </c>
      <c r="G123" s="26">
        <v>1</v>
      </c>
      <c r="H123" s="42">
        <v>3</v>
      </c>
      <c r="I123" s="10">
        <v>2</v>
      </c>
      <c r="J123" s="17">
        <v>0</v>
      </c>
      <c r="K123" s="27">
        <v>0</v>
      </c>
      <c r="L123" s="27">
        <v>0</v>
      </c>
      <c r="M123" s="27">
        <v>2</v>
      </c>
      <c r="N123" s="27">
        <v>0</v>
      </c>
      <c r="O123" s="10">
        <v>2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1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11">
        <v>0</v>
      </c>
    </row>
    <row r="124" spans="1:36" ht="12.75">
      <c r="A124" s="26">
        <v>333</v>
      </c>
      <c r="B124">
        <v>46.25009</v>
      </c>
      <c r="C124">
        <v>-91.91249</v>
      </c>
      <c r="D124" s="10">
        <v>4.5</v>
      </c>
      <c r="E124" s="10" t="s">
        <v>572</v>
      </c>
      <c r="F124" s="114">
        <v>1</v>
      </c>
      <c r="G124" s="26">
        <v>1</v>
      </c>
      <c r="H124" s="42">
        <v>3</v>
      </c>
      <c r="I124" s="10">
        <v>3</v>
      </c>
      <c r="J124" s="17">
        <v>0</v>
      </c>
      <c r="K124" s="27">
        <v>1</v>
      </c>
      <c r="L124" s="27">
        <v>0</v>
      </c>
      <c r="M124" s="27">
        <v>0</v>
      </c>
      <c r="N124" s="27">
        <v>0</v>
      </c>
      <c r="O124" s="10">
        <v>1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3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11">
        <v>0</v>
      </c>
    </row>
    <row r="125" spans="1:36" ht="12.75">
      <c r="A125" s="26">
        <v>341</v>
      </c>
      <c r="B125">
        <v>46.25864</v>
      </c>
      <c r="C125">
        <v>-91.91214</v>
      </c>
      <c r="D125" s="10">
        <v>4.5</v>
      </c>
      <c r="E125" s="10" t="s">
        <v>572</v>
      </c>
      <c r="F125" s="114">
        <v>1</v>
      </c>
      <c r="G125" s="26">
        <v>1</v>
      </c>
      <c r="H125" s="42">
        <v>1</v>
      </c>
      <c r="I125" s="10">
        <v>3</v>
      </c>
      <c r="J125" s="17">
        <v>0</v>
      </c>
      <c r="K125" s="27">
        <v>0</v>
      </c>
      <c r="L125" s="27">
        <v>0</v>
      </c>
      <c r="M125" s="27">
        <v>0</v>
      </c>
      <c r="N125" s="27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3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11">
        <v>0</v>
      </c>
    </row>
    <row r="126" spans="1:36" ht="12.75">
      <c r="A126" s="26">
        <v>342</v>
      </c>
      <c r="B126">
        <v>46.25819</v>
      </c>
      <c r="C126">
        <v>-91.91212</v>
      </c>
      <c r="D126" s="10">
        <v>4.5</v>
      </c>
      <c r="E126" s="10" t="s">
        <v>572</v>
      </c>
      <c r="F126" s="114">
        <v>1</v>
      </c>
      <c r="G126" s="26">
        <v>1</v>
      </c>
      <c r="H126" s="42">
        <v>4</v>
      </c>
      <c r="I126" s="10">
        <v>2</v>
      </c>
      <c r="J126" s="17">
        <v>0</v>
      </c>
      <c r="K126" s="27">
        <v>0</v>
      </c>
      <c r="L126" s="27">
        <v>0</v>
      </c>
      <c r="M126" s="27">
        <v>1</v>
      </c>
      <c r="N126" s="27">
        <v>0</v>
      </c>
      <c r="O126" s="10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2</v>
      </c>
      <c r="AB126" s="10">
        <v>1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11">
        <v>0</v>
      </c>
    </row>
    <row r="127" spans="1:36" ht="12.75">
      <c r="A127" s="26">
        <v>356</v>
      </c>
      <c r="B127">
        <v>46.25145</v>
      </c>
      <c r="C127">
        <v>-91.91189</v>
      </c>
      <c r="D127" s="10">
        <v>4.5</v>
      </c>
      <c r="E127" s="10" t="s">
        <v>572</v>
      </c>
      <c r="F127" s="114">
        <v>1</v>
      </c>
      <c r="G127" s="26">
        <v>1</v>
      </c>
      <c r="H127" s="42">
        <v>4</v>
      </c>
      <c r="I127" s="10">
        <v>3</v>
      </c>
      <c r="J127" s="17">
        <v>2</v>
      </c>
      <c r="K127" s="27">
        <v>0</v>
      </c>
      <c r="L127" s="27">
        <v>0</v>
      </c>
      <c r="M127" s="27">
        <v>1</v>
      </c>
      <c r="N127" s="27">
        <v>0</v>
      </c>
      <c r="O127" s="10">
        <v>1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1</v>
      </c>
      <c r="X127" s="10">
        <v>0</v>
      </c>
      <c r="Y127" s="10">
        <v>0</v>
      </c>
      <c r="Z127" s="10">
        <v>0</v>
      </c>
      <c r="AA127" s="10">
        <v>3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11">
        <v>0</v>
      </c>
    </row>
    <row r="128" spans="1:36" ht="12.75">
      <c r="A128" s="26">
        <v>367</v>
      </c>
      <c r="B128">
        <v>46.25865</v>
      </c>
      <c r="C128">
        <v>-91.91149</v>
      </c>
      <c r="D128" s="10">
        <v>4.5</v>
      </c>
      <c r="E128" s="10" t="s">
        <v>572</v>
      </c>
      <c r="F128" s="114">
        <v>1</v>
      </c>
      <c r="G128" s="26">
        <v>1</v>
      </c>
      <c r="H128" s="42">
        <v>2</v>
      </c>
      <c r="I128" s="10">
        <v>2</v>
      </c>
      <c r="J128" s="17">
        <v>0</v>
      </c>
      <c r="K128" s="27">
        <v>0</v>
      </c>
      <c r="L128" s="27">
        <v>0</v>
      </c>
      <c r="M128" s="27">
        <v>0</v>
      </c>
      <c r="N128" s="27">
        <v>0</v>
      </c>
      <c r="O128" s="10">
        <v>1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2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11">
        <v>0</v>
      </c>
    </row>
    <row r="129" spans="1:36" ht="12.75">
      <c r="A129" s="26">
        <v>387</v>
      </c>
      <c r="B129">
        <v>46.25956</v>
      </c>
      <c r="C129">
        <v>-91.91087</v>
      </c>
      <c r="D129" s="10">
        <v>4.5</v>
      </c>
      <c r="E129" s="10" t="s">
        <v>572</v>
      </c>
      <c r="F129" s="114">
        <v>1</v>
      </c>
      <c r="G129" s="26">
        <v>1</v>
      </c>
      <c r="H129" s="42">
        <v>2</v>
      </c>
      <c r="I129" s="10">
        <v>3</v>
      </c>
      <c r="J129" s="17">
        <v>0</v>
      </c>
      <c r="K129" s="27">
        <v>0</v>
      </c>
      <c r="L129" s="27">
        <v>0</v>
      </c>
      <c r="M129" s="27">
        <v>0</v>
      </c>
      <c r="N129" s="27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1</v>
      </c>
      <c r="Y129" s="10">
        <v>0</v>
      </c>
      <c r="Z129" s="10">
        <v>0</v>
      </c>
      <c r="AA129" s="10">
        <v>3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11">
        <v>0</v>
      </c>
    </row>
    <row r="130" spans="1:36" ht="12.75">
      <c r="A130" s="26">
        <v>388</v>
      </c>
      <c r="B130">
        <v>46.25911</v>
      </c>
      <c r="C130">
        <v>-91.91086</v>
      </c>
      <c r="D130" s="10">
        <v>4.5</v>
      </c>
      <c r="E130" s="10" t="s">
        <v>572</v>
      </c>
      <c r="F130" s="114">
        <v>1</v>
      </c>
      <c r="G130" s="26">
        <v>1</v>
      </c>
      <c r="H130" s="42">
        <v>1</v>
      </c>
      <c r="I130" s="10">
        <v>3</v>
      </c>
      <c r="J130" s="17">
        <v>0</v>
      </c>
      <c r="K130" s="27">
        <v>0</v>
      </c>
      <c r="L130" s="27">
        <v>0</v>
      </c>
      <c r="M130" s="27">
        <v>0</v>
      </c>
      <c r="N130" s="27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3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11">
        <v>0</v>
      </c>
    </row>
    <row r="131" spans="1:36" ht="12.75">
      <c r="A131" s="26">
        <v>389</v>
      </c>
      <c r="B131">
        <v>46.25866</v>
      </c>
      <c r="C131">
        <v>-91.91084</v>
      </c>
      <c r="D131" s="10">
        <v>4.5</v>
      </c>
      <c r="E131" s="10" t="s">
        <v>572</v>
      </c>
      <c r="F131" s="114">
        <v>1</v>
      </c>
      <c r="G131" s="26">
        <v>1</v>
      </c>
      <c r="H131" s="42">
        <v>7</v>
      </c>
      <c r="I131" s="10">
        <v>3</v>
      </c>
      <c r="J131" s="17">
        <v>0</v>
      </c>
      <c r="K131" s="27">
        <v>3</v>
      </c>
      <c r="L131" s="27">
        <v>0</v>
      </c>
      <c r="M131" s="27">
        <v>1</v>
      </c>
      <c r="N131" s="27">
        <v>0</v>
      </c>
      <c r="O131" s="10">
        <v>1</v>
      </c>
      <c r="P131" s="10">
        <v>0</v>
      </c>
      <c r="Q131" s="10">
        <v>0</v>
      </c>
      <c r="R131" s="10">
        <v>1</v>
      </c>
      <c r="S131" s="10">
        <v>0</v>
      </c>
      <c r="T131" s="10">
        <v>0</v>
      </c>
      <c r="U131" s="10">
        <v>0</v>
      </c>
      <c r="V131" s="10">
        <v>0</v>
      </c>
      <c r="W131" s="10">
        <v>1</v>
      </c>
      <c r="X131" s="10">
        <v>1</v>
      </c>
      <c r="Y131" s="10">
        <v>0</v>
      </c>
      <c r="Z131" s="10">
        <v>0</v>
      </c>
      <c r="AA131" s="10">
        <v>3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11">
        <v>0</v>
      </c>
    </row>
    <row r="132" spans="1:36" ht="12.75">
      <c r="A132" s="26">
        <v>390</v>
      </c>
      <c r="B132">
        <v>46.25821</v>
      </c>
      <c r="C132">
        <v>-91.91082</v>
      </c>
      <c r="D132" s="10">
        <v>4.5</v>
      </c>
      <c r="E132" s="10" t="s">
        <v>572</v>
      </c>
      <c r="F132" s="114">
        <v>1</v>
      </c>
      <c r="G132" s="26">
        <v>1</v>
      </c>
      <c r="H132" s="42">
        <v>4</v>
      </c>
      <c r="I132" s="10">
        <v>3</v>
      </c>
      <c r="J132" s="17">
        <v>0</v>
      </c>
      <c r="K132" s="27">
        <v>0</v>
      </c>
      <c r="L132" s="27">
        <v>0</v>
      </c>
      <c r="M132" s="27">
        <v>1</v>
      </c>
      <c r="N132" s="27">
        <v>0</v>
      </c>
      <c r="O132" s="10">
        <v>2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1</v>
      </c>
      <c r="Y132" s="10">
        <v>0</v>
      </c>
      <c r="Z132" s="10">
        <v>0</v>
      </c>
      <c r="AA132" s="10">
        <v>3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11">
        <v>0</v>
      </c>
    </row>
    <row r="133" spans="1:36" ht="12.75">
      <c r="A133" s="26">
        <v>391</v>
      </c>
      <c r="B133">
        <v>46.25776</v>
      </c>
      <c r="C133">
        <v>-91.91081</v>
      </c>
      <c r="D133" s="10">
        <v>4.5</v>
      </c>
      <c r="E133" s="10" t="s">
        <v>572</v>
      </c>
      <c r="F133" s="114">
        <v>1</v>
      </c>
      <c r="G133" s="26">
        <v>1</v>
      </c>
      <c r="H133" s="42">
        <v>3</v>
      </c>
      <c r="I133" s="10">
        <v>2</v>
      </c>
      <c r="J133" s="17">
        <v>0</v>
      </c>
      <c r="K133" s="27">
        <v>0</v>
      </c>
      <c r="L133" s="27">
        <v>0</v>
      </c>
      <c r="M133" s="27">
        <v>2</v>
      </c>
      <c r="N133" s="27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2</v>
      </c>
      <c r="X133" s="10">
        <v>0</v>
      </c>
      <c r="Y133" s="10">
        <v>0</v>
      </c>
      <c r="Z133" s="10">
        <v>0</v>
      </c>
      <c r="AA133" s="10">
        <v>2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11">
        <v>0</v>
      </c>
    </row>
    <row r="134" spans="1:36" ht="12.75">
      <c r="A134" s="26">
        <v>392</v>
      </c>
      <c r="B134">
        <v>46.25731</v>
      </c>
      <c r="C134">
        <v>-91.91079</v>
      </c>
      <c r="D134" s="10">
        <v>4.5</v>
      </c>
      <c r="E134" s="10" t="s">
        <v>572</v>
      </c>
      <c r="F134" s="114">
        <v>1</v>
      </c>
      <c r="G134" s="26">
        <v>1</v>
      </c>
      <c r="H134" s="42">
        <v>4</v>
      </c>
      <c r="I134" s="10">
        <v>2</v>
      </c>
      <c r="J134" s="17">
        <v>0</v>
      </c>
      <c r="K134" s="27">
        <v>0</v>
      </c>
      <c r="L134" s="27">
        <v>0</v>
      </c>
      <c r="M134" s="27">
        <v>0</v>
      </c>
      <c r="N134" s="27">
        <v>0</v>
      </c>
      <c r="O134" s="10">
        <v>2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1</v>
      </c>
      <c r="AA134" s="10">
        <v>1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1</v>
      </c>
      <c r="AI134" s="10">
        <v>0</v>
      </c>
      <c r="AJ134" s="111">
        <v>0</v>
      </c>
    </row>
    <row r="135" spans="1:36" ht="12.75">
      <c r="A135" s="26">
        <v>62</v>
      </c>
      <c r="B135">
        <v>46.25307</v>
      </c>
      <c r="C135">
        <v>-91.92232</v>
      </c>
      <c r="D135" s="10">
        <v>5</v>
      </c>
      <c r="E135" s="10" t="s">
        <v>572</v>
      </c>
      <c r="F135" s="114">
        <v>1</v>
      </c>
      <c r="G135" s="26">
        <v>1</v>
      </c>
      <c r="H135" s="42">
        <v>5</v>
      </c>
      <c r="I135" s="10">
        <v>2</v>
      </c>
      <c r="J135" s="17">
        <v>1</v>
      </c>
      <c r="K135" s="27">
        <v>0</v>
      </c>
      <c r="L135" s="27">
        <v>0</v>
      </c>
      <c r="M135" s="27">
        <v>1</v>
      </c>
      <c r="N135" s="27">
        <v>0</v>
      </c>
      <c r="O135" s="10">
        <v>1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1</v>
      </c>
      <c r="Y135" s="10">
        <v>0</v>
      </c>
      <c r="Z135" s="10">
        <v>0</v>
      </c>
      <c r="AA135" s="10">
        <v>2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1</v>
      </c>
      <c r="AI135" s="10">
        <v>0</v>
      </c>
      <c r="AJ135" s="111">
        <v>0</v>
      </c>
    </row>
    <row r="136" spans="1:36" ht="12.75">
      <c r="A136" s="26">
        <v>64</v>
      </c>
      <c r="B136">
        <v>46.25217</v>
      </c>
      <c r="C136">
        <v>-91.92229</v>
      </c>
      <c r="D136" s="10">
        <v>5</v>
      </c>
      <c r="E136" s="10" t="s">
        <v>572</v>
      </c>
      <c r="F136" s="114">
        <v>1</v>
      </c>
      <c r="G136" s="26">
        <v>1</v>
      </c>
      <c r="H136" s="42">
        <v>4</v>
      </c>
      <c r="I136" s="10">
        <v>2</v>
      </c>
      <c r="J136" s="17">
        <v>2</v>
      </c>
      <c r="K136" s="27">
        <v>0</v>
      </c>
      <c r="L136" s="27">
        <v>0</v>
      </c>
      <c r="M136" s="27">
        <v>1</v>
      </c>
      <c r="N136" s="27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1</v>
      </c>
      <c r="AB136" s="10">
        <v>1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1</v>
      </c>
      <c r="AI136" s="10">
        <v>0</v>
      </c>
      <c r="AJ136" s="111">
        <v>0</v>
      </c>
    </row>
    <row r="137" spans="1:36" ht="12.75">
      <c r="A137" s="26">
        <v>160</v>
      </c>
      <c r="B137">
        <v>46.2482</v>
      </c>
      <c r="C137">
        <v>-91.91761</v>
      </c>
      <c r="D137" s="10">
        <v>5</v>
      </c>
      <c r="E137" s="10" t="s">
        <v>572</v>
      </c>
      <c r="F137" s="114">
        <v>1</v>
      </c>
      <c r="G137" s="26">
        <v>1</v>
      </c>
      <c r="H137" s="42">
        <v>4</v>
      </c>
      <c r="I137" s="10">
        <v>3</v>
      </c>
      <c r="J137" s="17">
        <v>0</v>
      </c>
      <c r="K137" s="27">
        <v>0</v>
      </c>
      <c r="L137" s="27">
        <v>0</v>
      </c>
      <c r="M137" s="27">
        <v>3</v>
      </c>
      <c r="N137" s="27">
        <v>0</v>
      </c>
      <c r="O137" s="10">
        <v>1</v>
      </c>
      <c r="P137" s="10">
        <v>0</v>
      </c>
      <c r="Q137" s="10">
        <v>0</v>
      </c>
      <c r="R137" s="10">
        <v>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2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11">
        <v>0</v>
      </c>
    </row>
    <row r="138" spans="1:36" ht="12.75">
      <c r="A138" s="26">
        <v>169</v>
      </c>
      <c r="B138">
        <v>46.25271</v>
      </c>
      <c r="C138">
        <v>-91.91712</v>
      </c>
      <c r="D138" s="10">
        <v>5</v>
      </c>
      <c r="E138" s="10" t="s">
        <v>572</v>
      </c>
      <c r="F138" s="114">
        <v>1</v>
      </c>
      <c r="G138" s="26">
        <v>1</v>
      </c>
      <c r="H138" s="42">
        <v>2</v>
      </c>
      <c r="I138" s="10">
        <v>2</v>
      </c>
      <c r="J138" s="17">
        <v>0</v>
      </c>
      <c r="K138" s="27">
        <v>0</v>
      </c>
      <c r="L138" s="27">
        <v>0</v>
      </c>
      <c r="M138" s="27">
        <v>0</v>
      </c>
      <c r="N138" s="27">
        <v>0</v>
      </c>
      <c r="O138" s="10">
        <v>2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1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11">
        <v>0</v>
      </c>
    </row>
    <row r="139" spans="1:36" ht="12.75">
      <c r="A139" s="26">
        <v>243</v>
      </c>
      <c r="B139">
        <v>46.24644</v>
      </c>
      <c r="C139">
        <v>-91.91496</v>
      </c>
      <c r="D139" s="10">
        <v>5</v>
      </c>
      <c r="E139" s="10" t="s">
        <v>572</v>
      </c>
      <c r="F139" s="114">
        <v>1</v>
      </c>
      <c r="G139" s="26">
        <v>1</v>
      </c>
      <c r="H139" s="42">
        <v>5</v>
      </c>
      <c r="I139" s="10">
        <v>3</v>
      </c>
      <c r="J139" s="17">
        <v>0</v>
      </c>
      <c r="K139" s="27">
        <v>0</v>
      </c>
      <c r="L139" s="27">
        <v>0</v>
      </c>
      <c r="M139" s="27">
        <v>3</v>
      </c>
      <c r="N139" s="27">
        <v>0</v>
      </c>
      <c r="O139" s="10">
        <v>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1</v>
      </c>
      <c r="Y139" s="10">
        <v>0</v>
      </c>
      <c r="Z139" s="10">
        <v>0</v>
      </c>
      <c r="AA139" s="10">
        <v>1</v>
      </c>
      <c r="AB139" s="10">
        <v>2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11">
        <v>0</v>
      </c>
    </row>
    <row r="140" spans="1:36" ht="12.75">
      <c r="A140" s="26">
        <v>261</v>
      </c>
      <c r="B140">
        <v>46.2478</v>
      </c>
      <c r="C140">
        <v>-91.91435</v>
      </c>
      <c r="D140" s="10">
        <v>5</v>
      </c>
      <c r="E140" s="10" t="s">
        <v>572</v>
      </c>
      <c r="F140" s="114">
        <v>1</v>
      </c>
      <c r="G140" s="26">
        <v>1</v>
      </c>
      <c r="H140" s="42">
        <v>6</v>
      </c>
      <c r="I140" s="10">
        <v>3</v>
      </c>
      <c r="J140" s="17">
        <v>0</v>
      </c>
      <c r="K140" s="27">
        <v>0</v>
      </c>
      <c r="L140" s="27">
        <v>0</v>
      </c>
      <c r="M140" s="27">
        <v>2</v>
      </c>
      <c r="N140" s="27">
        <v>0</v>
      </c>
      <c r="O140" s="10">
        <v>2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2</v>
      </c>
      <c r="X140" s="10">
        <v>1</v>
      </c>
      <c r="Y140" s="10">
        <v>0</v>
      </c>
      <c r="Z140" s="10">
        <v>0</v>
      </c>
      <c r="AA140" s="10">
        <v>1</v>
      </c>
      <c r="AB140" s="10">
        <v>1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11">
        <v>0</v>
      </c>
    </row>
    <row r="141" spans="1:36" ht="12.75">
      <c r="A141" s="26">
        <v>262</v>
      </c>
      <c r="B141">
        <v>46.24735</v>
      </c>
      <c r="C141">
        <v>-91.91434</v>
      </c>
      <c r="D141" s="10">
        <v>5</v>
      </c>
      <c r="E141" s="10" t="s">
        <v>572</v>
      </c>
      <c r="F141" s="114">
        <v>1</v>
      </c>
      <c r="G141" s="26">
        <v>1</v>
      </c>
      <c r="H141" s="42">
        <v>5</v>
      </c>
      <c r="I141" s="10">
        <v>3</v>
      </c>
      <c r="J141" s="17">
        <v>0</v>
      </c>
      <c r="K141" s="27">
        <v>0</v>
      </c>
      <c r="L141" s="27">
        <v>0</v>
      </c>
      <c r="M141" s="27">
        <v>0</v>
      </c>
      <c r="N141" s="27">
        <v>2</v>
      </c>
      <c r="O141" s="10">
        <v>0</v>
      </c>
      <c r="P141" s="10">
        <v>0</v>
      </c>
      <c r="Q141" s="10">
        <v>0</v>
      </c>
      <c r="R141" s="10">
        <v>1</v>
      </c>
      <c r="S141" s="10">
        <v>0</v>
      </c>
      <c r="T141" s="10">
        <v>0</v>
      </c>
      <c r="U141" s="10">
        <v>0</v>
      </c>
      <c r="V141" s="10">
        <v>0</v>
      </c>
      <c r="W141" s="10">
        <v>2</v>
      </c>
      <c r="X141" s="10">
        <v>1</v>
      </c>
      <c r="Y141" s="10">
        <v>0</v>
      </c>
      <c r="Z141" s="10">
        <v>0</v>
      </c>
      <c r="AA141" s="10">
        <v>2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11">
        <v>0</v>
      </c>
    </row>
    <row r="142" spans="1:36" ht="12.75">
      <c r="A142" s="26">
        <v>275</v>
      </c>
      <c r="B142">
        <v>46.25366</v>
      </c>
      <c r="C142">
        <v>-91.91391</v>
      </c>
      <c r="D142" s="10">
        <v>5</v>
      </c>
      <c r="E142" s="10" t="s">
        <v>572</v>
      </c>
      <c r="F142" s="114">
        <v>1</v>
      </c>
      <c r="G142" s="26">
        <v>1</v>
      </c>
      <c r="H142" s="42">
        <v>4</v>
      </c>
      <c r="I142" s="10">
        <v>3</v>
      </c>
      <c r="J142" s="17">
        <v>0</v>
      </c>
      <c r="K142" s="27">
        <v>0</v>
      </c>
      <c r="L142" s="27">
        <v>0</v>
      </c>
      <c r="M142" s="27">
        <v>1</v>
      </c>
      <c r="N142" s="27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3</v>
      </c>
      <c r="AA142" s="10">
        <v>1</v>
      </c>
      <c r="AB142" s="10">
        <v>1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11">
        <v>0</v>
      </c>
    </row>
    <row r="143" spans="1:36" ht="12.75">
      <c r="A143" s="26">
        <v>276</v>
      </c>
      <c r="B143">
        <v>46.25321</v>
      </c>
      <c r="C143">
        <v>-91.91389</v>
      </c>
      <c r="D143" s="10">
        <v>5</v>
      </c>
      <c r="E143" s="10" t="s">
        <v>572</v>
      </c>
      <c r="F143" s="114">
        <v>1</v>
      </c>
      <c r="G143" s="26">
        <v>1</v>
      </c>
      <c r="H143" s="42">
        <v>4</v>
      </c>
      <c r="I143" s="10">
        <v>3</v>
      </c>
      <c r="J143" s="17">
        <v>0</v>
      </c>
      <c r="K143" s="27">
        <v>1</v>
      </c>
      <c r="L143" s="27">
        <v>0</v>
      </c>
      <c r="M143" s="27">
        <v>1</v>
      </c>
      <c r="N143" s="27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1</v>
      </c>
      <c r="Y143" s="10">
        <v>0</v>
      </c>
      <c r="Z143" s="10">
        <v>0</v>
      </c>
      <c r="AA143" s="10">
        <v>3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11">
        <v>0</v>
      </c>
    </row>
    <row r="144" spans="1:36" ht="12.75">
      <c r="A144" s="26">
        <v>277</v>
      </c>
      <c r="B144">
        <v>46.25276</v>
      </c>
      <c r="C144">
        <v>-91.91388</v>
      </c>
      <c r="D144" s="10">
        <v>5</v>
      </c>
      <c r="E144" s="10" t="s">
        <v>572</v>
      </c>
      <c r="F144" s="114">
        <v>1</v>
      </c>
      <c r="G144" s="26">
        <v>1</v>
      </c>
      <c r="H144" s="42">
        <v>4</v>
      </c>
      <c r="I144" s="10">
        <v>2</v>
      </c>
      <c r="J144" s="17">
        <v>0</v>
      </c>
      <c r="K144" s="27">
        <v>0</v>
      </c>
      <c r="L144" s="27">
        <v>0</v>
      </c>
      <c r="M144" s="27">
        <v>1</v>
      </c>
      <c r="N144" s="27">
        <v>0</v>
      </c>
      <c r="O144" s="10">
        <v>1</v>
      </c>
      <c r="P144" s="10">
        <v>0</v>
      </c>
      <c r="Q144" s="10">
        <v>0</v>
      </c>
      <c r="R144" s="10">
        <v>1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2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11">
        <v>0</v>
      </c>
    </row>
    <row r="145" spans="1:36" ht="12.75">
      <c r="A145" s="26">
        <v>282</v>
      </c>
      <c r="B145">
        <v>46.25051</v>
      </c>
      <c r="C145">
        <v>-91.9138</v>
      </c>
      <c r="D145" s="10">
        <v>5</v>
      </c>
      <c r="E145" s="10" t="s">
        <v>572</v>
      </c>
      <c r="F145" s="114">
        <v>1</v>
      </c>
      <c r="G145" s="26">
        <v>1</v>
      </c>
      <c r="H145" s="42">
        <v>4</v>
      </c>
      <c r="I145" s="10">
        <v>3</v>
      </c>
      <c r="J145" s="17">
        <v>0</v>
      </c>
      <c r="K145" s="27">
        <v>0</v>
      </c>
      <c r="L145" s="27">
        <v>0</v>
      </c>
      <c r="M145" s="27">
        <v>2</v>
      </c>
      <c r="N145" s="27">
        <v>0</v>
      </c>
      <c r="O145" s="10">
        <v>2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0">
        <v>2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11">
        <v>0</v>
      </c>
    </row>
    <row r="146" spans="1:36" ht="12.75">
      <c r="A146" s="26">
        <v>285</v>
      </c>
      <c r="B146">
        <v>46.24692</v>
      </c>
      <c r="C146">
        <v>-91.91367</v>
      </c>
      <c r="D146" s="10">
        <v>5</v>
      </c>
      <c r="E146" s="10" t="s">
        <v>572</v>
      </c>
      <c r="F146" s="114">
        <v>1</v>
      </c>
      <c r="G146" s="26">
        <v>1</v>
      </c>
      <c r="H146" s="42">
        <v>5</v>
      </c>
      <c r="I146" s="10">
        <v>2</v>
      </c>
      <c r="J146" s="17">
        <v>0</v>
      </c>
      <c r="K146" s="27">
        <v>0</v>
      </c>
      <c r="L146" s="27">
        <v>0</v>
      </c>
      <c r="M146" s="27">
        <v>2</v>
      </c>
      <c r="N146" s="27">
        <v>0</v>
      </c>
      <c r="O146" s="10">
        <v>1</v>
      </c>
      <c r="P146" s="10">
        <v>0</v>
      </c>
      <c r="Q146" s="10">
        <v>0</v>
      </c>
      <c r="R146" s="10">
        <v>1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1</v>
      </c>
      <c r="Y146" s="10">
        <v>0</v>
      </c>
      <c r="Z146" s="10">
        <v>0</v>
      </c>
      <c r="AA146" s="10">
        <v>1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11">
        <v>0</v>
      </c>
    </row>
    <row r="147" spans="1:36" ht="12.75">
      <c r="A147" s="26">
        <v>288</v>
      </c>
      <c r="B147">
        <v>46.24557</v>
      </c>
      <c r="C147">
        <v>-91.91363</v>
      </c>
      <c r="D147" s="10">
        <v>5</v>
      </c>
      <c r="E147" s="10" t="s">
        <v>572</v>
      </c>
      <c r="F147" s="114">
        <v>1</v>
      </c>
      <c r="G147" s="26">
        <v>1</v>
      </c>
      <c r="H147" s="42">
        <v>4</v>
      </c>
      <c r="I147" s="10">
        <v>3</v>
      </c>
      <c r="J147" s="17">
        <v>0</v>
      </c>
      <c r="K147" s="27">
        <v>0</v>
      </c>
      <c r="L147" s="27">
        <v>0</v>
      </c>
      <c r="M147" s="27">
        <v>2</v>
      </c>
      <c r="N147" s="27">
        <v>0</v>
      </c>
      <c r="O147" s="10">
        <v>3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1</v>
      </c>
      <c r="X147" s="10">
        <v>0</v>
      </c>
      <c r="Y147" s="10">
        <v>0</v>
      </c>
      <c r="Z147" s="10">
        <v>0</v>
      </c>
      <c r="AA147" s="10">
        <v>0</v>
      </c>
      <c r="AB147" s="10">
        <v>1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11">
        <v>0</v>
      </c>
    </row>
    <row r="148" spans="1:36" ht="12.75">
      <c r="A148" s="26">
        <v>304</v>
      </c>
      <c r="B148">
        <v>46.25232</v>
      </c>
      <c r="C148">
        <v>-91.91321</v>
      </c>
      <c r="D148" s="10">
        <v>5</v>
      </c>
      <c r="E148" s="10" t="s">
        <v>572</v>
      </c>
      <c r="F148" s="114">
        <v>1</v>
      </c>
      <c r="G148" s="26">
        <v>1</v>
      </c>
      <c r="H148" s="42">
        <v>3</v>
      </c>
      <c r="I148" s="10">
        <v>2</v>
      </c>
      <c r="J148" s="17">
        <v>0</v>
      </c>
      <c r="K148" s="27">
        <v>0</v>
      </c>
      <c r="L148" s="27">
        <v>0</v>
      </c>
      <c r="M148" s="27">
        <v>0</v>
      </c>
      <c r="N148" s="27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2</v>
      </c>
      <c r="X148" s="10">
        <v>1</v>
      </c>
      <c r="Y148" s="10">
        <v>0</v>
      </c>
      <c r="Z148" s="10">
        <v>0</v>
      </c>
      <c r="AA148" s="10">
        <v>2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11">
        <v>0</v>
      </c>
    </row>
    <row r="149" spans="1:36" ht="12.75">
      <c r="A149" s="26">
        <v>305</v>
      </c>
      <c r="B149">
        <v>46.25187</v>
      </c>
      <c r="C149">
        <v>-91.9132</v>
      </c>
      <c r="D149" s="10">
        <v>5</v>
      </c>
      <c r="E149" s="10" t="s">
        <v>572</v>
      </c>
      <c r="F149" s="114">
        <v>1</v>
      </c>
      <c r="G149" s="26">
        <v>1</v>
      </c>
      <c r="H149" s="42">
        <v>4</v>
      </c>
      <c r="I149" s="10">
        <v>3</v>
      </c>
      <c r="J149" s="17">
        <v>0</v>
      </c>
      <c r="K149" s="27">
        <v>0</v>
      </c>
      <c r="L149" s="27">
        <v>0</v>
      </c>
      <c r="M149" s="27">
        <v>1</v>
      </c>
      <c r="N149" s="27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1</v>
      </c>
      <c r="X149" s="10">
        <v>0</v>
      </c>
      <c r="Y149" s="10">
        <v>0</v>
      </c>
      <c r="Z149" s="10">
        <v>2</v>
      </c>
      <c r="AA149" s="10">
        <v>3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11">
        <v>0</v>
      </c>
    </row>
    <row r="150" spans="1:36" ht="12.75">
      <c r="A150" s="26">
        <v>308</v>
      </c>
      <c r="B150">
        <v>46.25052</v>
      </c>
      <c r="C150">
        <v>-91.91315</v>
      </c>
      <c r="D150" s="10">
        <v>5</v>
      </c>
      <c r="E150" s="10" t="s">
        <v>572</v>
      </c>
      <c r="F150" s="114">
        <v>1</v>
      </c>
      <c r="G150" s="26">
        <v>1</v>
      </c>
      <c r="H150" s="42">
        <v>3</v>
      </c>
      <c r="I150" s="10">
        <v>2</v>
      </c>
      <c r="J150" s="17">
        <v>0</v>
      </c>
      <c r="K150" s="27">
        <v>0</v>
      </c>
      <c r="L150" s="27">
        <v>0</v>
      </c>
      <c r="M150" s="27">
        <v>0</v>
      </c>
      <c r="N150" s="27">
        <v>0</v>
      </c>
      <c r="O150" s="10">
        <v>1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2</v>
      </c>
      <c r="Y150" s="10">
        <v>0</v>
      </c>
      <c r="Z150" s="10">
        <v>0</v>
      </c>
      <c r="AA150" s="10">
        <v>2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11">
        <v>0</v>
      </c>
    </row>
    <row r="151" spans="1:36" ht="12.75">
      <c r="A151" s="26">
        <v>315</v>
      </c>
      <c r="B151">
        <v>46.25818</v>
      </c>
      <c r="C151">
        <v>-91.91277</v>
      </c>
      <c r="D151" s="10">
        <v>5</v>
      </c>
      <c r="E151" s="10" t="s">
        <v>572</v>
      </c>
      <c r="F151" s="114">
        <v>1</v>
      </c>
      <c r="G151" s="26">
        <v>1</v>
      </c>
      <c r="H151" s="42">
        <v>3</v>
      </c>
      <c r="I151" s="10">
        <v>3</v>
      </c>
      <c r="J151" s="17">
        <v>0</v>
      </c>
      <c r="K151" s="27">
        <v>0</v>
      </c>
      <c r="L151" s="27">
        <v>0</v>
      </c>
      <c r="M151" s="27">
        <v>0</v>
      </c>
      <c r="N151" s="27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1</v>
      </c>
      <c r="X151" s="10">
        <v>1</v>
      </c>
      <c r="Y151" s="10">
        <v>0</v>
      </c>
      <c r="Z151" s="10">
        <v>0</v>
      </c>
      <c r="AA151" s="10">
        <v>3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11">
        <v>0</v>
      </c>
    </row>
    <row r="152" spans="1:36" ht="12.75">
      <c r="A152" s="26">
        <v>348</v>
      </c>
      <c r="B152">
        <v>46.25549</v>
      </c>
      <c r="C152">
        <v>-91.91203</v>
      </c>
      <c r="D152" s="10">
        <v>5</v>
      </c>
      <c r="E152" s="10" t="s">
        <v>572</v>
      </c>
      <c r="F152" s="114">
        <v>1</v>
      </c>
      <c r="G152" s="26">
        <v>1</v>
      </c>
      <c r="H152" s="42">
        <v>4</v>
      </c>
      <c r="I152" s="10">
        <v>3</v>
      </c>
      <c r="J152" s="17">
        <v>0</v>
      </c>
      <c r="K152" s="27">
        <v>0</v>
      </c>
      <c r="L152" s="27">
        <v>0</v>
      </c>
      <c r="M152" s="27">
        <v>1</v>
      </c>
      <c r="N152" s="27">
        <v>0</v>
      </c>
      <c r="O152" s="10">
        <v>2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1</v>
      </c>
      <c r="Y152" s="10">
        <v>0</v>
      </c>
      <c r="Z152" s="10">
        <v>0</v>
      </c>
      <c r="AA152" s="10">
        <v>2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11">
        <v>0</v>
      </c>
    </row>
    <row r="153" spans="1:36" ht="12.75">
      <c r="A153" s="26">
        <v>368</v>
      </c>
      <c r="B153">
        <v>46.2582</v>
      </c>
      <c r="C153">
        <v>-91.91147</v>
      </c>
      <c r="D153" s="10">
        <v>5</v>
      </c>
      <c r="E153" s="10" t="s">
        <v>572</v>
      </c>
      <c r="F153" s="114">
        <v>1</v>
      </c>
      <c r="G153" s="26">
        <v>1</v>
      </c>
      <c r="H153" s="42">
        <v>4</v>
      </c>
      <c r="I153" s="10">
        <v>2</v>
      </c>
      <c r="J153" s="17">
        <v>0</v>
      </c>
      <c r="K153" s="27">
        <v>0</v>
      </c>
      <c r="L153" s="27">
        <v>0</v>
      </c>
      <c r="M153" s="27">
        <v>1</v>
      </c>
      <c r="N153" s="27">
        <v>0</v>
      </c>
      <c r="O153" s="10">
        <v>2</v>
      </c>
      <c r="P153" s="10">
        <v>0</v>
      </c>
      <c r="Q153" s="10">
        <v>0</v>
      </c>
      <c r="R153" s="10">
        <v>1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2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11">
        <v>0</v>
      </c>
    </row>
    <row r="154" spans="1:36" ht="12.75">
      <c r="A154" s="26">
        <v>8</v>
      </c>
      <c r="B154">
        <v>46.25527</v>
      </c>
      <c r="C154">
        <v>-91.92564</v>
      </c>
      <c r="D154" s="10">
        <v>5.5</v>
      </c>
      <c r="E154" s="10" t="s">
        <v>572</v>
      </c>
      <c r="F154" s="114">
        <v>1</v>
      </c>
      <c r="G154" s="26">
        <v>1</v>
      </c>
      <c r="H154" s="42">
        <v>4</v>
      </c>
      <c r="I154" s="10">
        <v>2</v>
      </c>
      <c r="J154" s="17">
        <v>0</v>
      </c>
      <c r="K154" s="27">
        <v>0</v>
      </c>
      <c r="L154" s="27">
        <v>0</v>
      </c>
      <c r="M154" s="27">
        <v>1</v>
      </c>
      <c r="N154" s="27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1</v>
      </c>
      <c r="AA154" s="10">
        <v>2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1</v>
      </c>
      <c r="AI154" s="10">
        <v>0</v>
      </c>
      <c r="AJ154" s="111">
        <v>0</v>
      </c>
    </row>
    <row r="155" spans="1:36" ht="12.75">
      <c r="A155" s="26">
        <v>15</v>
      </c>
      <c r="B155">
        <v>46.25483</v>
      </c>
      <c r="C155">
        <v>-91.92498</v>
      </c>
      <c r="D155" s="10">
        <v>5.5</v>
      </c>
      <c r="E155" s="10" t="s">
        <v>572</v>
      </c>
      <c r="F155" s="114">
        <v>1</v>
      </c>
      <c r="G155" s="26">
        <v>1</v>
      </c>
      <c r="H155" s="42">
        <v>4</v>
      </c>
      <c r="I155" s="10">
        <v>3</v>
      </c>
      <c r="J155" s="17">
        <v>0</v>
      </c>
      <c r="K155" s="27">
        <v>1</v>
      </c>
      <c r="L155" s="27">
        <v>0</v>
      </c>
      <c r="M155" s="27">
        <v>1</v>
      </c>
      <c r="N155" s="27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2</v>
      </c>
      <c r="Y155" s="10">
        <v>0</v>
      </c>
      <c r="Z155" s="10">
        <v>0</v>
      </c>
      <c r="AA155" s="10">
        <v>3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11">
        <v>0</v>
      </c>
    </row>
    <row r="156" spans="1:36" ht="12.75">
      <c r="A156" s="26">
        <v>27</v>
      </c>
      <c r="B156">
        <v>46.25484</v>
      </c>
      <c r="C156">
        <v>-91.92433</v>
      </c>
      <c r="D156" s="10">
        <v>5.5</v>
      </c>
      <c r="E156" s="10" t="s">
        <v>572</v>
      </c>
      <c r="F156" s="114">
        <v>1</v>
      </c>
      <c r="G156" s="26">
        <v>1</v>
      </c>
      <c r="H156" s="42">
        <v>5</v>
      </c>
      <c r="I156" s="10">
        <v>3</v>
      </c>
      <c r="J156" s="17">
        <v>0</v>
      </c>
      <c r="K156" s="27">
        <v>0</v>
      </c>
      <c r="L156" s="27">
        <v>0</v>
      </c>
      <c r="M156" s="27">
        <v>1</v>
      </c>
      <c r="N156" s="27">
        <v>0</v>
      </c>
      <c r="O156" s="10">
        <v>1</v>
      </c>
      <c r="P156" s="10">
        <v>0</v>
      </c>
      <c r="Q156" s="10">
        <v>0</v>
      </c>
      <c r="R156" s="10">
        <v>1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1</v>
      </c>
      <c r="AA156" s="10">
        <v>3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11">
        <v>0</v>
      </c>
    </row>
    <row r="157" spans="1:36" ht="12.75">
      <c r="A157" s="26">
        <v>132</v>
      </c>
      <c r="B157">
        <v>46.25224</v>
      </c>
      <c r="C157">
        <v>-91.9184</v>
      </c>
      <c r="D157" s="10">
        <v>5.5</v>
      </c>
      <c r="E157" s="10" t="s">
        <v>572</v>
      </c>
      <c r="F157" s="114">
        <v>1</v>
      </c>
      <c r="G157" s="26">
        <v>1</v>
      </c>
      <c r="H157" s="42">
        <v>5</v>
      </c>
      <c r="I157" s="10">
        <v>3</v>
      </c>
      <c r="J157" s="17">
        <v>0</v>
      </c>
      <c r="K157" s="27">
        <v>1</v>
      </c>
      <c r="L157" s="27">
        <v>0</v>
      </c>
      <c r="M157" s="27">
        <v>0</v>
      </c>
      <c r="N157" s="27">
        <v>0</v>
      </c>
      <c r="O157" s="10">
        <v>1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2</v>
      </c>
      <c r="Y157" s="10">
        <v>0</v>
      </c>
      <c r="Z157" s="10">
        <v>0</v>
      </c>
      <c r="AA157" s="10">
        <v>3</v>
      </c>
      <c r="AB157" s="10">
        <v>1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11">
        <v>0</v>
      </c>
    </row>
    <row r="158" spans="1:36" ht="12.75">
      <c r="A158" s="26">
        <v>150</v>
      </c>
      <c r="B158">
        <v>46.25315</v>
      </c>
      <c r="C158">
        <v>-91.91778</v>
      </c>
      <c r="D158" s="10">
        <v>5.5</v>
      </c>
      <c r="E158" s="10" t="s">
        <v>572</v>
      </c>
      <c r="F158" s="114">
        <v>1</v>
      </c>
      <c r="G158" s="26">
        <v>1</v>
      </c>
      <c r="H158" s="42">
        <v>5</v>
      </c>
      <c r="I158" s="10">
        <v>2</v>
      </c>
      <c r="J158" s="17">
        <v>0</v>
      </c>
      <c r="K158" s="27">
        <v>1</v>
      </c>
      <c r="L158" s="27">
        <v>0</v>
      </c>
      <c r="M158" s="27">
        <v>2</v>
      </c>
      <c r="N158" s="27">
        <v>0</v>
      </c>
      <c r="O158" s="10">
        <v>1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2</v>
      </c>
      <c r="Y158" s="10">
        <v>0</v>
      </c>
      <c r="Z158" s="10">
        <v>0</v>
      </c>
      <c r="AA158" s="10">
        <v>1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11">
        <v>0</v>
      </c>
    </row>
    <row r="159" spans="1:36" ht="12.75">
      <c r="A159" s="26">
        <v>151</v>
      </c>
      <c r="B159">
        <v>46.2527</v>
      </c>
      <c r="C159">
        <v>-91.91777</v>
      </c>
      <c r="D159" s="10">
        <v>5.5</v>
      </c>
      <c r="E159" s="10" t="s">
        <v>572</v>
      </c>
      <c r="F159" s="114">
        <v>1</v>
      </c>
      <c r="G159" s="26">
        <v>1</v>
      </c>
      <c r="H159" s="42">
        <v>2</v>
      </c>
      <c r="I159" s="10">
        <v>2</v>
      </c>
      <c r="J159" s="17">
        <v>0</v>
      </c>
      <c r="K159" s="27">
        <v>0</v>
      </c>
      <c r="L159" s="27">
        <v>0</v>
      </c>
      <c r="M159" s="27">
        <v>0</v>
      </c>
      <c r="N159" s="27">
        <v>0</v>
      </c>
      <c r="O159" s="10">
        <v>0</v>
      </c>
      <c r="P159" s="10">
        <v>0</v>
      </c>
      <c r="Q159" s="10">
        <v>0</v>
      </c>
      <c r="R159" s="10">
        <v>1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2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11">
        <v>0</v>
      </c>
    </row>
    <row r="160" spans="1:36" ht="12.75">
      <c r="A160" s="26">
        <v>152</v>
      </c>
      <c r="B160">
        <v>46.25225</v>
      </c>
      <c r="C160">
        <v>-91.91775</v>
      </c>
      <c r="D160" s="10">
        <v>5.5</v>
      </c>
      <c r="E160" s="10" t="s">
        <v>572</v>
      </c>
      <c r="F160" s="114">
        <v>1</v>
      </c>
      <c r="G160" s="26">
        <v>1</v>
      </c>
      <c r="H160" s="42">
        <v>3</v>
      </c>
      <c r="I160" s="10">
        <v>3</v>
      </c>
      <c r="J160" s="17">
        <v>4</v>
      </c>
      <c r="K160" s="27">
        <v>0</v>
      </c>
      <c r="L160" s="27">
        <v>0</v>
      </c>
      <c r="M160" s="27">
        <v>2</v>
      </c>
      <c r="N160" s="27">
        <v>0</v>
      </c>
      <c r="O160" s="10">
        <v>2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2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11">
        <v>0</v>
      </c>
    </row>
    <row r="161" spans="1:36" ht="12.75">
      <c r="A161" s="26">
        <v>155</v>
      </c>
      <c r="B161">
        <v>46.25045</v>
      </c>
      <c r="C161">
        <v>-91.91769</v>
      </c>
      <c r="D161" s="10">
        <v>5.5</v>
      </c>
      <c r="E161" s="10" t="s">
        <v>572</v>
      </c>
      <c r="F161" s="114">
        <v>1</v>
      </c>
      <c r="G161" s="26">
        <v>1</v>
      </c>
      <c r="H161" s="42">
        <v>3</v>
      </c>
      <c r="I161" s="10">
        <v>3</v>
      </c>
      <c r="J161" s="17">
        <v>0</v>
      </c>
      <c r="K161" s="27">
        <v>0</v>
      </c>
      <c r="L161" s="27">
        <v>0</v>
      </c>
      <c r="M161" s="27">
        <v>3</v>
      </c>
      <c r="N161" s="27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2</v>
      </c>
      <c r="Y161" s="10">
        <v>0</v>
      </c>
      <c r="Z161" s="10">
        <v>0</v>
      </c>
      <c r="AA161" s="10">
        <v>3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11">
        <v>0</v>
      </c>
    </row>
    <row r="162" spans="1:36" ht="12.75">
      <c r="A162" s="26">
        <v>178</v>
      </c>
      <c r="B162">
        <v>46.24821</v>
      </c>
      <c r="C162">
        <v>-91.91696</v>
      </c>
      <c r="D162" s="10">
        <v>5.5</v>
      </c>
      <c r="E162" s="10" t="s">
        <v>572</v>
      </c>
      <c r="F162" s="114">
        <v>1</v>
      </c>
      <c r="G162" s="26">
        <v>1</v>
      </c>
      <c r="H162" s="42">
        <v>3</v>
      </c>
      <c r="I162" s="10">
        <v>3</v>
      </c>
      <c r="J162" s="17">
        <v>4</v>
      </c>
      <c r="K162" s="27">
        <v>0</v>
      </c>
      <c r="L162" s="27">
        <v>0</v>
      </c>
      <c r="M162" s="27">
        <v>0</v>
      </c>
      <c r="N162" s="27">
        <v>0</v>
      </c>
      <c r="O162" s="10">
        <v>1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1</v>
      </c>
      <c r="Z162" s="10">
        <v>0</v>
      </c>
      <c r="AA162" s="10">
        <v>3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11">
        <v>0</v>
      </c>
    </row>
    <row r="163" spans="1:36" ht="12.75">
      <c r="A163" s="26">
        <v>198</v>
      </c>
      <c r="B163">
        <v>46.24777</v>
      </c>
      <c r="C163">
        <v>-91.9163</v>
      </c>
      <c r="D163" s="10">
        <v>5.5</v>
      </c>
      <c r="E163" s="10" t="s">
        <v>572</v>
      </c>
      <c r="F163" s="114">
        <v>1</v>
      </c>
      <c r="G163" s="26">
        <v>1</v>
      </c>
      <c r="H163" s="42">
        <v>3</v>
      </c>
      <c r="I163" s="10">
        <v>3</v>
      </c>
      <c r="J163" s="17">
        <v>0</v>
      </c>
      <c r="K163" s="27">
        <v>0</v>
      </c>
      <c r="L163" s="27">
        <v>0</v>
      </c>
      <c r="M163" s="27">
        <v>1</v>
      </c>
      <c r="N163" s="27">
        <v>0</v>
      </c>
      <c r="O163" s="10">
        <v>1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3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11">
        <v>0</v>
      </c>
    </row>
    <row r="164" spans="1:36" ht="12.75">
      <c r="A164" s="26">
        <v>199</v>
      </c>
      <c r="B164">
        <v>46.24732</v>
      </c>
      <c r="C164">
        <v>-91.91628</v>
      </c>
      <c r="D164" s="10">
        <v>5.5</v>
      </c>
      <c r="E164" s="10" t="s">
        <v>572</v>
      </c>
      <c r="F164" s="114">
        <v>1</v>
      </c>
      <c r="G164" s="26">
        <v>1</v>
      </c>
      <c r="H164" s="42">
        <v>5</v>
      </c>
      <c r="I164" s="10">
        <v>3</v>
      </c>
      <c r="J164" s="17">
        <v>0</v>
      </c>
      <c r="K164" s="27">
        <v>0</v>
      </c>
      <c r="L164" s="27">
        <v>0</v>
      </c>
      <c r="M164" s="27">
        <v>2</v>
      </c>
      <c r="N164" s="27">
        <v>0</v>
      </c>
      <c r="O164" s="10">
        <v>1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1</v>
      </c>
      <c r="X164" s="10">
        <v>1</v>
      </c>
      <c r="Y164" s="10">
        <v>0</v>
      </c>
      <c r="Z164" s="10">
        <v>0</v>
      </c>
      <c r="AA164" s="10">
        <v>2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11">
        <v>0</v>
      </c>
    </row>
    <row r="165" spans="1:36" ht="12.75">
      <c r="A165" s="26">
        <v>218</v>
      </c>
      <c r="B165">
        <v>46.24823</v>
      </c>
      <c r="C165">
        <v>-91.91567</v>
      </c>
      <c r="D165" s="10">
        <v>5.5</v>
      </c>
      <c r="E165" s="10" t="s">
        <v>572</v>
      </c>
      <c r="F165" s="114">
        <v>1</v>
      </c>
      <c r="G165" s="26">
        <v>1</v>
      </c>
      <c r="H165" s="42">
        <v>5</v>
      </c>
      <c r="I165" s="10">
        <v>3</v>
      </c>
      <c r="J165" s="17">
        <v>0</v>
      </c>
      <c r="K165" s="27">
        <v>0</v>
      </c>
      <c r="L165" s="27">
        <v>0</v>
      </c>
      <c r="M165" s="27">
        <v>1</v>
      </c>
      <c r="N165" s="27">
        <v>0</v>
      </c>
      <c r="O165" s="10">
        <v>1</v>
      </c>
      <c r="P165" s="10">
        <v>0</v>
      </c>
      <c r="Q165" s="10">
        <v>0</v>
      </c>
      <c r="R165" s="10">
        <v>1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2</v>
      </c>
      <c r="Y165" s="10">
        <v>0</v>
      </c>
      <c r="Z165" s="10">
        <v>0</v>
      </c>
      <c r="AA165" s="10">
        <v>3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11">
        <v>0</v>
      </c>
    </row>
    <row r="166" spans="1:36" ht="12.75">
      <c r="A166" s="26">
        <v>239</v>
      </c>
      <c r="B166">
        <v>46.24824</v>
      </c>
      <c r="C166">
        <v>-91.91502</v>
      </c>
      <c r="D166" s="10">
        <v>5.5</v>
      </c>
      <c r="E166" s="10" t="s">
        <v>572</v>
      </c>
      <c r="F166" s="114">
        <v>1</v>
      </c>
      <c r="G166" s="26">
        <v>1</v>
      </c>
      <c r="H166" s="42">
        <v>4</v>
      </c>
      <c r="I166" s="10">
        <v>2</v>
      </c>
      <c r="J166" s="17">
        <v>0</v>
      </c>
      <c r="K166" s="27">
        <v>0</v>
      </c>
      <c r="L166" s="27">
        <v>0</v>
      </c>
      <c r="M166" s="27">
        <v>2</v>
      </c>
      <c r="N166" s="27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2</v>
      </c>
      <c r="X166" s="10">
        <v>0</v>
      </c>
      <c r="Y166" s="10">
        <v>0</v>
      </c>
      <c r="Z166" s="10">
        <v>0</v>
      </c>
      <c r="AA166" s="10">
        <v>2</v>
      </c>
      <c r="AB166" s="10">
        <v>1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11">
        <v>0</v>
      </c>
    </row>
    <row r="167" spans="1:36" ht="12.75">
      <c r="A167" s="26">
        <v>240</v>
      </c>
      <c r="B167">
        <v>46.24779</v>
      </c>
      <c r="C167">
        <v>-91.915</v>
      </c>
      <c r="D167" s="10">
        <v>5.5</v>
      </c>
      <c r="E167" s="10" t="s">
        <v>572</v>
      </c>
      <c r="F167" s="114">
        <v>1</v>
      </c>
      <c r="G167" s="26">
        <v>1</v>
      </c>
      <c r="H167" s="42">
        <v>4</v>
      </c>
      <c r="I167" s="10">
        <v>3</v>
      </c>
      <c r="J167" s="17">
        <v>0</v>
      </c>
      <c r="K167" s="27">
        <v>0</v>
      </c>
      <c r="L167" s="27">
        <v>0</v>
      </c>
      <c r="M167" s="27">
        <v>2</v>
      </c>
      <c r="N167" s="27">
        <v>0</v>
      </c>
      <c r="O167" s="10">
        <v>1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1</v>
      </c>
      <c r="X167" s="10">
        <v>1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11">
        <v>0</v>
      </c>
    </row>
    <row r="168" spans="1:36" ht="12.75">
      <c r="A168" s="26">
        <v>241</v>
      </c>
      <c r="B168">
        <v>46.24734</v>
      </c>
      <c r="C168">
        <v>-91.91499</v>
      </c>
      <c r="D168" s="10">
        <v>5.5</v>
      </c>
      <c r="E168" s="10" t="s">
        <v>572</v>
      </c>
      <c r="F168" s="114">
        <v>1</v>
      </c>
      <c r="G168" s="26">
        <v>1</v>
      </c>
      <c r="H168" s="42">
        <v>4</v>
      </c>
      <c r="I168" s="10">
        <v>2</v>
      </c>
      <c r="J168" s="17">
        <v>0</v>
      </c>
      <c r="K168" s="27">
        <v>0</v>
      </c>
      <c r="L168" s="27">
        <v>0</v>
      </c>
      <c r="M168" s="27">
        <v>1</v>
      </c>
      <c r="N168" s="27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1</v>
      </c>
      <c r="X168" s="10">
        <v>0</v>
      </c>
      <c r="Y168" s="10">
        <v>0</v>
      </c>
      <c r="Z168" s="10">
        <v>0</v>
      </c>
      <c r="AA168" s="10">
        <v>2</v>
      </c>
      <c r="AB168" s="10">
        <v>1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11">
        <v>0</v>
      </c>
    </row>
    <row r="169" spans="1:36" ht="12.75">
      <c r="A169" s="26">
        <v>254</v>
      </c>
      <c r="B169">
        <v>46.2532</v>
      </c>
      <c r="C169">
        <v>-91.91454</v>
      </c>
      <c r="D169" s="10">
        <v>5.5</v>
      </c>
      <c r="E169" s="10" t="s">
        <v>572</v>
      </c>
      <c r="F169" s="114">
        <v>1</v>
      </c>
      <c r="G169" s="26">
        <v>1</v>
      </c>
      <c r="H169" s="42">
        <v>5</v>
      </c>
      <c r="I169" s="10">
        <v>2</v>
      </c>
      <c r="J169" s="17">
        <v>0</v>
      </c>
      <c r="K169" s="27">
        <v>1</v>
      </c>
      <c r="L169" s="27">
        <v>0</v>
      </c>
      <c r="M169" s="27">
        <v>2</v>
      </c>
      <c r="N169" s="27">
        <v>0</v>
      </c>
      <c r="O169" s="10">
        <v>0</v>
      </c>
      <c r="P169" s="10">
        <v>0</v>
      </c>
      <c r="Q169" s="10">
        <v>0</v>
      </c>
      <c r="R169" s="10">
        <v>2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1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1</v>
      </c>
      <c r="AI169" s="10">
        <v>0</v>
      </c>
      <c r="AJ169" s="111">
        <v>0</v>
      </c>
    </row>
    <row r="170" spans="1:36" ht="12.75">
      <c r="A170" s="26">
        <v>257</v>
      </c>
      <c r="B170">
        <v>46.25185</v>
      </c>
      <c r="C170">
        <v>-91.9145</v>
      </c>
      <c r="D170" s="10">
        <v>5.5</v>
      </c>
      <c r="E170" s="10" t="s">
        <v>572</v>
      </c>
      <c r="F170" s="114">
        <v>1</v>
      </c>
      <c r="G170" s="26">
        <v>1</v>
      </c>
      <c r="H170" s="42">
        <v>5</v>
      </c>
      <c r="I170" s="10">
        <v>2</v>
      </c>
      <c r="J170" s="17">
        <v>0</v>
      </c>
      <c r="K170" s="27">
        <v>1</v>
      </c>
      <c r="L170" s="27">
        <v>0</v>
      </c>
      <c r="M170" s="27">
        <v>0</v>
      </c>
      <c r="N170" s="27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2</v>
      </c>
      <c r="AA170" s="10">
        <v>1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2</v>
      </c>
      <c r="AI170" s="10">
        <v>0</v>
      </c>
      <c r="AJ170" s="111">
        <v>0</v>
      </c>
    </row>
    <row r="171" spans="1:36" ht="12.75">
      <c r="A171" s="26">
        <v>263</v>
      </c>
      <c r="B171">
        <v>46.24691</v>
      </c>
      <c r="C171">
        <v>-91.91432</v>
      </c>
      <c r="D171" s="10">
        <v>5.5</v>
      </c>
      <c r="E171" s="10" t="s">
        <v>572</v>
      </c>
      <c r="F171" s="114">
        <v>1</v>
      </c>
      <c r="G171" s="26">
        <v>1</v>
      </c>
      <c r="H171" s="42">
        <v>5</v>
      </c>
      <c r="I171" s="10">
        <v>3</v>
      </c>
      <c r="J171" s="17">
        <v>0</v>
      </c>
      <c r="K171" s="27">
        <v>0</v>
      </c>
      <c r="L171" s="27">
        <v>0</v>
      </c>
      <c r="M171" s="27">
        <v>1</v>
      </c>
      <c r="N171" s="27">
        <v>0</v>
      </c>
      <c r="O171" s="10">
        <v>0</v>
      </c>
      <c r="P171" s="10">
        <v>0</v>
      </c>
      <c r="Q171" s="10">
        <v>0</v>
      </c>
      <c r="R171" s="10">
        <v>3</v>
      </c>
      <c r="S171" s="10">
        <v>0</v>
      </c>
      <c r="T171" s="10">
        <v>0</v>
      </c>
      <c r="U171" s="10">
        <v>0</v>
      </c>
      <c r="V171" s="10">
        <v>0</v>
      </c>
      <c r="W171" s="10">
        <v>1</v>
      </c>
      <c r="X171" s="10">
        <v>0</v>
      </c>
      <c r="Y171" s="10">
        <v>0</v>
      </c>
      <c r="Z171" s="10">
        <v>0</v>
      </c>
      <c r="AA171" s="10">
        <v>1</v>
      </c>
      <c r="AB171" s="10">
        <v>1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11">
        <v>0</v>
      </c>
    </row>
    <row r="172" spans="1:36" ht="12.75">
      <c r="A172" s="26">
        <v>278</v>
      </c>
      <c r="B172">
        <v>46.25231</v>
      </c>
      <c r="C172">
        <v>-91.91386</v>
      </c>
      <c r="D172" s="10">
        <v>5.5</v>
      </c>
      <c r="E172" s="10" t="s">
        <v>572</v>
      </c>
      <c r="F172" s="114">
        <v>1</v>
      </c>
      <c r="G172" s="26">
        <v>1</v>
      </c>
      <c r="H172" s="42">
        <v>5</v>
      </c>
      <c r="I172" s="10">
        <v>3</v>
      </c>
      <c r="J172" s="17">
        <v>0</v>
      </c>
      <c r="K172" s="27">
        <v>1</v>
      </c>
      <c r="L172" s="27">
        <v>0</v>
      </c>
      <c r="M172" s="27">
        <v>1</v>
      </c>
      <c r="N172" s="27">
        <v>0</v>
      </c>
      <c r="O172" s="10">
        <v>1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3</v>
      </c>
      <c r="Y172" s="10">
        <v>0</v>
      </c>
      <c r="Z172" s="10">
        <v>0</v>
      </c>
      <c r="AA172" s="10">
        <v>1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11">
        <v>0</v>
      </c>
    </row>
    <row r="173" spans="1:36" ht="12.75">
      <c r="A173" s="26">
        <v>279</v>
      </c>
      <c r="B173">
        <v>46.25186</v>
      </c>
      <c r="C173">
        <v>-91.91385</v>
      </c>
      <c r="D173" s="10">
        <v>5.5</v>
      </c>
      <c r="E173" s="10" t="s">
        <v>572</v>
      </c>
      <c r="F173" s="114">
        <v>1</v>
      </c>
      <c r="G173" s="26">
        <v>1</v>
      </c>
      <c r="H173" s="42">
        <v>6</v>
      </c>
      <c r="I173" s="10">
        <v>2</v>
      </c>
      <c r="J173" s="17">
        <v>0</v>
      </c>
      <c r="K173" s="27">
        <v>2</v>
      </c>
      <c r="L173" s="27">
        <v>0</v>
      </c>
      <c r="M173" s="27">
        <v>0</v>
      </c>
      <c r="N173" s="27">
        <v>0</v>
      </c>
      <c r="O173" s="10">
        <v>1</v>
      </c>
      <c r="P173" s="10">
        <v>0</v>
      </c>
      <c r="Q173" s="10">
        <v>0</v>
      </c>
      <c r="R173" s="10">
        <v>1</v>
      </c>
      <c r="S173" s="10">
        <v>0</v>
      </c>
      <c r="T173" s="10">
        <v>0</v>
      </c>
      <c r="U173" s="10">
        <v>0</v>
      </c>
      <c r="V173" s="10">
        <v>0</v>
      </c>
      <c r="W173" s="10">
        <v>1</v>
      </c>
      <c r="X173" s="10">
        <v>1</v>
      </c>
      <c r="Y173" s="10">
        <v>0</v>
      </c>
      <c r="Z173" s="10">
        <v>0</v>
      </c>
      <c r="AA173" s="10">
        <v>2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11">
        <v>0</v>
      </c>
    </row>
    <row r="174" spans="1:36" ht="12.75">
      <c r="A174" s="26">
        <v>280</v>
      </c>
      <c r="B174">
        <v>46.25141</v>
      </c>
      <c r="C174">
        <v>-91.91383</v>
      </c>
      <c r="D174" s="10">
        <v>5.5</v>
      </c>
      <c r="E174" s="10" t="s">
        <v>572</v>
      </c>
      <c r="F174" s="114">
        <v>1</v>
      </c>
      <c r="G174" s="26">
        <v>1</v>
      </c>
      <c r="H174" s="42">
        <v>3</v>
      </c>
      <c r="I174" s="10">
        <v>2</v>
      </c>
      <c r="J174" s="17">
        <v>0</v>
      </c>
      <c r="K174" s="27">
        <v>1</v>
      </c>
      <c r="L174" s="27">
        <v>0</v>
      </c>
      <c r="M174" s="27">
        <v>0</v>
      </c>
      <c r="N174" s="27">
        <v>0</v>
      </c>
      <c r="O174" s="10">
        <v>0</v>
      </c>
      <c r="P174" s="10">
        <v>0</v>
      </c>
      <c r="Q174" s="10">
        <v>0</v>
      </c>
      <c r="R174" s="10">
        <v>1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2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11">
        <v>0</v>
      </c>
    </row>
    <row r="175" spans="1:36" ht="12.75">
      <c r="A175" s="26">
        <v>287</v>
      </c>
      <c r="B175">
        <v>46.24602</v>
      </c>
      <c r="C175">
        <v>-91.91364</v>
      </c>
      <c r="D175" s="10">
        <v>5.5</v>
      </c>
      <c r="E175" s="10" t="s">
        <v>572</v>
      </c>
      <c r="F175" s="114">
        <v>1</v>
      </c>
      <c r="G175" s="26">
        <v>1</v>
      </c>
      <c r="H175" s="42">
        <v>5</v>
      </c>
      <c r="I175" s="10">
        <v>2</v>
      </c>
      <c r="J175" s="17">
        <v>0</v>
      </c>
      <c r="K175" s="27">
        <v>0</v>
      </c>
      <c r="L175" s="27">
        <v>0</v>
      </c>
      <c r="M175" s="27">
        <v>1</v>
      </c>
      <c r="N175" s="27">
        <v>0</v>
      </c>
      <c r="O175" s="10">
        <v>1</v>
      </c>
      <c r="P175" s="10">
        <v>0</v>
      </c>
      <c r="Q175" s="10">
        <v>0</v>
      </c>
      <c r="R175" s="10">
        <v>1</v>
      </c>
      <c r="S175" s="10">
        <v>0</v>
      </c>
      <c r="T175" s="10">
        <v>0</v>
      </c>
      <c r="U175" s="10">
        <v>0</v>
      </c>
      <c r="V175" s="10">
        <v>0</v>
      </c>
      <c r="W175" s="10">
        <v>1</v>
      </c>
      <c r="X175" s="10">
        <v>0</v>
      </c>
      <c r="Y175" s="10">
        <v>0</v>
      </c>
      <c r="Z175" s="10">
        <v>0</v>
      </c>
      <c r="AA175" s="10">
        <v>1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11">
        <v>0</v>
      </c>
    </row>
    <row r="176" spans="1:36" ht="12.75">
      <c r="A176" s="26">
        <v>293</v>
      </c>
      <c r="B176">
        <v>46.25727</v>
      </c>
      <c r="C176">
        <v>-91.91339</v>
      </c>
      <c r="D176" s="10">
        <v>5.5</v>
      </c>
      <c r="E176" s="10" t="s">
        <v>572</v>
      </c>
      <c r="F176" s="114">
        <v>1</v>
      </c>
      <c r="G176" s="26">
        <v>1</v>
      </c>
      <c r="H176" s="42">
        <v>4</v>
      </c>
      <c r="I176" s="10">
        <v>2</v>
      </c>
      <c r="J176" s="17">
        <v>0</v>
      </c>
      <c r="K176" s="27">
        <v>1</v>
      </c>
      <c r="L176" s="27">
        <v>0</v>
      </c>
      <c r="M176" s="27">
        <v>0</v>
      </c>
      <c r="N176" s="27">
        <v>0</v>
      </c>
      <c r="O176" s="10">
        <v>0</v>
      </c>
      <c r="P176" s="10">
        <v>0</v>
      </c>
      <c r="Q176" s="10">
        <v>0</v>
      </c>
      <c r="R176" s="10">
        <v>1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1</v>
      </c>
      <c r="Y176" s="10">
        <v>0</v>
      </c>
      <c r="Z176" s="10">
        <v>0</v>
      </c>
      <c r="AA176" s="10">
        <v>2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11">
        <v>0</v>
      </c>
    </row>
    <row r="177" spans="1:36" ht="12.75">
      <c r="A177" s="26">
        <v>306</v>
      </c>
      <c r="B177">
        <v>46.25142</v>
      </c>
      <c r="C177">
        <v>-91.91318</v>
      </c>
      <c r="D177" s="10">
        <v>5.5</v>
      </c>
      <c r="E177" s="10" t="s">
        <v>572</v>
      </c>
      <c r="F177" s="114">
        <v>1</v>
      </c>
      <c r="G177" s="26">
        <v>1</v>
      </c>
      <c r="H177" s="42">
        <v>3</v>
      </c>
      <c r="I177" s="10">
        <v>2</v>
      </c>
      <c r="J177" s="17">
        <v>0</v>
      </c>
      <c r="K177" s="27">
        <v>0</v>
      </c>
      <c r="L177" s="27">
        <v>0</v>
      </c>
      <c r="M177" s="27">
        <v>0</v>
      </c>
      <c r="N177" s="27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2</v>
      </c>
      <c r="Y177" s="10">
        <v>0</v>
      </c>
      <c r="Z177" s="10">
        <v>0</v>
      </c>
      <c r="AA177" s="10">
        <v>1</v>
      </c>
      <c r="AB177" s="10">
        <v>1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11">
        <v>0</v>
      </c>
    </row>
    <row r="178" spans="1:36" ht="12.75">
      <c r="A178" s="26">
        <v>307</v>
      </c>
      <c r="B178">
        <v>46.25097</v>
      </c>
      <c r="C178">
        <v>-91.91317</v>
      </c>
      <c r="D178" s="10">
        <v>5.5</v>
      </c>
      <c r="E178" s="10" t="s">
        <v>572</v>
      </c>
      <c r="F178" s="114">
        <v>1</v>
      </c>
      <c r="G178" s="26">
        <v>1</v>
      </c>
      <c r="H178" s="42">
        <v>3</v>
      </c>
      <c r="I178" s="10">
        <v>3</v>
      </c>
      <c r="J178" s="17">
        <v>0</v>
      </c>
      <c r="K178" s="27">
        <v>0</v>
      </c>
      <c r="L178" s="27">
        <v>0</v>
      </c>
      <c r="M178" s="27">
        <v>0</v>
      </c>
      <c r="N178" s="27">
        <v>0</v>
      </c>
      <c r="O178" s="10">
        <v>2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2</v>
      </c>
      <c r="Y178" s="10">
        <v>0</v>
      </c>
      <c r="Z178" s="10">
        <v>0</v>
      </c>
      <c r="AA178" s="10">
        <v>3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11">
        <v>0</v>
      </c>
    </row>
    <row r="179" spans="1:36" ht="12.75">
      <c r="A179" s="26">
        <v>316</v>
      </c>
      <c r="B179">
        <v>46.25773</v>
      </c>
      <c r="C179">
        <v>-91.91275</v>
      </c>
      <c r="D179" s="10">
        <v>5.5</v>
      </c>
      <c r="E179" s="10" t="s">
        <v>572</v>
      </c>
      <c r="F179" s="114">
        <v>1</v>
      </c>
      <c r="G179" s="26">
        <v>1</v>
      </c>
      <c r="H179" s="42">
        <v>3</v>
      </c>
      <c r="I179" s="10">
        <v>2</v>
      </c>
      <c r="J179" s="17">
        <v>0</v>
      </c>
      <c r="K179" s="27">
        <v>0</v>
      </c>
      <c r="L179" s="27">
        <v>0</v>
      </c>
      <c r="M179" s="27">
        <v>0</v>
      </c>
      <c r="N179" s="27">
        <v>0</v>
      </c>
      <c r="O179" s="10">
        <v>1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2</v>
      </c>
      <c r="Y179" s="10">
        <v>0</v>
      </c>
      <c r="Z179" s="10">
        <v>0</v>
      </c>
      <c r="AA179" s="10">
        <v>2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11">
        <v>0</v>
      </c>
    </row>
    <row r="180" spans="1:36" ht="12.75">
      <c r="A180" s="26">
        <v>343</v>
      </c>
      <c r="B180">
        <v>46.25774</v>
      </c>
      <c r="C180">
        <v>-91.91211</v>
      </c>
      <c r="D180" s="10">
        <v>5.5</v>
      </c>
      <c r="E180" s="10" t="s">
        <v>572</v>
      </c>
      <c r="F180" s="114">
        <v>1</v>
      </c>
      <c r="G180" s="26">
        <v>1</v>
      </c>
      <c r="H180" s="42">
        <v>6</v>
      </c>
      <c r="I180" s="10">
        <v>2</v>
      </c>
      <c r="J180" s="17">
        <v>0</v>
      </c>
      <c r="K180" s="27">
        <v>1</v>
      </c>
      <c r="L180" s="27">
        <v>0</v>
      </c>
      <c r="M180" s="27">
        <v>2</v>
      </c>
      <c r="N180" s="27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1</v>
      </c>
      <c r="Y180" s="10">
        <v>0</v>
      </c>
      <c r="Z180" s="10">
        <v>1</v>
      </c>
      <c r="AA180" s="10">
        <v>2</v>
      </c>
      <c r="AB180" s="10">
        <v>1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11">
        <v>0</v>
      </c>
    </row>
    <row r="181" spans="1:36" ht="12.75">
      <c r="A181" s="26">
        <v>369</v>
      </c>
      <c r="B181">
        <v>46.25775</v>
      </c>
      <c r="C181">
        <v>-91.91146</v>
      </c>
      <c r="D181" s="10">
        <v>5.5</v>
      </c>
      <c r="E181" s="10" t="s">
        <v>572</v>
      </c>
      <c r="F181" s="114">
        <v>1</v>
      </c>
      <c r="G181" s="26">
        <v>1</v>
      </c>
      <c r="H181" s="42">
        <v>1</v>
      </c>
      <c r="I181" s="10">
        <v>2</v>
      </c>
      <c r="J181" s="17">
        <v>0</v>
      </c>
      <c r="K181" s="27">
        <v>0</v>
      </c>
      <c r="L181" s="27">
        <v>0</v>
      </c>
      <c r="M181" s="27">
        <v>0</v>
      </c>
      <c r="N181" s="27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2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11">
        <v>0</v>
      </c>
    </row>
    <row r="182" spans="1:36" ht="12.75">
      <c r="A182" s="26">
        <v>374</v>
      </c>
      <c r="B182">
        <v>46.2555</v>
      </c>
      <c r="C182">
        <v>-91.91138</v>
      </c>
      <c r="D182" s="10">
        <v>5.5</v>
      </c>
      <c r="E182" s="10" t="s">
        <v>572</v>
      </c>
      <c r="F182" s="114">
        <v>1</v>
      </c>
      <c r="G182" s="26">
        <v>1</v>
      </c>
      <c r="H182" s="42">
        <v>4</v>
      </c>
      <c r="I182" s="10">
        <v>3</v>
      </c>
      <c r="J182" s="17">
        <v>0</v>
      </c>
      <c r="K182" s="27">
        <v>0</v>
      </c>
      <c r="L182" s="27">
        <v>0</v>
      </c>
      <c r="M182" s="27">
        <v>2</v>
      </c>
      <c r="N182" s="27">
        <v>0</v>
      </c>
      <c r="O182" s="10">
        <v>2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1</v>
      </c>
      <c r="Y182" s="10">
        <v>0</v>
      </c>
      <c r="Z182" s="10">
        <v>0</v>
      </c>
      <c r="AA182" s="10">
        <v>2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11">
        <v>0</v>
      </c>
    </row>
    <row r="183" spans="1:36" ht="12.75">
      <c r="A183" s="26">
        <v>424</v>
      </c>
      <c r="B183">
        <v>46.25689</v>
      </c>
      <c r="C183">
        <v>-91.90948</v>
      </c>
      <c r="D183" s="10">
        <v>5.5</v>
      </c>
      <c r="E183" s="10" t="s">
        <v>572</v>
      </c>
      <c r="F183" s="114">
        <v>1</v>
      </c>
      <c r="G183" s="26">
        <v>1</v>
      </c>
      <c r="H183" s="42">
        <v>3</v>
      </c>
      <c r="I183" s="10">
        <v>2</v>
      </c>
      <c r="J183" s="17">
        <v>0</v>
      </c>
      <c r="K183" s="27">
        <v>0</v>
      </c>
      <c r="L183" s="27">
        <v>0</v>
      </c>
      <c r="M183" s="27">
        <v>0</v>
      </c>
      <c r="N183" s="27">
        <v>0</v>
      </c>
      <c r="O183" s="10">
        <v>2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1</v>
      </c>
      <c r="Y183" s="10">
        <v>0</v>
      </c>
      <c r="Z183" s="10">
        <v>0</v>
      </c>
      <c r="AA183" s="10">
        <v>1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11">
        <v>0</v>
      </c>
    </row>
    <row r="184" spans="1:36" ht="12.75">
      <c r="A184" s="26">
        <v>3</v>
      </c>
      <c r="B184">
        <v>46.25344</v>
      </c>
      <c r="C184">
        <v>-91.92688</v>
      </c>
      <c r="D184" s="10">
        <v>6</v>
      </c>
      <c r="E184" s="10" t="s">
        <v>572</v>
      </c>
      <c r="F184" s="114">
        <v>1</v>
      </c>
      <c r="G184" s="26">
        <v>1</v>
      </c>
      <c r="H184" s="42">
        <v>4</v>
      </c>
      <c r="I184" s="10">
        <v>2</v>
      </c>
      <c r="J184" s="17">
        <v>1</v>
      </c>
      <c r="K184" s="27">
        <v>0</v>
      </c>
      <c r="L184" s="27">
        <v>0</v>
      </c>
      <c r="M184" s="27">
        <v>2</v>
      </c>
      <c r="N184" s="27">
        <v>0</v>
      </c>
      <c r="O184" s="10">
        <v>1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1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2</v>
      </c>
      <c r="AI184" s="10">
        <v>0</v>
      </c>
      <c r="AJ184" s="111">
        <v>0</v>
      </c>
    </row>
    <row r="185" spans="1:36" ht="12.75">
      <c r="A185" s="26">
        <v>4</v>
      </c>
      <c r="B185">
        <v>46.2548</v>
      </c>
      <c r="C185">
        <v>-91.92628</v>
      </c>
      <c r="D185" s="10">
        <v>6</v>
      </c>
      <c r="E185" s="10" t="s">
        <v>572</v>
      </c>
      <c r="F185" s="114">
        <v>1</v>
      </c>
      <c r="G185" s="26">
        <v>1</v>
      </c>
      <c r="H185" s="42">
        <v>3</v>
      </c>
      <c r="I185" s="10">
        <v>2</v>
      </c>
      <c r="J185" s="17">
        <v>0</v>
      </c>
      <c r="K185" s="27">
        <v>0</v>
      </c>
      <c r="L185" s="27">
        <v>0</v>
      </c>
      <c r="M185" s="27">
        <v>0</v>
      </c>
      <c r="N185" s="27">
        <v>0</v>
      </c>
      <c r="O185" s="10">
        <v>1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1</v>
      </c>
      <c r="AA185" s="10">
        <v>2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11">
        <v>0</v>
      </c>
    </row>
    <row r="186" spans="1:36" ht="12.75">
      <c r="A186" s="26">
        <v>9</v>
      </c>
      <c r="B186">
        <v>46.25482</v>
      </c>
      <c r="C186">
        <v>-91.92563</v>
      </c>
      <c r="D186" s="10">
        <v>6</v>
      </c>
      <c r="E186" s="10" t="s">
        <v>572</v>
      </c>
      <c r="F186" s="114">
        <v>1</v>
      </c>
      <c r="G186" s="26">
        <v>1</v>
      </c>
      <c r="H186" s="42">
        <v>3</v>
      </c>
      <c r="I186" s="10">
        <v>2</v>
      </c>
      <c r="J186" s="17">
        <v>0</v>
      </c>
      <c r="K186" s="27">
        <v>0</v>
      </c>
      <c r="L186" s="27">
        <v>0</v>
      </c>
      <c r="M186" s="27">
        <v>1</v>
      </c>
      <c r="N186" s="27">
        <v>0</v>
      </c>
      <c r="O186" s="10">
        <v>1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2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11">
        <v>0</v>
      </c>
    </row>
    <row r="187" spans="1:36" ht="12.75">
      <c r="A187" s="26">
        <v>16</v>
      </c>
      <c r="B187">
        <v>46.25438</v>
      </c>
      <c r="C187">
        <v>-91.92496</v>
      </c>
      <c r="D187" s="10">
        <v>6</v>
      </c>
      <c r="E187" s="10" t="s">
        <v>572</v>
      </c>
      <c r="F187" s="114">
        <v>1</v>
      </c>
      <c r="G187" s="26">
        <v>1</v>
      </c>
      <c r="H187" s="42">
        <v>5</v>
      </c>
      <c r="I187" s="10">
        <v>3</v>
      </c>
      <c r="J187" s="17">
        <v>0</v>
      </c>
      <c r="K187" s="27">
        <v>1</v>
      </c>
      <c r="L187" s="27">
        <v>0</v>
      </c>
      <c r="M187" s="27">
        <v>2</v>
      </c>
      <c r="N187" s="27">
        <v>0</v>
      </c>
      <c r="O187" s="10">
        <v>1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1</v>
      </c>
      <c r="AA187" s="10">
        <v>2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11">
        <v>0</v>
      </c>
    </row>
    <row r="188" spans="1:36" ht="12.75">
      <c r="A188" s="26">
        <v>17</v>
      </c>
      <c r="B188">
        <v>46.25393</v>
      </c>
      <c r="C188">
        <v>-91.92495</v>
      </c>
      <c r="D188" s="10">
        <v>6</v>
      </c>
      <c r="E188" s="10" t="s">
        <v>572</v>
      </c>
      <c r="F188" s="114">
        <v>1</v>
      </c>
      <c r="G188" s="26">
        <v>1</v>
      </c>
      <c r="H188" s="42">
        <v>3</v>
      </c>
      <c r="I188" s="10">
        <v>3</v>
      </c>
      <c r="J188" s="17">
        <v>0</v>
      </c>
      <c r="K188" s="27">
        <v>0</v>
      </c>
      <c r="L188" s="27">
        <v>0</v>
      </c>
      <c r="M188" s="27">
        <v>0</v>
      </c>
      <c r="N188" s="27">
        <v>0</v>
      </c>
      <c r="O188" s="10">
        <v>3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1</v>
      </c>
      <c r="Y188" s="10">
        <v>0</v>
      </c>
      <c r="Z188" s="10">
        <v>0</v>
      </c>
      <c r="AA188" s="10">
        <v>1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11">
        <v>0</v>
      </c>
    </row>
    <row r="189" spans="1:36" ht="12.75">
      <c r="A189" s="26">
        <v>28</v>
      </c>
      <c r="B189">
        <v>46.25439</v>
      </c>
      <c r="C189">
        <v>-91.92431</v>
      </c>
      <c r="D189" s="10">
        <v>6</v>
      </c>
      <c r="E189" s="10" t="s">
        <v>572</v>
      </c>
      <c r="F189" s="114">
        <v>1</v>
      </c>
      <c r="G189" s="26">
        <v>1</v>
      </c>
      <c r="H189" s="42">
        <v>4</v>
      </c>
      <c r="I189" s="10">
        <v>3</v>
      </c>
      <c r="J189" s="17">
        <v>0</v>
      </c>
      <c r="K189" s="27">
        <v>0</v>
      </c>
      <c r="L189" s="27">
        <v>0</v>
      </c>
      <c r="M189" s="27">
        <v>0</v>
      </c>
      <c r="N189" s="27">
        <v>0</v>
      </c>
      <c r="O189" s="10">
        <v>3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1</v>
      </c>
      <c r="Y189" s="10">
        <v>0</v>
      </c>
      <c r="Z189" s="10">
        <v>1</v>
      </c>
      <c r="AA189" s="10">
        <v>2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11">
        <v>0</v>
      </c>
    </row>
    <row r="190" spans="1:36" ht="12.75">
      <c r="A190" s="26">
        <v>29</v>
      </c>
      <c r="B190">
        <v>46.25394</v>
      </c>
      <c r="C190">
        <v>-91.9243</v>
      </c>
      <c r="D190" s="10">
        <v>6</v>
      </c>
      <c r="E190" s="10" t="s">
        <v>572</v>
      </c>
      <c r="F190" s="114">
        <v>1</v>
      </c>
      <c r="G190" s="26">
        <v>1</v>
      </c>
      <c r="H190" s="42">
        <v>4</v>
      </c>
      <c r="I190" s="10">
        <v>2</v>
      </c>
      <c r="J190" s="17">
        <v>0</v>
      </c>
      <c r="K190" s="27">
        <v>1</v>
      </c>
      <c r="L190" s="27">
        <v>0</v>
      </c>
      <c r="M190" s="27">
        <v>0</v>
      </c>
      <c r="N190" s="27">
        <v>0</v>
      </c>
      <c r="O190" s="10">
        <v>1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1</v>
      </c>
      <c r="Y190" s="10">
        <v>0</v>
      </c>
      <c r="Z190" s="10">
        <v>0</v>
      </c>
      <c r="AA190" s="10">
        <v>2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11">
        <v>0</v>
      </c>
    </row>
    <row r="191" spans="1:36" ht="12.75">
      <c r="A191" s="26">
        <v>63</v>
      </c>
      <c r="B191">
        <v>46.25262</v>
      </c>
      <c r="C191">
        <v>-91.92231</v>
      </c>
      <c r="D191" s="10">
        <v>6</v>
      </c>
      <c r="E191" s="10" t="s">
        <v>572</v>
      </c>
      <c r="F191" s="114">
        <v>1</v>
      </c>
      <c r="G191" s="26">
        <v>1</v>
      </c>
      <c r="H191" s="42">
        <v>3</v>
      </c>
      <c r="I191" s="10">
        <v>3</v>
      </c>
      <c r="J191" s="17">
        <v>1</v>
      </c>
      <c r="K191" s="27">
        <v>0</v>
      </c>
      <c r="L191" s="27">
        <v>0</v>
      </c>
      <c r="M191" s="27">
        <v>3</v>
      </c>
      <c r="N191" s="27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1</v>
      </c>
      <c r="Y191" s="10">
        <v>0</v>
      </c>
      <c r="Z191" s="10">
        <v>0</v>
      </c>
      <c r="AA191" s="10">
        <v>2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11">
        <v>0</v>
      </c>
    </row>
    <row r="192" spans="1:36" ht="12.75">
      <c r="A192" s="26">
        <v>104</v>
      </c>
      <c r="B192">
        <v>46.25042</v>
      </c>
      <c r="C192">
        <v>-91.91963</v>
      </c>
      <c r="D192" s="10">
        <v>6</v>
      </c>
      <c r="E192" s="10" t="s">
        <v>572</v>
      </c>
      <c r="F192" s="114">
        <v>1</v>
      </c>
      <c r="G192" s="26">
        <v>1</v>
      </c>
      <c r="H192" s="42">
        <v>3</v>
      </c>
      <c r="I192" s="10">
        <v>3</v>
      </c>
      <c r="J192" s="17">
        <v>1</v>
      </c>
      <c r="K192" s="27">
        <v>0</v>
      </c>
      <c r="L192" s="27">
        <v>0</v>
      </c>
      <c r="M192" s="27">
        <v>1</v>
      </c>
      <c r="N192" s="27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3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1</v>
      </c>
      <c r="AI192" s="10">
        <v>0</v>
      </c>
      <c r="AJ192" s="111">
        <v>0</v>
      </c>
    </row>
    <row r="193" spans="1:36" ht="12.75">
      <c r="A193" s="26">
        <v>113</v>
      </c>
      <c r="B193">
        <v>46.25358</v>
      </c>
      <c r="C193">
        <v>-91.9191</v>
      </c>
      <c r="D193" s="10">
        <v>6</v>
      </c>
      <c r="E193" s="10" t="s">
        <v>572</v>
      </c>
      <c r="F193" s="114">
        <v>1</v>
      </c>
      <c r="G193" s="26">
        <v>1</v>
      </c>
      <c r="H193" s="42">
        <v>3</v>
      </c>
      <c r="I193" s="10">
        <v>3</v>
      </c>
      <c r="J193" s="17">
        <v>0</v>
      </c>
      <c r="K193" s="27">
        <v>0</v>
      </c>
      <c r="L193" s="27">
        <v>0</v>
      </c>
      <c r="M193" s="27">
        <v>3</v>
      </c>
      <c r="N193" s="27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2</v>
      </c>
      <c r="X193" s="10">
        <v>0</v>
      </c>
      <c r="Y193" s="10">
        <v>0</v>
      </c>
      <c r="Z193" s="10">
        <v>0</v>
      </c>
      <c r="AA193" s="10">
        <v>1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11">
        <v>0</v>
      </c>
    </row>
    <row r="194" spans="1:36" ht="12.75">
      <c r="A194" s="26">
        <v>116</v>
      </c>
      <c r="B194">
        <v>46.25223</v>
      </c>
      <c r="C194">
        <v>-91.91905</v>
      </c>
      <c r="D194" s="10">
        <v>6</v>
      </c>
      <c r="E194" s="10" t="s">
        <v>572</v>
      </c>
      <c r="F194" s="114">
        <v>1</v>
      </c>
      <c r="G194" s="26">
        <v>1</v>
      </c>
      <c r="H194" s="42">
        <v>6</v>
      </c>
      <c r="I194" s="10">
        <v>2</v>
      </c>
      <c r="J194" s="17">
        <v>0</v>
      </c>
      <c r="K194" s="27">
        <v>0</v>
      </c>
      <c r="L194" s="27">
        <v>0</v>
      </c>
      <c r="M194" s="27">
        <v>0</v>
      </c>
      <c r="N194" s="27">
        <v>0</v>
      </c>
      <c r="O194" s="10">
        <v>1</v>
      </c>
      <c r="P194" s="10">
        <v>0</v>
      </c>
      <c r="Q194" s="10">
        <v>0</v>
      </c>
      <c r="R194" s="10">
        <v>1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1</v>
      </c>
      <c r="Y194" s="10">
        <v>0</v>
      </c>
      <c r="Z194" s="10">
        <v>1</v>
      </c>
      <c r="AA194" s="10">
        <v>2</v>
      </c>
      <c r="AB194" s="10">
        <v>1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11">
        <v>0</v>
      </c>
    </row>
    <row r="195" spans="1:36" ht="12.75">
      <c r="A195" s="26">
        <v>129</v>
      </c>
      <c r="B195">
        <v>46.25359</v>
      </c>
      <c r="C195">
        <v>-91.91845</v>
      </c>
      <c r="D195" s="10">
        <v>6</v>
      </c>
      <c r="E195" s="10" t="s">
        <v>572</v>
      </c>
      <c r="F195" s="114">
        <v>1</v>
      </c>
      <c r="G195" s="26">
        <v>1</v>
      </c>
      <c r="H195" s="42">
        <v>4</v>
      </c>
      <c r="I195" s="10">
        <v>3</v>
      </c>
      <c r="J195" s="17">
        <v>0</v>
      </c>
      <c r="K195" s="27">
        <v>0</v>
      </c>
      <c r="L195" s="27">
        <v>0</v>
      </c>
      <c r="M195" s="27">
        <v>1</v>
      </c>
      <c r="N195" s="27">
        <v>0</v>
      </c>
      <c r="O195" s="10">
        <v>2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1</v>
      </c>
      <c r="Y195" s="10">
        <v>0</v>
      </c>
      <c r="Z195" s="10">
        <v>0</v>
      </c>
      <c r="AA195" s="10">
        <v>3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11">
        <v>0</v>
      </c>
    </row>
    <row r="196" spans="1:36" ht="12.75">
      <c r="A196" s="26">
        <v>130</v>
      </c>
      <c r="B196">
        <v>46.25314</v>
      </c>
      <c r="C196">
        <v>-91.91843</v>
      </c>
      <c r="D196" s="10">
        <v>6</v>
      </c>
      <c r="E196" s="10" t="s">
        <v>572</v>
      </c>
      <c r="F196" s="114">
        <v>1</v>
      </c>
      <c r="G196" s="26">
        <v>1</v>
      </c>
      <c r="H196" s="42">
        <v>3</v>
      </c>
      <c r="I196" s="10">
        <v>3</v>
      </c>
      <c r="J196" s="17">
        <v>0</v>
      </c>
      <c r="K196" s="27">
        <v>0</v>
      </c>
      <c r="L196" s="27">
        <v>0</v>
      </c>
      <c r="M196" s="27">
        <v>3</v>
      </c>
      <c r="N196" s="27">
        <v>0</v>
      </c>
      <c r="O196" s="10">
        <v>2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1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11">
        <v>0</v>
      </c>
    </row>
    <row r="197" spans="1:36" ht="12.75">
      <c r="A197" s="26">
        <v>159</v>
      </c>
      <c r="B197">
        <v>46.24865</v>
      </c>
      <c r="C197">
        <v>-91.91763</v>
      </c>
      <c r="D197" s="10">
        <v>6</v>
      </c>
      <c r="E197" s="10" t="s">
        <v>572</v>
      </c>
      <c r="F197" s="114">
        <v>1</v>
      </c>
      <c r="G197" s="26">
        <v>1</v>
      </c>
      <c r="H197" s="42">
        <v>4</v>
      </c>
      <c r="I197" s="10">
        <v>2</v>
      </c>
      <c r="J197" s="17">
        <v>0</v>
      </c>
      <c r="K197" s="27">
        <v>1</v>
      </c>
      <c r="L197" s="27">
        <v>0</v>
      </c>
      <c r="M197" s="27">
        <v>0</v>
      </c>
      <c r="N197" s="27">
        <v>0</v>
      </c>
      <c r="O197" s="10">
        <v>1</v>
      </c>
      <c r="P197" s="10">
        <v>0</v>
      </c>
      <c r="Q197" s="10">
        <v>0</v>
      </c>
      <c r="R197" s="10">
        <v>1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2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11">
        <v>0</v>
      </c>
    </row>
    <row r="198" spans="1:36" ht="12.75">
      <c r="A198" s="26">
        <v>170</v>
      </c>
      <c r="B198">
        <v>46.25226</v>
      </c>
      <c r="C198">
        <v>-91.9171</v>
      </c>
      <c r="D198" s="10">
        <v>6</v>
      </c>
      <c r="E198" s="10" t="s">
        <v>572</v>
      </c>
      <c r="F198" s="114">
        <v>1</v>
      </c>
      <c r="G198" s="26">
        <v>1</v>
      </c>
      <c r="H198" s="42">
        <v>5</v>
      </c>
      <c r="I198" s="10">
        <v>2</v>
      </c>
      <c r="J198" s="17">
        <v>0</v>
      </c>
      <c r="K198" s="27">
        <v>0</v>
      </c>
      <c r="L198" s="27">
        <v>0</v>
      </c>
      <c r="M198" s="27">
        <v>1</v>
      </c>
      <c r="N198" s="27">
        <v>0</v>
      </c>
      <c r="O198" s="10">
        <v>1</v>
      </c>
      <c r="P198" s="10">
        <v>0</v>
      </c>
      <c r="Q198" s="10">
        <v>0</v>
      </c>
      <c r="R198" s="10">
        <v>1</v>
      </c>
      <c r="S198" s="10">
        <v>0</v>
      </c>
      <c r="T198" s="10">
        <v>0</v>
      </c>
      <c r="U198" s="10">
        <v>0</v>
      </c>
      <c r="V198" s="10">
        <v>0</v>
      </c>
      <c r="W198" s="10">
        <v>1</v>
      </c>
      <c r="X198" s="10">
        <v>0</v>
      </c>
      <c r="Y198" s="10">
        <v>0</v>
      </c>
      <c r="Z198" s="10">
        <v>0</v>
      </c>
      <c r="AA198" s="10">
        <v>2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11">
        <v>0</v>
      </c>
    </row>
    <row r="199" spans="1:36" ht="12.75">
      <c r="A199" s="26">
        <v>179</v>
      </c>
      <c r="B199">
        <v>46.24776</v>
      </c>
      <c r="C199">
        <v>-91.91695</v>
      </c>
      <c r="D199" s="10">
        <v>6</v>
      </c>
      <c r="E199" s="10" t="s">
        <v>572</v>
      </c>
      <c r="F199" s="114">
        <v>1</v>
      </c>
      <c r="G199" s="26">
        <v>1</v>
      </c>
      <c r="H199" s="42">
        <v>4</v>
      </c>
      <c r="I199" s="10">
        <v>3</v>
      </c>
      <c r="J199" s="17">
        <v>0</v>
      </c>
      <c r="K199" s="27">
        <v>0</v>
      </c>
      <c r="L199" s="27">
        <v>0</v>
      </c>
      <c r="M199" s="27">
        <v>2</v>
      </c>
      <c r="N199" s="27">
        <v>0</v>
      </c>
      <c r="O199" s="10">
        <v>0</v>
      </c>
      <c r="P199" s="10">
        <v>0</v>
      </c>
      <c r="Q199" s="10">
        <v>0</v>
      </c>
      <c r="R199" s="10">
        <v>1</v>
      </c>
      <c r="S199" s="10">
        <v>0</v>
      </c>
      <c r="T199" s="10">
        <v>0</v>
      </c>
      <c r="U199" s="10">
        <v>0</v>
      </c>
      <c r="V199" s="10">
        <v>0</v>
      </c>
      <c r="W199" s="10">
        <v>1</v>
      </c>
      <c r="X199" s="10">
        <v>0</v>
      </c>
      <c r="Y199" s="10">
        <v>0</v>
      </c>
      <c r="Z199" s="10">
        <v>0</v>
      </c>
      <c r="AA199" s="10">
        <v>3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11">
        <v>0</v>
      </c>
    </row>
    <row r="200" spans="1:36" ht="12.75">
      <c r="A200" s="26">
        <v>207</v>
      </c>
      <c r="B200">
        <v>46.25318</v>
      </c>
      <c r="C200">
        <v>-91.91584</v>
      </c>
      <c r="D200" s="10">
        <v>6</v>
      </c>
      <c r="E200" s="10" t="s">
        <v>572</v>
      </c>
      <c r="F200" s="114">
        <v>1</v>
      </c>
      <c r="G200" s="26">
        <v>1</v>
      </c>
      <c r="H200" s="42">
        <v>5</v>
      </c>
      <c r="I200" s="10">
        <v>2</v>
      </c>
      <c r="J200" s="17">
        <v>0</v>
      </c>
      <c r="K200" s="27">
        <v>0</v>
      </c>
      <c r="L200" s="27">
        <v>0</v>
      </c>
      <c r="M200" s="27">
        <v>0</v>
      </c>
      <c r="N200" s="27">
        <v>0</v>
      </c>
      <c r="O200" s="10">
        <v>1</v>
      </c>
      <c r="P200" s="10">
        <v>0</v>
      </c>
      <c r="Q200" s="10">
        <v>0</v>
      </c>
      <c r="R200" s="10">
        <v>2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2</v>
      </c>
      <c r="Y200" s="10">
        <v>0</v>
      </c>
      <c r="Z200" s="10">
        <v>1</v>
      </c>
      <c r="AA200" s="10">
        <v>1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11">
        <v>0</v>
      </c>
    </row>
    <row r="201" spans="1:36" ht="12.75">
      <c r="A201" s="26">
        <v>219</v>
      </c>
      <c r="B201">
        <v>46.24778</v>
      </c>
      <c r="C201">
        <v>-91.91565</v>
      </c>
      <c r="D201" s="10">
        <v>6</v>
      </c>
      <c r="E201" s="10" t="s">
        <v>572</v>
      </c>
      <c r="F201" s="114">
        <v>1</v>
      </c>
      <c r="G201" s="26">
        <v>1</v>
      </c>
      <c r="H201" s="42">
        <v>4</v>
      </c>
      <c r="I201" s="10">
        <v>2</v>
      </c>
      <c r="J201" s="17">
        <v>0</v>
      </c>
      <c r="K201" s="27">
        <v>0</v>
      </c>
      <c r="L201" s="27">
        <v>0</v>
      </c>
      <c r="M201" s="27">
        <v>1</v>
      </c>
      <c r="N201" s="27">
        <v>0</v>
      </c>
      <c r="O201" s="10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1</v>
      </c>
      <c r="AA201" s="10">
        <v>2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11">
        <v>0</v>
      </c>
    </row>
    <row r="202" spans="1:36" ht="12.75">
      <c r="A202" s="26">
        <v>259</v>
      </c>
      <c r="B202">
        <v>46.25095</v>
      </c>
      <c r="C202">
        <v>-91.91446</v>
      </c>
      <c r="D202" s="10">
        <v>6</v>
      </c>
      <c r="E202" s="10" t="s">
        <v>572</v>
      </c>
      <c r="F202" s="114">
        <v>1</v>
      </c>
      <c r="G202" s="26">
        <v>1</v>
      </c>
      <c r="H202" s="42">
        <v>3</v>
      </c>
      <c r="I202" s="10">
        <v>3</v>
      </c>
      <c r="J202" s="17">
        <v>0</v>
      </c>
      <c r="K202" s="27">
        <v>0</v>
      </c>
      <c r="L202" s="27">
        <v>0</v>
      </c>
      <c r="M202" s="27">
        <v>1</v>
      </c>
      <c r="N202" s="27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1</v>
      </c>
      <c r="X202" s="10">
        <v>0</v>
      </c>
      <c r="Y202" s="10">
        <v>0</v>
      </c>
      <c r="Z202" s="10">
        <v>0</v>
      </c>
      <c r="AA202" s="10">
        <v>3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11">
        <v>0</v>
      </c>
    </row>
    <row r="203" spans="1:36" ht="12.75">
      <c r="A203" s="26">
        <v>264</v>
      </c>
      <c r="B203">
        <v>46.24646</v>
      </c>
      <c r="C203">
        <v>-91.91431</v>
      </c>
      <c r="D203" s="10">
        <v>6</v>
      </c>
      <c r="E203" s="10" t="s">
        <v>572</v>
      </c>
      <c r="F203" s="114">
        <v>1</v>
      </c>
      <c r="G203" s="26">
        <v>1</v>
      </c>
      <c r="H203" s="42">
        <v>4</v>
      </c>
      <c r="I203" s="10">
        <v>2</v>
      </c>
      <c r="J203" s="17">
        <v>0</v>
      </c>
      <c r="K203" s="27">
        <v>0</v>
      </c>
      <c r="L203" s="27">
        <v>0</v>
      </c>
      <c r="M203" s="27">
        <v>0</v>
      </c>
      <c r="N203" s="27">
        <v>0</v>
      </c>
      <c r="O203" s="10">
        <v>2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1</v>
      </c>
      <c r="X203" s="10">
        <v>1</v>
      </c>
      <c r="Y203" s="10">
        <v>0</v>
      </c>
      <c r="Z203" s="10">
        <v>0</v>
      </c>
      <c r="AA203" s="10">
        <v>1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11">
        <v>0</v>
      </c>
    </row>
    <row r="204" spans="1:36" ht="12.75">
      <c r="A204" s="26">
        <v>281</v>
      </c>
      <c r="B204">
        <v>46.25096</v>
      </c>
      <c r="C204">
        <v>-91.91382</v>
      </c>
      <c r="D204" s="10">
        <v>6</v>
      </c>
      <c r="E204" s="10" t="s">
        <v>572</v>
      </c>
      <c r="F204" s="114">
        <v>1</v>
      </c>
      <c r="G204" s="26">
        <v>1</v>
      </c>
      <c r="H204" s="42">
        <v>2</v>
      </c>
      <c r="I204" s="10">
        <v>2</v>
      </c>
      <c r="J204" s="17">
        <v>0</v>
      </c>
      <c r="K204" s="27">
        <v>0</v>
      </c>
      <c r="L204" s="27">
        <v>0</v>
      </c>
      <c r="M204" s="27">
        <v>0</v>
      </c>
      <c r="N204" s="27">
        <v>0</v>
      </c>
      <c r="O204" s="10">
        <v>2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2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11">
        <v>0</v>
      </c>
    </row>
    <row r="205" spans="1:36" ht="12.75">
      <c r="A205" s="26">
        <v>300</v>
      </c>
      <c r="B205">
        <v>46.25412</v>
      </c>
      <c r="C205">
        <v>-91.91328</v>
      </c>
      <c r="D205" s="10">
        <v>6</v>
      </c>
      <c r="E205" s="10" t="s">
        <v>572</v>
      </c>
      <c r="F205" s="114">
        <v>1</v>
      </c>
      <c r="G205" s="26">
        <v>1</v>
      </c>
      <c r="H205" s="42">
        <v>3</v>
      </c>
      <c r="I205" s="10">
        <v>3</v>
      </c>
      <c r="J205" s="17">
        <v>0</v>
      </c>
      <c r="K205" s="27">
        <v>0</v>
      </c>
      <c r="L205" s="27">
        <v>0</v>
      </c>
      <c r="M205" s="27">
        <v>3</v>
      </c>
      <c r="N205" s="27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2</v>
      </c>
      <c r="Y205" s="10">
        <v>0</v>
      </c>
      <c r="Z205" s="10">
        <v>0</v>
      </c>
      <c r="AA205" s="10">
        <v>1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11">
        <v>0</v>
      </c>
    </row>
    <row r="206" spans="1:36" ht="12.75">
      <c r="A206" s="26">
        <v>317</v>
      </c>
      <c r="B206">
        <v>46.25728</v>
      </c>
      <c r="C206">
        <v>-91.91274</v>
      </c>
      <c r="D206" s="10">
        <v>6</v>
      </c>
      <c r="E206" s="10" t="s">
        <v>572</v>
      </c>
      <c r="F206" s="114">
        <v>1</v>
      </c>
      <c r="G206" s="26">
        <v>1</v>
      </c>
      <c r="H206" s="42">
        <v>4</v>
      </c>
      <c r="I206" s="10">
        <v>2</v>
      </c>
      <c r="J206" s="17">
        <v>0</v>
      </c>
      <c r="K206" s="27">
        <v>0</v>
      </c>
      <c r="L206" s="27">
        <v>0</v>
      </c>
      <c r="M206" s="27">
        <v>2</v>
      </c>
      <c r="N206" s="27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1</v>
      </c>
      <c r="X206" s="10">
        <v>2</v>
      </c>
      <c r="Y206" s="10">
        <v>0</v>
      </c>
      <c r="Z206" s="10">
        <v>0</v>
      </c>
      <c r="AA206" s="10">
        <v>1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11">
        <v>0</v>
      </c>
    </row>
    <row r="207" spans="1:36" ht="12.75">
      <c r="A207" s="26">
        <v>322</v>
      </c>
      <c r="B207">
        <v>46.25503</v>
      </c>
      <c r="C207">
        <v>-91.91266</v>
      </c>
      <c r="D207" s="10">
        <v>6</v>
      </c>
      <c r="E207" s="10" t="s">
        <v>572</v>
      </c>
      <c r="F207" s="114">
        <v>1</v>
      </c>
      <c r="G207" s="26">
        <v>1</v>
      </c>
      <c r="H207" s="42">
        <v>4</v>
      </c>
      <c r="I207" s="10">
        <v>3</v>
      </c>
      <c r="J207" s="17">
        <v>0</v>
      </c>
      <c r="K207" s="27">
        <v>0</v>
      </c>
      <c r="L207" s="27">
        <v>0</v>
      </c>
      <c r="M207" s="27">
        <v>1</v>
      </c>
      <c r="N207" s="27">
        <v>0</v>
      </c>
      <c r="O207" s="10">
        <v>1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3</v>
      </c>
      <c r="Y207" s="10">
        <v>0</v>
      </c>
      <c r="Z207" s="10">
        <v>0</v>
      </c>
      <c r="AA207" s="10">
        <v>2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11">
        <v>0</v>
      </c>
    </row>
    <row r="208" spans="1:36" ht="12.75">
      <c r="A208" s="26">
        <v>323</v>
      </c>
      <c r="B208">
        <v>46.25458</v>
      </c>
      <c r="C208">
        <v>-91.91264</v>
      </c>
      <c r="D208" s="10">
        <v>6</v>
      </c>
      <c r="E208" s="10" t="s">
        <v>572</v>
      </c>
      <c r="F208" s="114">
        <v>1</v>
      </c>
      <c r="G208" s="26">
        <v>1</v>
      </c>
      <c r="H208" s="42">
        <v>2</v>
      </c>
      <c r="I208" s="10">
        <v>2</v>
      </c>
      <c r="J208" s="17">
        <v>0</v>
      </c>
      <c r="K208" s="27">
        <v>0</v>
      </c>
      <c r="L208" s="27">
        <v>0</v>
      </c>
      <c r="M208" s="27">
        <v>0</v>
      </c>
      <c r="N208" s="27">
        <v>0</v>
      </c>
      <c r="O208" s="10">
        <v>2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1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11">
        <v>0</v>
      </c>
    </row>
    <row r="209" spans="1:36" ht="12.75">
      <c r="A209" s="26">
        <v>349</v>
      </c>
      <c r="B209">
        <v>46.25504</v>
      </c>
      <c r="C209">
        <v>-91.91201</v>
      </c>
      <c r="D209" s="10">
        <v>6</v>
      </c>
      <c r="E209" s="10" t="s">
        <v>572</v>
      </c>
      <c r="F209" s="114">
        <v>1</v>
      </c>
      <c r="G209" s="26">
        <v>1</v>
      </c>
      <c r="H209" s="42">
        <v>5</v>
      </c>
      <c r="I209" s="10">
        <v>2</v>
      </c>
      <c r="J209" s="17">
        <v>0</v>
      </c>
      <c r="K209" s="27">
        <v>0</v>
      </c>
      <c r="L209" s="27">
        <v>0</v>
      </c>
      <c r="M209" s="27">
        <v>2</v>
      </c>
      <c r="N209" s="27">
        <v>0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1</v>
      </c>
      <c r="X209" s="10">
        <v>0</v>
      </c>
      <c r="Y209" s="10">
        <v>1</v>
      </c>
      <c r="Z209" s="10">
        <v>0</v>
      </c>
      <c r="AA209" s="10">
        <v>2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11">
        <v>0</v>
      </c>
    </row>
    <row r="210" spans="1:36" ht="12.75">
      <c r="A210" s="26">
        <v>370</v>
      </c>
      <c r="B210">
        <v>46.2573</v>
      </c>
      <c r="C210">
        <v>-91.91144</v>
      </c>
      <c r="D210" s="10">
        <v>6</v>
      </c>
      <c r="E210" s="10" t="s">
        <v>572</v>
      </c>
      <c r="F210" s="114">
        <v>1</v>
      </c>
      <c r="G210" s="26">
        <v>1</v>
      </c>
      <c r="H210" s="42">
        <v>3</v>
      </c>
      <c r="I210" s="10">
        <v>2</v>
      </c>
      <c r="J210" s="17">
        <v>0</v>
      </c>
      <c r="K210" s="27">
        <v>0</v>
      </c>
      <c r="L210" s="27">
        <v>0</v>
      </c>
      <c r="M210" s="27">
        <v>1</v>
      </c>
      <c r="N210" s="27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2</v>
      </c>
      <c r="Y210" s="10">
        <v>0</v>
      </c>
      <c r="Z210" s="10">
        <v>0</v>
      </c>
      <c r="AA210" s="10">
        <v>2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11">
        <v>0</v>
      </c>
    </row>
    <row r="211" spans="1:36" ht="12.75">
      <c r="A211" s="26">
        <v>396</v>
      </c>
      <c r="B211">
        <v>46.25552</v>
      </c>
      <c r="C211">
        <v>-91.91073</v>
      </c>
      <c r="D211" s="10">
        <v>6</v>
      </c>
      <c r="E211" s="10" t="s">
        <v>572</v>
      </c>
      <c r="F211" s="114">
        <v>1</v>
      </c>
      <c r="G211" s="26">
        <v>1</v>
      </c>
      <c r="H211" s="42">
        <v>3</v>
      </c>
      <c r="I211" s="10">
        <v>3</v>
      </c>
      <c r="J211" s="17">
        <v>0</v>
      </c>
      <c r="K211" s="27">
        <v>0</v>
      </c>
      <c r="L211" s="27">
        <v>0</v>
      </c>
      <c r="M211" s="27">
        <v>3</v>
      </c>
      <c r="N211" s="27">
        <v>0</v>
      </c>
      <c r="O211" s="10">
        <v>2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2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11">
        <v>0</v>
      </c>
    </row>
    <row r="212" spans="1:36" ht="12.75">
      <c r="A212" s="26">
        <v>5</v>
      </c>
      <c r="B212">
        <v>46.25435</v>
      </c>
      <c r="C212">
        <v>-91.92626</v>
      </c>
      <c r="D212" s="10">
        <v>6.5</v>
      </c>
      <c r="E212" s="10" t="s">
        <v>572</v>
      </c>
      <c r="F212" s="114">
        <v>1</v>
      </c>
      <c r="G212" s="26">
        <v>1</v>
      </c>
      <c r="H212" s="42">
        <v>2</v>
      </c>
      <c r="I212" s="10">
        <v>2</v>
      </c>
      <c r="J212" s="17">
        <v>0</v>
      </c>
      <c r="K212" s="27">
        <v>0</v>
      </c>
      <c r="L212" s="27">
        <v>0</v>
      </c>
      <c r="M212" s="27">
        <v>0</v>
      </c>
      <c r="N212" s="27">
        <v>0</v>
      </c>
      <c r="O212" s="10">
        <v>1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2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11">
        <v>0</v>
      </c>
    </row>
    <row r="213" spans="1:36" ht="12.75">
      <c r="A213" s="26">
        <v>10</v>
      </c>
      <c r="B213">
        <v>46.25437</v>
      </c>
      <c r="C213">
        <v>-91.92561</v>
      </c>
      <c r="D213" s="10">
        <v>6.5</v>
      </c>
      <c r="E213" s="10" t="s">
        <v>572</v>
      </c>
      <c r="F213" s="114">
        <v>1</v>
      </c>
      <c r="G213" s="26">
        <v>1</v>
      </c>
      <c r="H213" s="42">
        <v>4</v>
      </c>
      <c r="I213" s="10">
        <v>2</v>
      </c>
      <c r="J213" s="17">
        <v>0</v>
      </c>
      <c r="K213" s="27">
        <v>1</v>
      </c>
      <c r="L213" s="27">
        <v>0</v>
      </c>
      <c r="M213" s="27">
        <v>0</v>
      </c>
      <c r="N213" s="27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1</v>
      </c>
      <c r="Y213" s="10">
        <v>0</v>
      </c>
      <c r="Z213" s="10">
        <v>1</v>
      </c>
      <c r="AA213" s="10">
        <v>2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11">
        <v>0</v>
      </c>
    </row>
    <row r="214" spans="1:36" ht="12.75">
      <c r="A214" s="26">
        <v>86</v>
      </c>
      <c r="B214">
        <v>46.25355</v>
      </c>
      <c r="C214">
        <v>-91.92039</v>
      </c>
      <c r="D214" s="10">
        <v>6.5</v>
      </c>
      <c r="E214" s="10" t="s">
        <v>572</v>
      </c>
      <c r="F214" s="114">
        <v>1</v>
      </c>
      <c r="G214" s="26">
        <v>1</v>
      </c>
      <c r="H214" s="42">
        <v>3</v>
      </c>
      <c r="I214" s="10">
        <v>3</v>
      </c>
      <c r="J214" s="17">
        <v>0</v>
      </c>
      <c r="K214" s="27">
        <v>0</v>
      </c>
      <c r="L214" s="27">
        <v>0</v>
      </c>
      <c r="M214" s="27">
        <v>2</v>
      </c>
      <c r="N214" s="27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1</v>
      </c>
      <c r="Y214" s="10">
        <v>0</v>
      </c>
      <c r="Z214" s="10">
        <v>0</v>
      </c>
      <c r="AA214" s="10">
        <v>2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11">
        <v>0</v>
      </c>
    </row>
    <row r="215" spans="1:36" ht="12.75">
      <c r="A215" s="26">
        <v>97</v>
      </c>
      <c r="B215">
        <v>46.25356</v>
      </c>
      <c r="C215">
        <v>-91.91974</v>
      </c>
      <c r="D215" s="10">
        <v>6.5</v>
      </c>
      <c r="E215" s="10" t="s">
        <v>572</v>
      </c>
      <c r="F215" s="114">
        <v>1</v>
      </c>
      <c r="G215" s="26">
        <v>1</v>
      </c>
      <c r="H215" s="42">
        <v>4</v>
      </c>
      <c r="I215" s="10">
        <v>3</v>
      </c>
      <c r="J215" s="17">
        <v>0</v>
      </c>
      <c r="K215" s="27">
        <v>0</v>
      </c>
      <c r="L215" s="27">
        <v>0</v>
      </c>
      <c r="M215" s="27">
        <v>3</v>
      </c>
      <c r="N215" s="27">
        <v>0</v>
      </c>
      <c r="O215" s="10">
        <v>1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2</v>
      </c>
      <c r="Y215" s="10">
        <v>0</v>
      </c>
      <c r="Z215" s="10">
        <v>0</v>
      </c>
      <c r="AA215" s="10">
        <v>1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11">
        <v>0</v>
      </c>
    </row>
    <row r="216" spans="1:36" ht="12.75">
      <c r="A216" s="26">
        <v>98</v>
      </c>
      <c r="B216">
        <v>46.25311</v>
      </c>
      <c r="C216">
        <v>-91.91973</v>
      </c>
      <c r="D216" s="10">
        <v>6.5</v>
      </c>
      <c r="E216" s="10" t="s">
        <v>572</v>
      </c>
      <c r="F216" s="114">
        <v>1</v>
      </c>
      <c r="G216" s="26">
        <v>1</v>
      </c>
      <c r="H216" s="42">
        <v>5</v>
      </c>
      <c r="I216" s="10">
        <v>3</v>
      </c>
      <c r="J216" s="17">
        <v>0</v>
      </c>
      <c r="K216" s="27">
        <v>0</v>
      </c>
      <c r="L216" s="27">
        <v>0</v>
      </c>
      <c r="M216" s="27">
        <v>1</v>
      </c>
      <c r="N216" s="27">
        <v>0</v>
      </c>
      <c r="O216" s="10">
        <v>2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2</v>
      </c>
      <c r="Y216" s="10">
        <v>0</v>
      </c>
      <c r="Z216" s="10">
        <v>1</v>
      </c>
      <c r="AA216" s="10">
        <v>3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11">
        <v>0</v>
      </c>
    </row>
    <row r="217" spans="1:36" ht="12.75">
      <c r="A217" s="26">
        <v>114</v>
      </c>
      <c r="B217">
        <v>46.25313</v>
      </c>
      <c r="C217">
        <v>-91.91908</v>
      </c>
      <c r="D217" s="10">
        <v>6.5</v>
      </c>
      <c r="E217" s="10" t="s">
        <v>572</v>
      </c>
      <c r="F217" s="114">
        <v>1</v>
      </c>
      <c r="G217" s="26">
        <v>1</v>
      </c>
      <c r="H217" s="42">
        <v>4</v>
      </c>
      <c r="I217" s="10">
        <v>3</v>
      </c>
      <c r="J217" s="17">
        <v>0</v>
      </c>
      <c r="K217" s="27">
        <v>0</v>
      </c>
      <c r="L217" s="27">
        <v>0</v>
      </c>
      <c r="M217" s="27">
        <v>1</v>
      </c>
      <c r="N217" s="27">
        <v>0</v>
      </c>
      <c r="O217" s="10">
        <v>1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2</v>
      </c>
      <c r="Y217" s="10">
        <v>0</v>
      </c>
      <c r="Z217" s="10">
        <v>0</v>
      </c>
      <c r="AA217" s="10">
        <v>3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11">
        <v>0</v>
      </c>
    </row>
    <row r="218" spans="1:36" ht="12.75">
      <c r="A218" s="26">
        <v>115</v>
      </c>
      <c r="B218">
        <v>46.25268</v>
      </c>
      <c r="C218">
        <v>-91.91906</v>
      </c>
      <c r="D218" s="10">
        <v>6.5</v>
      </c>
      <c r="E218" s="10" t="s">
        <v>572</v>
      </c>
      <c r="F218" s="114">
        <v>1</v>
      </c>
      <c r="G218" s="26">
        <v>1</v>
      </c>
      <c r="H218" s="42">
        <v>2</v>
      </c>
      <c r="I218" s="10">
        <v>3</v>
      </c>
      <c r="J218" s="17">
        <v>0</v>
      </c>
      <c r="K218" s="27">
        <v>0</v>
      </c>
      <c r="L218" s="27">
        <v>0</v>
      </c>
      <c r="M218" s="27">
        <v>0</v>
      </c>
      <c r="N218" s="27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2</v>
      </c>
      <c r="Y218" s="10">
        <v>0</v>
      </c>
      <c r="Z218" s="10">
        <v>0</v>
      </c>
      <c r="AA218" s="10">
        <v>3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11">
        <v>0</v>
      </c>
    </row>
    <row r="219" spans="1:36" ht="12.75">
      <c r="A219" s="26">
        <v>131</v>
      </c>
      <c r="B219">
        <v>46.25269</v>
      </c>
      <c r="C219">
        <v>-91.91842</v>
      </c>
      <c r="D219" s="10">
        <v>6.5</v>
      </c>
      <c r="E219" s="10" t="s">
        <v>572</v>
      </c>
      <c r="F219" s="114">
        <v>1</v>
      </c>
      <c r="G219" s="26">
        <v>1</v>
      </c>
      <c r="H219" s="42">
        <v>3</v>
      </c>
      <c r="I219" s="10">
        <v>3</v>
      </c>
      <c r="J219" s="17">
        <v>0</v>
      </c>
      <c r="K219" s="27">
        <v>0</v>
      </c>
      <c r="L219" s="27">
        <v>0</v>
      </c>
      <c r="M219" s="27">
        <v>2</v>
      </c>
      <c r="N219" s="27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2</v>
      </c>
      <c r="Y219" s="10">
        <v>0</v>
      </c>
      <c r="Z219" s="10">
        <v>0</v>
      </c>
      <c r="AA219" s="10">
        <v>3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11">
        <v>0</v>
      </c>
    </row>
    <row r="220" spans="1:36" ht="12.75">
      <c r="A220" s="26">
        <v>134</v>
      </c>
      <c r="B220">
        <v>46.25134</v>
      </c>
      <c r="C220">
        <v>-91.91837</v>
      </c>
      <c r="D220" s="10">
        <v>6.5</v>
      </c>
      <c r="E220" s="10" t="s">
        <v>572</v>
      </c>
      <c r="F220" s="114">
        <v>1</v>
      </c>
      <c r="G220" s="26">
        <v>1</v>
      </c>
      <c r="H220" s="42">
        <v>3</v>
      </c>
      <c r="I220" s="10">
        <v>2</v>
      </c>
      <c r="J220" s="17">
        <v>0</v>
      </c>
      <c r="K220" s="27">
        <v>0</v>
      </c>
      <c r="L220" s="27">
        <v>0</v>
      </c>
      <c r="M220" s="27">
        <v>0</v>
      </c>
      <c r="N220" s="27">
        <v>0</v>
      </c>
      <c r="O220" s="10">
        <v>0</v>
      </c>
      <c r="P220" s="10">
        <v>0</v>
      </c>
      <c r="Q220" s="10">
        <v>0</v>
      </c>
      <c r="R220" s="10">
        <v>1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1</v>
      </c>
      <c r="AA220" s="10">
        <v>2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11">
        <v>0</v>
      </c>
    </row>
    <row r="221" spans="1:36" ht="12.75">
      <c r="A221" s="26">
        <v>135</v>
      </c>
      <c r="B221">
        <v>46.25089</v>
      </c>
      <c r="C221">
        <v>-91.91835</v>
      </c>
      <c r="D221" s="10">
        <v>6.5</v>
      </c>
      <c r="E221" s="10" t="s">
        <v>572</v>
      </c>
      <c r="F221" s="114">
        <v>1</v>
      </c>
      <c r="G221" s="26">
        <v>1</v>
      </c>
      <c r="H221" s="42">
        <v>4</v>
      </c>
      <c r="I221" s="10">
        <v>2</v>
      </c>
      <c r="J221" s="17">
        <v>0</v>
      </c>
      <c r="K221" s="27">
        <v>0</v>
      </c>
      <c r="L221" s="27">
        <v>0</v>
      </c>
      <c r="M221" s="27">
        <v>1</v>
      </c>
      <c r="N221" s="27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1</v>
      </c>
      <c r="Y221" s="10">
        <v>0</v>
      </c>
      <c r="Z221" s="10">
        <v>0</v>
      </c>
      <c r="AA221" s="10">
        <v>2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1</v>
      </c>
      <c r="AI221" s="10">
        <v>0</v>
      </c>
      <c r="AJ221" s="111">
        <v>0</v>
      </c>
    </row>
    <row r="222" spans="1:36" ht="12.75">
      <c r="A222" s="26">
        <v>156</v>
      </c>
      <c r="B222">
        <v>46.25</v>
      </c>
      <c r="C222">
        <v>-91.91767</v>
      </c>
      <c r="D222" s="10">
        <v>6.5</v>
      </c>
      <c r="E222" s="10" t="s">
        <v>572</v>
      </c>
      <c r="F222" s="114">
        <v>1</v>
      </c>
      <c r="G222" s="26">
        <v>1</v>
      </c>
      <c r="H222" s="42">
        <v>5</v>
      </c>
      <c r="I222" s="10">
        <v>3</v>
      </c>
      <c r="J222" s="17">
        <v>0</v>
      </c>
      <c r="K222" s="27">
        <v>0</v>
      </c>
      <c r="L222" s="27">
        <v>0</v>
      </c>
      <c r="M222" s="27">
        <v>1</v>
      </c>
      <c r="N222" s="27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3</v>
      </c>
      <c r="Y222" s="10">
        <v>0</v>
      </c>
      <c r="Z222" s="10">
        <v>1</v>
      </c>
      <c r="AA222" s="10">
        <v>1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1</v>
      </c>
      <c r="AI222" s="10">
        <v>0</v>
      </c>
      <c r="AJ222" s="111">
        <v>0</v>
      </c>
    </row>
    <row r="223" spans="1:36" ht="12.75">
      <c r="A223" s="26">
        <v>189</v>
      </c>
      <c r="B223">
        <v>46.25182</v>
      </c>
      <c r="C223">
        <v>-91.91644</v>
      </c>
      <c r="D223" s="10">
        <v>6.5</v>
      </c>
      <c r="E223" s="10" t="s">
        <v>572</v>
      </c>
      <c r="F223" s="114">
        <v>1</v>
      </c>
      <c r="G223" s="26">
        <v>1</v>
      </c>
      <c r="H223" s="42">
        <v>6</v>
      </c>
      <c r="I223" s="10">
        <v>2</v>
      </c>
      <c r="J223" s="17">
        <v>0</v>
      </c>
      <c r="K223" s="27">
        <v>0</v>
      </c>
      <c r="L223" s="27">
        <v>0</v>
      </c>
      <c r="M223" s="27">
        <v>0</v>
      </c>
      <c r="N223" s="27">
        <v>0</v>
      </c>
      <c r="O223" s="10">
        <v>1</v>
      </c>
      <c r="P223" s="10">
        <v>0</v>
      </c>
      <c r="Q223" s="10">
        <v>0</v>
      </c>
      <c r="R223" s="10">
        <v>1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1</v>
      </c>
      <c r="Y223" s="10">
        <v>0</v>
      </c>
      <c r="Z223" s="10">
        <v>0</v>
      </c>
      <c r="AA223" s="10">
        <v>2</v>
      </c>
      <c r="AB223" s="10">
        <v>1</v>
      </c>
      <c r="AC223" s="10">
        <v>1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11">
        <v>0</v>
      </c>
    </row>
    <row r="224" spans="1:36" ht="12.75">
      <c r="A224" s="26">
        <v>191</v>
      </c>
      <c r="B224">
        <v>46.25092</v>
      </c>
      <c r="C224">
        <v>-91.91641</v>
      </c>
      <c r="D224" s="10">
        <v>6.5</v>
      </c>
      <c r="E224" s="10" t="s">
        <v>572</v>
      </c>
      <c r="F224" s="114">
        <v>1</v>
      </c>
      <c r="G224" s="26">
        <v>1</v>
      </c>
      <c r="H224" s="42">
        <v>4</v>
      </c>
      <c r="I224" s="10">
        <v>3</v>
      </c>
      <c r="J224" s="17">
        <v>0</v>
      </c>
      <c r="K224" s="27">
        <v>0</v>
      </c>
      <c r="L224" s="27">
        <v>0</v>
      </c>
      <c r="M224" s="27">
        <v>3</v>
      </c>
      <c r="N224" s="27">
        <v>0</v>
      </c>
      <c r="O224" s="10">
        <v>0</v>
      </c>
      <c r="P224" s="10">
        <v>0</v>
      </c>
      <c r="Q224" s="10">
        <v>0</v>
      </c>
      <c r="R224" s="10">
        <v>1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1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1</v>
      </c>
      <c r="AI224" s="10">
        <v>0</v>
      </c>
      <c r="AJ224" s="111">
        <v>0</v>
      </c>
    </row>
    <row r="225" spans="1:36" ht="12.75">
      <c r="A225" s="26">
        <v>237</v>
      </c>
      <c r="B225">
        <v>46.25094</v>
      </c>
      <c r="C225">
        <v>-91.91511</v>
      </c>
      <c r="D225" s="10">
        <v>6.5</v>
      </c>
      <c r="E225" s="10" t="s">
        <v>572</v>
      </c>
      <c r="F225" s="114">
        <v>1</v>
      </c>
      <c r="G225" s="26">
        <v>1</v>
      </c>
      <c r="H225" s="42">
        <v>3</v>
      </c>
      <c r="I225" s="10">
        <v>2</v>
      </c>
      <c r="J225" s="17">
        <v>0</v>
      </c>
      <c r="K225" s="27">
        <v>0</v>
      </c>
      <c r="L225" s="27">
        <v>0</v>
      </c>
      <c r="M225" s="27">
        <v>1</v>
      </c>
      <c r="N225" s="27">
        <v>0</v>
      </c>
      <c r="O225" s="10">
        <v>1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1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11">
        <v>0</v>
      </c>
    </row>
    <row r="226" spans="1:36" ht="12.75">
      <c r="A226" s="26">
        <v>256</v>
      </c>
      <c r="B226">
        <v>46.2523</v>
      </c>
      <c r="C226">
        <v>-91.91451</v>
      </c>
      <c r="D226" s="10">
        <v>6.5</v>
      </c>
      <c r="E226" s="10" t="s">
        <v>572</v>
      </c>
      <c r="F226" s="114">
        <v>1</v>
      </c>
      <c r="G226" s="26">
        <v>1</v>
      </c>
      <c r="H226" s="42">
        <v>3</v>
      </c>
      <c r="I226" s="10">
        <v>2</v>
      </c>
      <c r="J226" s="17">
        <v>0</v>
      </c>
      <c r="K226" s="27">
        <v>0</v>
      </c>
      <c r="L226" s="27">
        <v>0</v>
      </c>
      <c r="M226" s="27">
        <v>0</v>
      </c>
      <c r="N226" s="27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2</v>
      </c>
      <c r="Y226" s="10">
        <v>0</v>
      </c>
      <c r="Z226" s="10">
        <v>0</v>
      </c>
      <c r="AA226" s="10">
        <v>2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1</v>
      </c>
      <c r="AI226" s="10">
        <v>0</v>
      </c>
      <c r="AJ226" s="111">
        <v>0</v>
      </c>
    </row>
    <row r="227" spans="1:36" ht="12.75">
      <c r="A227" s="26">
        <v>258</v>
      </c>
      <c r="B227">
        <v>46.2514</v>
      </c>
      <c r="C227">
        <v>-91.91448</v>
      </c>
      <c r="D227" s="10">
        <v>6.5</v>
      </c>
      <c r="E227" s="10" t="s">
        <v>572</v>
      </c>
      <c r="F227" s="114">
        <v>1</v>
      </c>
      <c r="G227" s="26">
        <v>1</v>
      </c>
      <c r="H227" s="42">
        <v>4</v>
      </c>
      <c r="I227" s="10">
        <v>3</v>
      </c>
      <c r="J227" s="17">
        <v>0</v>
      </c>
      <c r="K227" s="27">
        <v>0</v>
      </c>
      <c r="L227" s="27">
        <v>0</v>
      </c>
      <c r="M227" s="27">
        <v>1</v>
      </c>
      <c r="N227" s="27">
        <v>0</v>
      </c>
      <c r="O227" s="10">
        <v>2</v>
      </c>
      <c r="P227" s="10">
        <v>0</v>
      </c>
      <c r="Q227" s="10">
        <v>0</v>
      </c>
      <c r="R227" s="10">
        <v>1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3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11">
        <v>0</v>
      </c>
    </row>
    <row r="228" spans="1:36" ht="12.75">
      <c r="A228" s="26">
        <v>286</v>
      </c>
      <c r="B228">
        <v>46.24647</v>
      </c>
      <c r="C228">
        <v>-91.91366</v>
      </c>
      <c r="D228" s="10">
        <v>6.5</v>
      </c>
      <c r="E228" s="10" t="s">
        <v>572</v>
      </c>
      <c r="F228" s="114">
        <v>1</v>
      </c>
      <c r="G228" s="26">
        <v>1</v>
      </c>
      <c r="H228" s="42">
        <v>1</v>
      </c>
      <c r="I228" s="10">
        <v>1</v>
      </c>
      <c r="J228" s="17">
        <v>0</v>
      </c>
      <c r="K228" s="27">
        <v>0</v>
      </c>
      <c r="L228" s="27">
        <v>0</v>
      </c>
      <c r="M228" s="27">
        <v>1</v>
      </c>
      <c r="N228" s="27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11">
        <v>0</v>
      </c>
    </row>
    <row r="229" spans="1:36" ht="12.75">
      <c r="A229" s="26">
        <v>321</v>
      </c>
      <c r="B229">
        <v>46.25548</v>
      </c>
      <c r="C229">
        <v>-91.91268</v>
      </c>
      <c r="D229" s="10">
        <v>6.5</v>
      </c>
      <c r="E229" s="10" t="s">
        <v>572</v>
      </c>
      <c r="F229" s="114">
        <v>1</v>
      </c>
      <c r="G229" s="26">
        <v>1</v>
      </c>
      <c r="H229" s="42">
        <v>5</v>
      </c>
      <c r="I229" s="10">
        <v>2</v>
      </c>
      <c r="J229" s="17">
        <v>0</v>
      </c>
      <c r="K229" s="27">
        <v>1</v>
      </c>
      <c r="L229" s="27">
        <v>0</v>
      </c>
      <c r="M229" s="27">
        <v>1</v>
      </c>
      <c r="N229" s="27">
        <v>0</v>
      </c>
      <c r="O229" s="10">
        <v>1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2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2</v>
      </c>
      <c r="AI229" s="10">
        <v>0</v>
      </c>
      <c r="AJ229" s="111">
        <v>0</v>
      </c>
    </row>
    <row r="230" spans="1:36" ht="12.75">
      <c r="A230" s="26">
        <v>344</v>
      </c>
      <c r="B230">
        <v>46.25729</v>
      </c>
      <c r="C230">
        <v>-91.91209</v>
      </c>
      <c r="D230" s="10">
        <v>6.5</v>
      </c>
      <c r="E230" s="10" t="s">
        <v>572</v>
      </c>
      <c r="F230" s="114">
        <v>1</v>
      </c>
      <c r="G230" s="26">
        <v>1</v>
      </c>
      <c r="H230" s="42">
        <v>5</v>
      </c>
      <c r="I230" s="10">
        <v>2</v>
      </c>
      <c r="J230" s="17">
        <v>0</v>
      </c>
      <c r="K230" s="27">
        <v>0</v>
      </c>
      <c r="L230" s="27">
        <v>0</v>
      </c>
      <c r="M230" s="27">
        <v>0</v>
      </c>
      <c r="N230" s="27">
        <v>0</v>
      </c>
      <c r="O230" s="10">
        <v>1</v>
      </c>
      <c r="P230" s="10">
        <v>0</v>
      </c>
      <c r="Q230" s="10">
        <v>0</v>
      </c>
      <c r="R230" s="10">
        <v>1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</v>
      </c>
      <c r="Y230" s="10">
        <v>0</v>
      </c>
      <c r="Z230" s="10">
        <v>0</v>
      </c>
      <c r="AA230" s="10">
        <v>2</v>
      </c>
      <c r="AB230" s="10">
        <v>1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11">
        <v>0</v>
      </c>
    </row>
    <row r="231" spans="1:36" ht="12.75">
      <c r="A231" s="26">
        <v>43</v>
      </c>
      <c r="B231">
        <v>46.2526</v>
      </c>
      <c r="C231">
        <v>-91.9236</v>
      </c>
      <c r="D231" s="10">
        <v>7</v>
      </c>
      <c r="E231" s="10" t="s">
        <v>574</v>
      </c>
      <c r="F231" s="114">
        <v>1</v>
      </c>
      <c r="G231" s="26">
        <v>1</v>
      </c>
      <c r="H231" s="42">
        <v>3</v>
      </c>
      <c r="I231" s="10">
        <v>1</v>
      </c>
      <c r="J231" s="17">
        <v>0</v>
      </c>
      <c r="K231" s="27">
        <v>0</v>
      </c>
      <c r="L231" s="27">
        <v>0</v>
      </c>
      <c r="M231" s="27">
        <v>1</v>
      </c>
      <c r="N231" s="27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1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1</v>
      </c>
      <c r="AI231" s="10">
        <v>0</v>
      </c>
      <c r="AJ231" s="111">
        <v>0</v>
      </c>
    </row>
    <row r="232" spans="1:36" ht="12.75">
      <c r="A232" s="26">
        <v>59</v>
      </c>
      <c r="B232">
        <v>46.25442</v>
      </c>
      <c r="C232">
        <v>-91.92237</v>
      </c>
      <c r="D232" s="10">
        <v>7</v>
      </c>
      <c r="E232" s="10" t="s">
        <v>572</v>
      </c>
      <c r="F232" s="114">
        <v>1</v>
      </c>
      <c r="G232" s="26">
        <v>1</v>
      </c>
      <c r="H232" s="42">
        <v>2</v>
      </c>
      <c r="I232" s="10">
        <v>1</v>
      </c>
      <c r="J232" s="17">
        <v>4</v>
      </c>
      <c r="K232" s="27">
        <v>0</v>
      </c>
      <c r="L232" s="27">
        <v>0</v>
      </c>
      <c r="M232" s="27">
        <v>0</v>
      </c>
      <c r="N232" s="27">
        <v>0</v>
      </c>
      <c r="O232" s="10">
        <v>0</v>
      </c>
      <c r="P232" s="10">
        <v>0</v>
      </c>
      <c r="Q232" s="10">
        <v>0</v>
      </c>
      <c r="R232" s="10">
        <v>1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1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11">
        <v>0</v>
      </c>
    </row>
    <row r="233" spans="1:36" ht="12.75">
      <c r="A233" s="26">
        <v>73</v>
      </c>
      <c r="B233">
        <v>46.25218</v>
      </c>
      <c r="C233">
        <v>-91.92164</v>
      </c>
      <c r="D233" s="10">
        <v>7</v>
      </c>
      <c r="E233" s="10" t="s">
        <v>572</v>
      </c>
      <c r="F233" s="114">
        <v>1</v>
      </c>
      <c r="G233" s="26">
        <v>1</v>
      </c>
      <c r="H233" s="42">
        <v>4</v>
      </c>
      <c r="I233" s="10">
        <v>2</v>
      </c>
      <c r="J233" s="17">
        <v>0</v>
      </c>
      <c r="K233" s="27">
        <v>0</v>
      </c>
      <c r="L233" s="27">
        <v>0</v>
      </c>
      <c r="M233" s="27">
        <v>1</v>
      </c>
      <c r="N233" s="27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</v>
      </c>
      <c r="Y233" s="10">
        <v>0</v>
      </c>
      <c r="Z233" s="10">
        <v>1</v>
      </c>
      <c r="AA233" s="10">
        <v>2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11">
        <v>0</v>
      </c>
    </row>
    <row r="234" spans="1:36" ht="12.75">
      <c r="A234" s="26">
        <v>117</v>
      </c>
      <c r="B234">
        <v>46.25178</v>
      </c>
      <c r="C234">
        <v>-91.91903</v>
      </c>
      <c r="D234" s="10">
        <v>7</v>
      </c>
      <c r="E234" s="10" t="s">
        <v>572</v>
      </c>
      <c r="F234" s="114">
        <v>1</v>
      </c>
      <c r="G234" s="26">
        <v>1</v>
      </c>
      <c r="H234" s="42">
        <v>5</v>
      </c>
      <c r="I234" s="10">
        <v>2</v>
      </c>
      <c r="J234" s="17">
        <v>0</v>
      </c>
      <c r="K234" s="27">
        <v>0</v>
      </c>
      <c r="L234" s="27">
        <v>0</v>
      </c>
      <c r="M234" s="27">
        <v>0</v>
      </c>
      <c r="N234" s="27">
        <v>0</v>
      </c>
      <c r="O234" s="10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2</v>
      </c>
      <c r="Y234" s="10">
        <v>0</v>
      </c>
      <c r="Z234" s="10">
        <v>1</v>
      </c>
      <c r="AA234" s="10">
        <v>1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1</v>
      </c>
      <c r="AI234" s="10">
        <v>0</v>
      </c>
      <c r="AJ234" s="111">
        <v>0</v>
      </c>
    </row>
    <row r="235" spans="1:36" ht="12.75">
      <c r="A235" s="26">
        <v>136</v>
      </c>
      <c r="B235">
        <v>46.25044</v>
      </c>
      <c r="C235">
        <v>-91.91834</v>
      </c>
      <c r="D235" s="10">
        <v>7</v>
      </c>
      <c r="E235" s="10" t="s">
        <v>572</v>
      </c>
      <c r="F235" s="114">
        <v>1</v>
      </c>
      <c r="G235" s="26">
        <v>1</v>
      </c>
      <c r="H235" s="42">
        <v>5</v>
      </c>
      <c r="I235" s="10">
        <v>2</v>
      </c>
      <c r="J235" s="17">
        <v>0</v>
      </c>
      <c r="K235" s="27">
        <v>1</v>
      </c>
      <c r="L235" s="27">
        <v>0</v>
      </c>
      <c r="M235" s="27">
        <v>1</v>
      </c>
      <c r="N235" s="27">
        <v>0</v>
      </c>
      <c r="O235" s="10">
        <v>1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1</v>
      </c>
      <c r="Y235" s="10">
        <v>0</v>
      </c>
      <c r="Z235" s="10">
        <v>0</v>
      </c>
      <c r="AA235" s="10">
        <v>2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11">
        <v>0</v>
      </c>
    </row>
    <row r="236" spans="1:36" ht="12.75">
      <c r="A236" s="26">
        <v>177</v>
      </c>
      <c r="B236">
        <v>46.24866</v>
      </c>
      <c r="C236">
        <v>-91.91698</v>
      </c>
      <c r="D236" s="10">
        <v>7</v>
      </c>
      <c r="E236" s="10" t="s">
        <v>572</v>
      </c>
      <c r="F236" s="114">
        <v>1</v>
      </c>
      <c r="G236" s="26">
        <v>1</v>
      </c>
      <c r="H236" s="42">
        <v>3</v>
      </c>
      <c r="I236" s="10">
        <v>3</v>
      </c>
      <c r="J236" s="17">
        <v>0</v>
      </c>
      <c r="K236" s="27">
        <v>0</v>
      </c>
      <c r="L236" s="27">
        <v>0</v>
      </c>
      <c r="M236" s="27">
        <v>2</v>
      </c>
      <c r="N236" s="27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2</v>
      </c>
      <c r="AA236" s="10">
        <v>2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11">
        <v>0</v>
      </c>
    </row>
    <row r="237" spans="1:36" ht="12.75">
      <c r="A237" s="26">
        <v>196</v>
      </c>
      <c r="B237">
        <v>46.24867</v>
      </c>
      <c r="C237">
        <v>-91.91633</v>
      </c>
      <c r="D237" s="10">
        <v>7</v>
      </c>
      <c r="E237" s="10" t="s">
        <v>572</v>
      </c>
      <c r="F237" s="114">
        <v>1</v>
      </c>
      <c r="G237" s="26">
        <v>1</v>
      </c>
      <c r="H237" s="42">
        <v>3</v>
      </c>
      <c r="I237" s="10">
        <v>2</v>
      </c>
      <c r="J237" s="17">
        <v>0</v>
      </c>
      <c r="K237" s="27">
        <v>0</v>
      </c>
      <c r="L237" s="27">
        <v>0</v>
      </c>
      <c r="M237" s="27">
        <v>1</v>
      </c>
      <c r="N237" s="27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2</v>
      </c>
      <c r="Y237" s="10">
        <v>0</v>
      </c>
      <c r="Z237" s="10">
        <v>0</v>
      </c>
      <c r="AA237" s="10">
        <v>2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11">
        <v>0</v>
      </c>
    </row>
    <row r="238" spans="1:36" ht="12.75">
      <c r="A238" s="26">
        <v>197</v>
      </c>
      <c r="B238">
        <v>46.24822</v>
      </c>
      <c r="C238">
        <v>-91.91631</v>
      </c>
      <c r="D238" s="10">
        <v>7</v>
      </c>
      <c r="E238" s="10" t="s">
        <v>572</v>
      </c>
      <c r="F238" s="114">
        <v>1</v>
      </c>
      <c r="G238" s="26">
        <v>1</v>
      </c>
      <c r="H238" s="42">
        <v>3</v>
      </c>
      <c r="I238" s="10">
        <v>3</v>
      </c>
      <c r="J238" s="17">
        <v>0</v>
      </c>
      <c r="K238" s="27">
        <v>0</v>
      </c>
      <c r="L238" s="27">
        <v>0</v>
      </c>
      <c r="M238" s="27">
        <v>3</v>
      </c>
      <c r="N238" s="27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1</v>
      </c>
      <c r="AB238" s="10">
        <v>1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11">
        <v>0</v>
      </c>
    </row>
    <row r="239" spans="1:36" ht="12.75">
      <c r="A239" s="26">
        <v>231</v>
      </c>
      <c r="B239">
        <v>46.25364</v>
      </c>
      <c r="C239">
        <v>-91.91521</v>
      </c>
      <c r="D239" s="10">
        <v>7</v>
      </c>
      <c r="E239" s="10" t="s">
        <v>572</v>
      </c>
      <c r="F239" s="114">
        <v>1</v>
      </c>
      <c r="G239" s="26">
        <v>1</v>
      </c>
      <c r="H239" s="42">
        <v>2</v>
      </c>
      <c r="I239" s="10">
        <v>2</v>
      </c>
      <c r="J239" s="17">
        <v>0</v>
      </c>
      <c r="K239" s="27">
        <v>0</v>
      </c>
      <c r="L239" s="27">
        <v>0</v>
      </c>
      <c r="M239" s="27">
        <v>0</v>
      </c>
      <c r="N239" s="27">
        <v>0</v>
      </c>
      <c r="O239" s="10">
        <v>0</v>
      </c>
      <c r="P239" s="10">
        <v>0</v>
      </c>
      <c r="Q239" s="10">
        <v>0</v>
      </c>
      <c r="R239" s="10">
        <v>1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1</v>
      </c>
      <c r="AI239" s="10">
        <v>0</v>
      </c>
      <c r="AJ239" s="111">
        <v>0</v>
      </c>
    </row>
    <row r="240" spans="1:36" ht="12.75">
      <c r="A240" s="26">
        <v>236</v>
      </c>
      <c r="B240">
        <v>46.25139</v>
      </c>
      <c r="C240">
        <v>-91.91513</v>
      </c>
      <c r="D240" s="10">
        <v>7</v>
      </c>
      <c r="E240" s="10" t="s">
        <v>572</v>
      </c>
      <c r="F240" s="114">
        <v>1</v>
      </c>
      <c r="G240" s="26">
        <v>1</v>
      </c>
      <c r="H240" s="42">
        <v>6</v>
      </c>
      <c r="I240" s="10">
        <v>2</v>
      </c>
      <c r="J240" s="17">
        <v>0</v>
      </c>
      <c r="K240" s="27">
        <v>1</v>
      </c>
      <c r="L240" s="27">
        <v>0</v>
      </c>
      <c r="M240" s="27">
        <v>2</v>
      </c>
      <c r="N240" s="27">
        <v>0</v>
      </c>
      <c r="O240" s="10">
        <v>1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1</v>
      </c>
      <c r="Y240" s="10">
        <v>0</v>
      </c>
      <c r="Z240" s="10">
        <v>1</v>
      </c>
      <c r="AA240" s="10">
        <v>1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11">
        <v>0</v>
      </c>
    </row>
    <row r="241" spans="1:36" ht="12.75">
      <c r="A241" s="26">
        <v>242</v>
      </c>
      <c r="B241">
        <v>46.24689</v>
      </c>
      <c r="C241">
        <v>-91.91497</v>
      </c>
      <c r="D241" s="10">
        <v>7</v>
      </c>
      <c r="E241" s="10" t="s">
        <v>572</v>
      </c>
      <c r="F241" s="114">
        <v>1</v>
      </c>
      <c r="G241" s="26">
        <v>1</v>
      </c>
      <c r="H241" s="42">
        <v>3</v>
      </c>
      <c r="I241" s="10">
        <v>2</v>
      </c>
      <c r="J241" s="17">
        <v>0</v>
      </c>
      <c r="K241" s="27">
        <v>0</v>
      </c>
      <c r="L241" s="27">
        <v>0</v>
      </c>
      <c r="M241" s="27">
        <v>2</v>
      </c>
      <c r="N241" s="27">
        <v>0</v>
      </c>
      <c r="O241" s="10">
        <v>1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1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11">
        <v>0</v>
      </c>
    </row>
    <row r="242" spans="1:36" ht="12.75">
      <c r="A242" s="26">
        <v>255</v>
      </c>
      <c r="B242">
        <v>46.25275</v>
      </c>
      <c r="C242">
        <v>-91.91453</v>
      </c>
      <c r="D242" s="10">
        <v>7</v>
      </c>
      <c r="E242" s="10" t="s">
        <v>572</v>
      </c>
      <c r="F242" s="114">
        <v>1</v>
      </c>
      <c r="G242" s="26">
        <v>1</v>
      </c>
      <c r="H242" s="42">
        <v>3</v>
      </c>
      <c r="I242" s="10">
        <v>2</v>
      </c>
      <c r="J242" s="17">
        <v>0</v>
      </c>
      <c r="K242" s="27">
        <v>0</v>
      </c>
      <c r="L242" s="27">
        <v>0</v>
      </c>
      <c r="M242" s="27">
        <v>0</v>
      </c>
      <c r="N242" s="27">
        <v>0</v>
      </c>
      <c r="O242" s="10">
        <v>1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1</v>
      </c>
      <c r="Y242" s="10">
        <v>0</v>
      </c>
      <c r="Z242" s="10">
        <v>0</v>
      </c>
      <c r="AA242" s="10">
        <v>2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11">
        <v>0</v>
      </c>
    </row>
    <row r="243" spans="1:36" ht="12.75">
      <c r="A243" s="26">
        <v>270</v>
      </c>
      <c r="B243">
        <v>46.25591</v>
      </c>
      <c r="C243">
        <v>-91.91399</v>
      </c>
      <c r="D243" s="10">
        <v>7</v>
      </c>
      <c r="E243" s="10" t="s">
        <v>573</v>
      </c>
      <c r="F243" s="114">
        <v>1</v>
      </c>
      <c r="G243" s="26">
        <v>1</v>
      </c>
      <c r="H243" s="42">
        <v>3</v>
      </c>
      <c r="I243" s="10">
        <v>2</v>
      </c>
      <c r="J243" s="17">
        <v>0</v>
      </c>
      <c r="K243" s="27">
        <v>0</v>
      </c>
      <c r="L243" s="27">
        <v>0</v>
      </c>
      <c r="M243" s="27">
        <v>1</v>
      </c>
      <c r="N243" s="27">
        <v>0</v>
      </c>
      <c r="O243" s="10">
        <v>0</v>
      </c>
      <c r="P243" s="10">
        <v>0</v>
      </c>
      <c r="Q243" s="10">
        <v>0</v>
      </c>
      <c r="R243" s="10">
        <v>1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2</v>
      </c>
      <c r="AI243" s="10">
        <v>0</v>
      </c>
      <c r="AJ243" s="111">
        <v>0</v>
      </c>
    </row>
    <row r="244" spans="1:36" ht="12.75">
      <c r="A244" s="26">
        <v>371</v>
      </c>
      <c r="B244">
        <v>46.25685</v>
      </c>
      <c r="C244">
        <v>-91.91143</v>
      </c>
      <c r="D244" s="10">
        <v>7</v>
      </c>
      <c r="E244" s="10" t="s">
        <v>572</v>
      </c>
      <c r="F244" s="114">
        <v>1</v>
      </c>
      <c r="G244" s="26">
        <v>1</v>
      </c>
      <c r="H244" s="42">
        <v>3</v>
      </c>
      <c r="I244" s="10">
        <v>2</v>
      </c>
      <c r="J244" s="17">
        <v>0</v>
      </c>
      <c r="K244" s="27">
        <v>0</v>
      </c>
      <c r="L244" s="27">
        <v>0</v>
      </c>
      <c r="M244" s="27">
        <v>2</v>
      </c>
      <c r="N244" s="27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2</v>
      </c>
      <c r="Y244" s="10">
        <v>0</v>
      </c>
      <c r="Z244" s="10">
        <v>0</v>
      </c>
      <c r="AA244" s="10">
        <v>1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11">
        <v>0</v>
      </c>
    </row>
    <row r="245" spans="1:36" ht="12.75">
      <c r="A245" s="26">
        <v>39</v>
      </c>
      <c r="B245">
        <v>46.2544</v>
      </c>
      <c r="C245">
        <v>-91.92367</v>
      </c>
      <c r="D245" s="10">
        <v>7.5</v>
      </c>
      <c r="E245" s="10" t="s">
        <v>572</v>
      </c>
      <c r="F245" s="114">
        <v>1</v>
      </c>
      <c r="G245" s="26">
        <v>1</v>
      </c>
      <c r="H245" s="42">
        <v>3</v>
      </c>
      <c r="I245" s="10">
        <v>2</v>
      </c>
      <c r="J245" s="17">
        <v>2</v>
      </c>
      <c r="K245" s="27">
        <v>0</v>
      </c>
      <c r="L245" s="27">
        <v>0</v>
      </c>
      <c r="M245" s="27">
        <v>1</v>
      </c>
      <c r="N245" s="27">
        <v>0</v>
      </c>
      <c r="O245" s="10">
        <v>0</v>
      </c>
      <c r="P245" s="10">
        <v>0</v>
      </c>
      <c r="Q245" s="10">
        <v>0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1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11">
        <v>0</v>
      </c>
    </row>
    <row r="246" spans="1:36" ht="12.75">
      <c r="A246" s="26">
        <v>214</v>
      </c>
      <c r="B246">
        <v>46.25003</v>
      </c>
      <c r="C246">
        <v>-91.91573</v>
      </c>
      <c r="D246" s="10">
        <v>7.5</v>
      </c>
      <c r="E246" s="10" t="s">
        <v>572</v>
      </c>
      <c r="F246" s="114">
        <v>1</v>
      </c>
      <c r="G246" s="26">
        <v>1</v>
      </c>
      <c r="H246" s="42">
        <v>3</v>
      </c>
      <c r="I246" s="10">
        <v>2</v>
      </c>
      <c r="J246" s="17">
        <v>0</v>
      </c>
      <c r="K246" s="27">
        <v>0</v>
      </c>
      <c r="L246" s="27">
        <v>0</v>
      </c>
      <c r="M246" s="27">
        <v>0</v>
      </c>
      <c r="N246" s="27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1</v>
      </c>
      <c r="Z246" s="10">
        <v>0</v>
      </c>
      <c r="AA246" s="10">
        <v>1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2</v>
      </c>
      <c r="AI246" s="10">
        <v>0</v>
      </c>
      <c r="AJ246" s="111">
        <v>0</v>
      </c>
    </row>
    <row r="247" spans="1:36" ht="12.75">
      <c r="A247" s="26">
        <v>11</v>
      </c>
      <c r="B247">
        <v>46.25392</v>
      </c>
      <c r="C247">
        <v>-91.9256</v>
      </c>
      <c r="D247" s="10">
        <v>8</v>
      </c>
      <c r="E247" s="10" t="s">
        <v>572</v>
      </c>
      <c r="F247" s="114">
        <v>1</v>
      </c>
      <c r="G247" s="26">
        <v>1</v>
      </c>
      <c r="H247" s="42">
        <v>2</v>
      </c>
      <c r="I247" s="10">
        <v>2</v>
      </c>
      <c r="J247" s="17">
        <v>1</v>
      </c>
      <c r="K247" s="27">
        <v>0</v>
      </c>
      <c r="L247" s="27">
        <v>0</v>
      </c>
      <c r="M247" s="27">
        <v>0</v>
      </c>
      <c r="N247" s="27">
        <v>0</v>
      </c>
      <c r="O247" s="10">
        <v>2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1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11">
        <v>0</v>
      </c>
    </row>
    <row r="248" spans="1:36" ht="12.75">
      <c r="A248" s="26">
        <v>30</v>
      </c>
      <c r="B248">
        <v>46.25349</v>
      </c>
      <c r="C248">
        <v>-91.92428</v>
      </c>
      <c r="D248" s="10">
        <v>8</v>
      </c>
      <c r="E248" s="10" t="s">
        <v>572</v>
      </c>
      <c r="F248" s="114">
        <v>1</v>
      </c>
      <c r="G248" s="26">
        <v>1</v>
      </c>
      <c r="H248" s="42">
        <v>3</v>
      </c>
      <c r="I248" s="10">
        <v>2</v>
      </c>
      <c r="J248" s="17">
        <v>0</v>
      </c>
      <c r="K248" s="27">
        <v>0</v>
      </c>
      <c r="L248" s="27">
        <v>0</v>
      </c>
      <c r="M248" s="27">
        <v>1</v>
      </c>
      <c r="N248" s="27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1</v>
      </c>
      <c r="Y248" s="10">
        <v>0</v>
      </c>
      <c r="Z248" s="10">
        <v>0</v>
      </c>
      <c r="AA248" s="10">
        <v>2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11">
        <v>0</v>
      </c>
    </row>
    <row r="249" spans="1:36" ht="12.75">
      <c r="A249" s="26">
        <v>77</v>
      </c>
      <c r="B249">
        <v>46.25399</v>
      </c>
      <c r="C249">
        <v>-91.92106</v>
      </c>
      <c r="D249" s="10">
        <v>8</v>
      </c>
      <c r="E249" s="10" t="s">
        <v>572</v>
      </c>
      <c r="F249" s="114">
        <v>1</v>
      </c>
      <c r="G249" s="26">
        <v>1</v>
      </c>
      <c r="H249" s="42">
        <v>2</v>
      </c>
      <c r="I249" s="10">
        <v>2</v>
      </c>
      <c r="J249" s="17">
        <v>4</v>
      </c>
      <c r="K249" s="27">
        <v>0</v>
      </c>
      <c r="L249" s="27">
        <v>0</v>
      </c>
      <c r="M249" s="27">
        <v>1</v>
      </c>
      <c r="N249" s="27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2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11">
        <v>0</v>
      </c>
    </row>
    <row r="250" spans="1:36" ht="12.75">
      <c r="A250" s="26">
        <v>99</v>
      </c>
      <c r="B250">
        <v>46.25266</v>
      </c>
      <c r="C250">
        <v>-91.91971</v>
      </c>
      <c r="D250" s="10">
        <v>8</v>
      </c>
      <c r="E250" s="10" t="s">
        <v>572</v>
      </c>
      <c r="F250" s="114">
        <v>1</v>
      </c>
      <c r="G250" s="26">
        <v>1</v>
      </c>
      <c r="H250" s="42">
        <v>3</v>
      </c>
      <c r="I250" s="10">
        <v>2</v>
      </c>
      <c r="J250" s="17">
        <v>0</v>
      </c>
      <c r="K250" s="27">
        <v>0</v>
      </c>
      <c r="L250" s="27">
        <v>0</v>
      </c>
      <c r="M250" s="27">
        <v>1</v>
      </c>
      <c r="N250" s="27">
        <v>0</v>
      </c>
      <c r="O250" s="10">
        <v>1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2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11">
        <v>0</v>
      </c>
    </row>
    <row r="251" spans="1:36" ht="12.75">
      <c r="A251" s="26">
        <v>215</v>
      </c>
      <c r="B251">
        <v>46.24958</v>
      </c>
      <c r="C251">
        <v>-91.91571</v>
      </c>
      <c r="D251" s="10">
        <v>8</v>
      </c>
      <c r="E251" s="10" t="s">
        <v>572</v>
      </c>
      <c r="F251" s="114">
        <v>1</v>
      </c>
      <c r="G251" s="26">
        <v>1</v>
      </c>
      <c r="H251" s="42">
        <v>2</v>
      </c>
      <c r="I251" s="10">
        <v>2</v>
      </c>
      <c r="J251" s="17">
        <v>0</v>
      </c>
      <c r="K251" s="27">
        <v>0</v>
      </c>
      <c r="L251" s="27">
        <v>0</v>
      </c>
      <c r="M251" s="27">
        <v>0</v>
      </c>
      <c r="N251" s="27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2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1</v>
      </c>
      <c r="AI251" s="10">
        <v>0</v>
      </c>
      <c r="AJ251" s="111">
        <v>0</v>
      </c>
    </row>
    <row r="252" spans="1:36" ht="12.75">
      <c r="A252" s="26">
        <v>216</v>
      </c>
      <c r="B252">
        <v>46.24913</v>
      </c>
      <c r="C252">
        <v>-91.9157</v>
      </c>
      <c r="D252" s="10">
        <v>8</v>
      </c>
      <c r="E252" s="10" t="s">
        <v>572</v>
      </c>
      <c r="F252" s="114">
        <v>1</v>
      </c>
      <c r="G252" s="26">
        <v>1</v>
      </c>
      <c r="H252" s="42">
        <v>3</v>
      </c>
      <c r="I252" s="10">
        <v>3</v>
      </c>
      <c r="J252" s="17">
        <v>0</v>
      </c>
      <c r="K252" s="27">
        <v>0</v>
      </c>
      <c r="L252" s="27">
        <v>0</v>
      </c>
      <c r="M252" s="27">
        <v>3</v>
      </c>
      <c r="N252" s="27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1</v>
      </c>
      <c r="Y252" s="10">
        <v>0</v>
      </c>
      <c r="Z252" s="10">
        <v>0</v>
      </c>
      <c r="AA252" s="10">
        <v>1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11">
        <v>0</v>
      </c>
    </row>
    <row r="253" spans="1:36" ht="12.75">
      <c r="A253" s="26">
        <v>220</v>
      </c>
      <c r="B253">
        <v>46.24733</v>
      </c>
      <c r="C253">
        <v>-91.91564</v>
      </c>
      <c r="D253" s="10">
        <v>8</v>
      </c>
      <c r="E253" s="10" t="s">
        <v>572</v>
      </c>
      <c r="F253" s="114">
        <v>1</v>
      </c>
      <c r="G253" s="26">
        <v>1</v>
      </c>
      <c r="H253" s="42">
        <v>3</v>
      </c>
      <c r="I253" s="10">
        <v>2</v>
      </c>
      <c r="J253" s="17">
        <v>0</v>
      </c>
      <c r="K253" s="27">
        <v>0</v>
      </c>
      <c r="L253" s="27">
        <v>0</v>
      </c>
      <c r="M253" s="27">
        <v>1</v>
      </c>
      <c r="N253" s="27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2</v>
      </c>
      <c r="Y253" s="10">
        <v>0</v>
      </c>
      <c r="Z253" s="10">
        <v>0</v>
      </c>
      <c r="AA253" s="10">
        <v>2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11">
        <v>0</v>
      </c>
    </row>
    <row r="254" spans="1:36" ht="12.75">
      <c r="A254" s="26">
        <v>266</v>
      </c>
      <c r="B254">
        <v>46.24556</v>
      </c>
      <c r="C254">
        <v>-91.91428</v>
      </c>
      <c r="D254" s="10">
        <v>8</v>
      </c>
      <c r="E254" s="10" t="s">
        <v>572</v>
      </c>
      <c r="F254" s="114">
        <v>1</v>
      </c>
      <c r="G254" s="26">
        <v>1</v>
      </c>
      <c r="H254" s="42">
        <v>2</v>
      </c>
      <c r="I254" s="10">
        <v>2</v>
      </c>
      <c r="J254" s="17">
        <v>0</v>
      </c>
      <c r="K254" s="27">
        <v>0</v>
      </c>
      <c r="L254" s="27">
        <v>0</v>
      </c>
      <c r="M254" s="27">
        <v>1</v>
      </c>
      <c r="N254" s="27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2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11">
        <v>0</v>
      </c>
    </row>
    <row r="255" spans="1:36" ht="12.75">
      <c r="A255" s="26">
        <v>345</v>
      </c>
      <c r="B255">
        <v>46.25684</v>
      </c>
      <c r="C255">
        <v>-91.91207</v>
      </c>
      <c r="D255" s="10">
        <v>8</v>
      </c>
      <c r="E255" s="10" t="s">
        <v>572</v>
      </c>
      <c r="F255" s="114">
        <v>1</v>
      </c>
      <c r="G255" s="26">
        <v>1</v>
      </c>
      <c r="H255" s="42">
        <v>3</v>
      </c>
      <c r="I255" s="10">
        <v>2</v>
      </c>
      <c r="J255" s="17">
        <v>0</v>
      </c>
      <c r="K255" s="27">
        <v>0</v>
      </c>
      <c r="L255" s="27">
        <v>0</v>
      </c>
      <c r="M255" s="27">
        <v>0</v>
      </c>
      <c r="N255" s="27">
        <v>0</v>
      </c>
      <c r="O255" s="10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1</v>
      </c>
      <c r="AA255" s="10">
        <v>2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11">
        <v>0</v>
      </c>
    </row>
    <row r="256" spans="1:36" ht="12.75">
      <c r="A256" s="26">
        <v>373</v>
      </c>
      <c r="B256">
        <v>46.25595</v>
      </c>
      <c r="C256">
        <v>-91.91139</v>
      </c>
      <c r="D256" s="10">
        <v>8</v>
      </c>
      <c r="E256" s="10" t="s">
        <v>572</v>
      </c>
      <c r="F256" s="114">
        <v>1</v>
      </c>
      <c r="G256" s="26">
        <v>1</v>
      </c>
      <c r="H256" s="42">
        <v>3</v>
      </c>
      <c r="I256" s="10">
        <v>1</v>
      </c>
      <c r="J256" s="17">
        <v>0</v>
      </c>
      <c r="K256" s="27">
        <v>0</v>
      </c>
      <c r="L256" s="27">
        <v>0</v>
      </c>
      <c r="M256" s="27">
        <v>1</v>
      </c>
      <c r="N256" s="27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1</v>
      </c>
      <c r="Y256" s="10">
        <v>0</v>
      </c>
      <c r="Z256" s="10">
        <v>0</v>
      </c>
      <c r="AA256" s="10">
        <v>1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11">
        <v>0</v>
      </c>
    </row>
    <row r="257" spans="1:36" ht="12.75">
      <c r="A257" s="26">
        <v>393</v>
      </c>
      <c r="B257">
        <v>46.25686</v>
      </c>
      <c r="C257">
        <v>-91.91078</v>
      </c>
      <c r="D257" s="10">
        <v>8</v>
      </c>
      <c r="E257" s="10" t="s">
        <v>572</v>
      </c>
      <c r="F257" s="114">
        <v>1</v>
      </c>
      <c r="G257" s="26">
        <v>1</v>
      </c>
      <c r="H257" s="42">
        <v>3</v>
      </c>
      <c r="I257" s="10">
        <v>2</v>
      </c>
      <c r="J257" s="17">
        <v>0</v>
      </c>
      <c r="K257" s="27">
        <v>0</v>
      </c>
      <c r="L257" s="27">
        <v>0</v>
      </c>
      <c r="M257" s="27">
        <v>0</v>
      </c>
      <c r="N257" s="27">
        <v>0</v>
      </c>
      <c r="O257" s="10">
        <v>2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1</v>
      </c>
      <c r="AA257" s="10">
        <v>1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11">
        <v>0</v>
      </c>
    </row>
    <row r="258" spans="1:36" ht="12.75">
      <c r="A258" s="26">
        <v>54</v>
      </c>
      <c r="B258">
        <v>46.25261</v>
      </c>
      <c r="C258">
        <v>-91.92295</v>
      </c>
      <c r="D258" s="10">
        <v>8.5</v>
      </c>
      <c r="E258" s="10" t="s">
        <v>572</v>
      </c>
      <c r="F258" s="114">
        <v>1</v>
      </c>
      <c r="G258" s="26">
        <v>1</v>
      </c>
      <c r="H258" s="42">
        <v>3</v>
      </c>
      <c r="I258" s="10">
        <v>1</v>
      </c>
      <c r="J258" s="17">
        <v>0</v>
      </c>
      <c r="K258" s="27">
        <v>0</v>
      </c>
      <c r="L258" s="27">
        <v>0</v>
      </c>
      <c r="M258" s="27">
        <v>0</v>
      </c>
      <c r="N258" s="27">
        <v>0</v>
      </c>
      <c r="O258" s="10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1</v>
      </c>
      <c r="AA258" s="10">
        <v>1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11">
        <v>0</v>
      </c>
    </row>
    <row r="259" spans="1:36" ht="12.75">
      <c r="A259" s="26">
        <v>70</v>
      </c>
      <c r="B259">
        <v>46.25353</v>
      </c>
      <c r="C259">
        <v>-91.92169</v>
      </c>
      <c r="D259" s="10">
        <v>8.5</v>
      </c>
      <c r="E259" s="10" t="s">
        <v>572</v>
      </c>
      <c r="F259" s="114">
        <v>1</v>
      </c>
      <c r="G259" s="26">
        <v>0</v>
      </c>
      <c r="H259" s="42">
        <v>0</v>
      </c>
      <c r="I259" s="10">
        <v>0</v>
      </c>
      <c r="J259" s="17">
        <v>0</v>
      </c>
      <c r="K259" s="27">
        <v>0</v>
      </c>
      <c r="L259" s="27">
        <v>0</v>
      </c>
      <c r="M259" s="27">
        <v>0</v>
      </c>
      <c r="N259" s="27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11">
        <v>0</v>
      </c>
    </row>
    <row r="260" spans="1:36" ht="12.75">
      <c r="A260" s="26">
        <v>118</v>
      </c>
      <c r="B260">
        <v>46.25133</v>
      </c>
      <c r="C260">
        <v>-91.91902</v>
      </c>
      <c r="D260" s="10">
        <v>8.5</v>
      </c>
      <c r="E260" s="10" t="s">
        <v>572</v>
      </c>
      <c r="F260" s="114">
        <v>1</v>
      </c>
      <c r="G260" s="26">
        <v>1</v>
      </c>
      <c r="H260" s="42">
        <v>3</v>
      </c>
      <c r="I260" s="10">
        <v>2</v>
      </c>
      <c r="J260" s="17">
        <v>0</v>
      </c>
      <c r="K260" s="27">
        <v>0</v>
      </c>
      <c r="L260" s="27">
        <v>0</v>
      </c>
      <c r="M260" s="27">
        <v>1</v>
      </c>
      <c r="N260" s="27">
        <v>0</v>
      </c>
      <c r="O260" s="10">
        <v>0</v>
      </c>
      <c r="P260" s="10">
        <v>0</v>
      </c>
      <c r="Q260" s="10">
        <v>0</v>
      </c>
      <c r="R260" s="10">
        <v>2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1</v>
      </c>
      <c r="AI260" s="10">
        <v>0</v>
      </c>
      <c r="AJ260" s="111">
        <v>0</v>
      </c>
    </row>
    <row r="261" spans="1:36" ht="12.75">
      <c r="A261" s="26">
        <v>190</v>
      </c>
      <c r="B261">
        <v>46.25137</v>
      </c>
      <c r="C261">
        <v>-91.91642</v>
      </c>
      <c r="D261" s="10">
        <v>8.5</v>
      </c>
      <c r="E261" s="10" t="s">
        <v>572</v>
      </c>
      <c r="F261" s="114">
        <v>1</v>
      </c>
      <c r="G261" s="26">
        <v>1</v>
      </c>
      <c r="H261" s="42">
        <v>3</v>
      </c>
      <c r="I261" s="10">
        <v>1</v>
      </c>
      <c r="J261" s="17">
        <v>4</v>
      </c>
      <c r="K261" s="27">
        <v>0</v>
      </c>
      <c r="L261" s="27">
        <v>0</v>
      </c>
      <c r="M261" s="27">
        <v>1</v>
      </c>
      <c r="N261" s="27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1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1</v>
      </c>
      <c r="AI261" s="10">
        <v>0</v>
      </c>
      <c r="AJ261" s="111">
        <v>0</v>
      </c>
    </row>
    <row r="262" spans="1:36" ht="12.75">
      <c r="A262" s="26">
        <v>217</v>
      </c>
      <c r="B262">
        <v>46.24868</v>
      </c>
      <c r="C262">
        <v>-91.91568</v>
      </c>
      <c r="D262" s="10">
        <v>8.5</v>
      </c>
      <c r="E262" s="10" t="s">
        <v>572</v>
      </c>
      <c r="F262" s="114">
        <v>1</v>
      </c>
      <c r="G262" s="26">
        <v>1</v>
      </c>
      <c r="H262" s="42">
        <v>3</v>
      </c>
      <c r="I262" s="10">
        <v>3</v>
      </c>
      <c r="J262" s="17">
        <v>0</v>
      </c>
      <c r="K262" s="27">
        <v>0</v>
      </c>
      <c r="L262" s="27">
        <v>0</v>
      </c>
      <c r="M262" s="27">
        <v>3</v>
      </c>
      <c r="N262" s="27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2</v>
      </c>
      <c r="AB262" s="10">
        <v>1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11">
        <v>0</v>
      </c>
    </row>
    <row r="263" spans="1:36" ht="12.75">
      <c r="A263" s="26">
        <v>297</v>
      </c>
      <c r="B263">
        <v>46.25547</v>
      </c>
      <c r="C263">
        <v>-91.91332</v>
      </c>
      <c r="D263" s="10">
        <v>8.5</v>
      </c>
      <c r="E263" s="10" t="s">
        <v>572</v>
      </c>
      <c r="F263" s="114">
        <v>1</v>
      </c>
      <c r="G263" s="26">
        <v>1</v>
      </c>
      <c r="H263" s="42">
        <v>3</v>
      </c>
      <c r="I263" s="10">
        <v>2</v>
      </c>
      <c r="J263" s="17">
        <v>0</v>
      </c>
      <c r="K263" s="27">
        <v>0</v>
      </c>
      <c r="L263" s="27">
        <v>0</v>
      </c>
      <c r="M263" s="27">
        <v>1</v>
      </c>
      <c r="N263" s="27">
        <v>0</v>
      </c>
      <c r="O263" s="10">
        <v>0</v>
      </c>
      <c r="P263" s="10">
        <v>0</v>
      </c>
      <c r="Q263" s="10">
        <v>0</v>
      </c>
      <c r="R263" s="10">
        <v>2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2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11">
        <v>0</v>
      </c>
    </row>
    <row r="264" spans="1:36" ht="12.75">
      <c r="A264" s="26">
        <v>411</v>
      </c>
      <c r="B264">
        <v>46.25688</v>
      </c>
      <c r="C264">
        <v>-91.91013</v>
      </c>
      <c r="D264" s="10">
        <v>8.5</v>
      </c>
      <c r="E264" s="10" t="s">
        <v>572</v>
      </c>
      <c r="F264" s="114">
        <v>1</v>
      </c>
      <c r="G264" s="26">
        <v>1</v>
      </c>
      <c r="H264" s="42">
        <v>2</v>
      </c>
      <c r="I264" s="10">
        <v>2</v>
      </c>
      <c r="J264" s="17">
        <v>0</v>
      </c>
      <c r="K264" s="27">
        <v>0</v>
      </c>
      <c r="L264" s="27">
        <v>0</v>
      </c>
      <c r="M264" s="27">
        <v>1</v>
      </c>
      <c r="N264" s="27">
        <v>0</v>
      </c>
      <c r="O264" s="10">
        <v>2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11">
        <v>0</v>
      </c>
    </row>
    <row r="265" spans="1:36" ht="12.75">
      <c r="A265" s="26">
        <v>19</v>
      </c>
      <c r="B265">
        <v>46.25303</v>
      </c>
      <c r="C265">
        <v>-91.92492</v>
      </c>
      <c r="D265" s="10">
        <v>9</v>
      </c>
      <c r="E265" s="10" t="s">
        <v>572</v>
      </c>
      <c r="F265" s="114">
        <v>1</v>
      </c>
      <c r="G265" s="26">
        <v>1</v>
      </c>
      <c r="H265" s="42">
        <v>2</v>
      </c>
      <c r="I265" s="10">
        <v>1</v>
      </c>
      <c r="J265" s="17">
        <v>0</v>
      </c>
      <c r="K265" s="27">
        <v>0</v>
      </c>
      <c r="L265" s="27">
        <v>0</v>
      </c>
      <c r="M265" s="27">
        <v>0</v>
      </c>
      <c r="N265" s="27">
        <v>0</v>
      </c>
      <c r="O265" s="10">
        <v>1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1</v>
      </c>
      <c r="AI265" s="10">
        <v>0</v>
      </c>
      <c r="AJ265" s="111">
        <v>0</v>
      </c>
    </row>
    <row r="266" spans="1:36" ht="12.75">
      <c r="A266" s="26">
        <v>174</v>
      </c>
      <c r="B266">
        <v>46.25001</v>
      </c>
      <c r="C266">
        <v>-91.91703</v>
      </c>
      <c r="D266" s="10">
        <v>9</v>
      </c>
      <c r="E266" s="10" t="s">
        <v>572</v>
      </c>
      <c r="F266" s="114">
        <v>1</v>
      </c>
      <c r="G266" s="26">
        <v>1</v>
      </c>
      <c r="H266" s="42">
        <v>3</v>
      </c>
      <c r="I266" s="10">
        <v>1</v>
      </c>
      <c r="J266" s="17">
        <v>0</v>
      </c>
      <c r="K266" s="27">
        <v>0</v>
      </c>
      <c r="L266" s="27">
        <v>0</v>
      </c>
      <c r="M266" s="27">
        <v>1</v>
      </c>
      <c r="N266" s="27">
        <v>0</v>
      </c>
      <c r="O266" s="10">
        <v>0</v>
      </c>
      <c r="P266" s="10">
        <v>0</v>
      </c>
      <c r="Q266" s="10">
        <v>0</v>
      </c>
      <c r="R266" s="10">
        <v>1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1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11">
        <v>0</v>
      </c>
    </row>
    <row r="267" spans="1:36" ht="12.75">
      <c r="A267" s="26">
        <v>235</v>
      </c>
      <c r="B267">
        <v>46.25184</v>
      </c>
      <c r="C267">
        <v>-91.91514</v>
      </c>
      <c r="D267" s="10">
        <v>9</v>
      </c>
      <c r="E267" s="10" t="s">
        <v>572</v>
      </c>
      <c r="F267" s="114">
        <v>1</v>
      </c>
      <c r="G267" s="26">
        <v>1</v>
      </c>
      <c r="H267" s="42">
        <v>2</v>
      </c>
      <c r="I267" s="10">
        <v>2</v>
      </c>
      <c r="J267" s="17">
        <v>0</v>
      </c>
      <c r="K267" s="27">
        <v>0</v>
      </c>
      <c r="L267" s="27">
        <v>0</v>
      </c>
      <c r="M267" s="27">
        <v>2</v>
      </c>
      <c r="N267" s="27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1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11">
        <v>0</v>
      </c>
    </row>
    <row r="268" spans="1:36" ht="12.75">
      <c r="A268" s="26">
        <v>249</v>
      </c>
      <c r="B268">
        <v>46.25545</v>
      </c>
      <c r="C268">
        <v>-91.91462</v>
      </c>
      <c r="D268" s="10">
        <v>9</v>
      </c>
      <c r="E268" s="10" t="s">
        <v>572</v>
      </c>
      <c r="F268" s="114">
        <v>1</v>
      </c>
      <c r="G268" s="26">
        <v>1</v>
      </c>
      <c r="H268" s="42">
        <v>3</v>
      </c>
      <c r="I268" s="10">
        <v>3</v>
      </c>
      <c r="J268" s="17">
        <v>0</v>
      </c>
      <c r="K268" s="27">
        <v>0</v>
      </c>
      <c r="L268" s="27">
        <v>0</v>
      </c>
      <c r="M268" s="27">
        <v>1</v>
      </c>
      <c r="N268" s="27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3</v>
      </c>
      <c r="Y268" s="10">
        <v>0</v>
      </c>
      <c r="Z268" s="10">
        <v>0</v>
      </c>
      <c r="AA268" s="10">
        <v>1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11">
        <v>0</v>
      </c>
    </row>
    <row r="269" spans="1:36" ht="12.75">
      <c r="A269" s="26">
        <v>253</v>
      </c>
      <c r="B269">
        <v>46.25365</v>
      </c>
      <c r="C269">
        <v>-91.91456</v>
      </c>
      <c r="D269" s="10">
        <v>9</v>
      </c>
      <c r="E269" s="10" t="s">
        <v>572</v>
      </c>
      <c r="F269" s="114">
        <v>1</v>
      </c>
      <c r="G269" s="26">
        <v>1</v>
      </c>
      <c r="H269" s="42">
        <v>3</v>
      </c>
      <c r="I269" s="10">
        <v>2</v>
      </c>
      <c r="J269" s="17">
        <v>0</v>
      </c>
      <c r="K269" s="27">
        <v>0</v>
      </c>
      <c r="L269" s="27">
        <v>0</v>
      </c>
      <c r="M269" s="27">
        <v>1</v>
      </c>
      <c r="N269" s="27">
        <v>0</v>
      </c>
      <c r="O269" s="10">
        <v>0</v>
      </c>
      <c r="P269" s="10">
        <v>0</v>
      </c>
      <c r="Q269" s="10">
        <v>0</v>
      </c>
      <c r="R269" s="10">
        <v>2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1</v>
      </c>
      <c r="AI269" s="10">
        <v>0</v>
      </c>
      <c r="AJ269" s="111">
        <v>0</v>
      </c>
    </row>
    <row r="270" spans="1:36" ht="12.75">
      <c r="A270" s="26">
        <v>294</v>
      </c>
      <c r="B270">
        <v>46.25682</v>
      </c>
      <c r="C270">
        <v>-91.91337</v>
      </c>
      <c r="D270" s="10">
        <v>9</v>
      </c>
      <c r="E270" s="10" t="s">
        <v>572</v>
      </c>
      <c r="F270" s="114">
        <v>1</v>
      </c>
      <c r="G270" s="26">
        <v>1</v>
      </c>
      <c r="H270" s="42">
        <v>1</v>
      </c>
      <c r="I270" s="10">
        <v>2</v>
      </c>
      <c r="J270" s="17">
        <v>0</v>
      </c>
      <c r="K270" s="27">
        <v>0</v>
      </c>
      <c r="L270" s="27">
        <v>0</v>
      </c>
      <c r="M270" s="27">
        <v>0</v>
      </c>
      <c r="N270" s="27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2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11">
        <v>0</v>
      </c>
    </row>
    <row r="271" spans="1:36" ht="12.75">
      <c r="A271" s="26">
        <v>318</v>
      </c>
      <c r="B271">
        <v>46.25683</v>
      </c>
      <c r="C271">
        <v>-91.91272</v>
      </c>
      <c r="D271" s="10">
        <v>9</v>
      </c>
      <c r="E271" s="10" t="s">
        <v>572</v>
      </c>
      <c r="F271" s="114">
        <v>1</v>
      </c>
      <c r="G271" s="26">
        <v>1</v>
      </c>
      <c r="H271" s="42">
        <v>3</v>
      </c>
      <c r="I271" s="10">
        <v>1</v>
      </c>
      <c r="J271" s="17">
        <v>0</v>
      </c>
      <c r="K271" s="27">
        <v>0</v>
      </c>
      <c r="L271" s="27">
        <v>0</v>
      </c>
      <c r="M271" s="27">
        <v>1</v>
      </c>
      <c r="N271" s="27">
        <v>0</v>
      </c>
      <c r="O271" s="10">
        <v>1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1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11">
        <v>0</v>
      </c>
    </row>
    <row r="272" spans="1:36" ht="12.75">
      <c r="A272" s="26">
        <v>346</v>
      </c>
      <c r="B272">
        <v>46.25639</v>
      </c>
      <c r="C272">
        <v>-91.91206</v>
      </c>
      <c r="D272" s="10">
        <v>7</v>
      </c>
      <c r="E272" s="10" t="s">
        <v>572</v>
      </c>
      <c r="F272" s="114">
        <v>1</v>
      </c>
      <c r="G272" s="26">
        <v>1</v>
      </c>
      <c r="H272" s="42">
        <v>4</v>
      </c>
      <c r="I272" s="10">
        <v>2</v>
      </c>
      <c r="J272" s="17">
        <v>2</v>
      </c>
      <c r="K272" s="27">
        <v>1</v>
      </c>
      <c r="L272" s="27">
        <v>0</v>
      </c>
      <c r="M272" s="27">
        <v>1</v>
      </c>
      <c r="N272" s="27">
        <v>0</v>
      </c>
      <c r="O272" s="10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1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11">
        <v>0</v>
      </c>
    </row>
    <row r="273" spans="1:36" ht="12.75">
      <c r="A273" s="26">
        <v>298</v>
      </c>
      <c r="B273">
        <v>46.25502</v>
      </c>
      <c r="C273">
        <v>-91.91331</v>
      </c>
      <c r="D273" s="10">
        <v>9.5</v>
      </c>
      <c r="E273" s="10" t="s">
        <v>572</v>
      </c>
      <c r="F273" s="114">
        <v>1</v>
      </c>
      <c r="G273" s="26">
        <v>1</v>
      </c>
      <c r="H273" s="42">
        <v>4</v>
      </c>
      <c r="I273" s="10">
        <v>2</v>
      </c>
      <c r="J273" s="17">
        <v>0</v>
      </c>
      <c r="K273" s="27">
        <v>0</v>
      </c>
      <c r="L273" s="27">
        <v>0</v>
      </c>
      <c r="M273" s="27">
        <v>1</v>
      </c>
      <c r="N273" s="27">
        <v>0</v>
      </c>
      <c r="O273" s="10">
        <v>1</v>
      </c>
      <c r="P273" s="10">
        <v>0</v>
      </c>
      <c r="Q273" s="10">
        <v>0</v>
      </c>
      <c r="R273" s="10">
        <v>1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2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11">
        <v>0</v>
      </c>
    </row>
    <row r="274" spans="1:36" ht="12.75">
      <c r="A274" s="26">
        <v>320</v>
      </c>
      <c r="B274">
        <v>46.25593</v>
      </c>
      <c r="C274">
        <v>-91.91269</v>
      </c>
      <c r="D274" s="10">
        <v>9.5</v>
      </c>
      <c r="E274" s="10" t="s">
        <v>572</v>
      </c>
      <c r="F274" s="114">
        <v>1</v>
      </c>
      <c r="G274" s="26">
        <v>1</v>
      </c>
      <c r="H274" s="42">
        <v>4</v>
      </c>
      <c r="I274" s="10">
        <v>1</v>
      </c>
      <c r="J274" s="17">
        <v>0</v>
      </c>
      <c r="K274" s="27">
        <v>0</v>
      </c>
      <c r="L274" s="27">
        <v>0</v>
      </c>
      <c r="M274" s="27">
        <v>0</v>
      </c>
      <c r="N274" s="27">
        <v>0</v>
      </c>
      <c r="O274" s="10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1</v>
      </c>
      <c r="Y274" s="10">
        <v>0</v>
      </c>
      <c r="Z274" s="10">
        <v>0</v>
      </c>
      <c r="AA274" s="10">
        <v>1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1</v>
      </c>
      <c r="AI274" s="10">
        <v>0</v>
      </c>
      <c r="AJ274" s="111">
        <v>0</v>
      </c>
    </row>
    <row r="275" spans="1:36" ht="12.75">
      <c r="A275" s="26">
        <v>347</v>
      </c>
      <c r="B275">
        <v>46.25594</v>
      </c>
      <c r="C275">
        <v>-91.91204</v>
      </c>
      <c r="D275" s="10">
        <v>9.5</v>
      </c>
      <c r="E275" s="10" t="s">
        <v>572</v>
      </c>
      <c r="F275" s="114">
        <v>1</v>
      </c>
      <c r="G275" s="26">
        <v>1</v>
      </c>
      <c r="H275" s="42">
        <v>2</v>
      </c>
      <c r="I275" s="10">
        <v>2</v>
      </c>
      <c r="J275" s="17">
        <v>0</v>
      </c>
      <c r="K275" s="27">
        <v>0</v>
      </c>
      <c r="L275" s="27">
        <v>0</v>
      </c>
      <c r="M275" s="27">
        <v>1</v>
      </c>
      <c r="N275" s="27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2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11">
        <v>0</v>
      </c>
    </row>
    <row r="276" spans="1:36" ht="12.75">
      <c r="A276" s="26">
        <v>52</v>
      </c>
      <c r="B276">
        <v>46.25351</v>
      </c>
      <c r="C276">
        <v>-91.92299</v>
      </c>
      <c r="D276" s="10">
        <v>10</v>
      </c>
      <c r="E276" s="10" t="s">
        <v>572</v>
      </c>
      <c r="F276" s="114">
        <v>1</v>
      </c>
      <c r="G276" s="26">
        <v>1</v>
      </c>
      <c r="H276" s="42">
        <v>1</v>
      </c>
      <c r="I276" s="10">
        <v>2</v>
      </c>
      <c r="J276" s="17">
        <v>2</v>
      </c>
      <c r="K276" s="27">
        <v>0</v>
      </c>
      <c r="L276" s="27">
        <v>0</v>
      </c>
      <c r="M276" s="27">
        <v>1</v>
      </c>
      <c r="N276" s="27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11">
        <v>0</v>
      </c>
    </row>
    <row r="277" spans="1:36" ht="12.75">
      <c r="A277" s="26">
        <v>72</v>
      </c>
      <c r="B277">
        <v>46.25263</v>
      </c>
      <c r="C277">
        <v>-91.92166</v>
      </c>
      <c r="D277" s="10">
        <v>10</v>
      </c>
      <c r="E277" s="10" t="s">
        <v>572</v>
      </c>
      <c r="F277" s="114">
        <v>1</v>
      </c>
      <c r="G277" s="26">
        <v>0</v>
      </c>
      <c r="H277" s="42">
        <v>0</v>
      </c>
      <c r="I277" s="10">
        <v>0</v>
      </c>
      <c r="J277" s="17">
        <v>4</v>
      </c>
      <c r="K277" s="27">
        <v>0</v>
      </c>
      <c r="L277" s="27">
        <v>0</v>
      </c>
      <c r="M277" s="27">
        <v>0</v>
      </c>
      <c r="N277" s="27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11">
        <v>0</v>
      </c>
    </row>
    <row r="278" spans="1:36" ht="12.75">
      <c r="A278" s="26">
        <v>82</v>
      </c>
      <c r="B278">
        <v>46.25174</v>
      </c>
      <c r="C278">
        <v>-91.92098</v>
      </c>
      <c r="D278" s="10">
        <v>10</v>
      </c>
      <c r="E278" s="10" t="s">
        <v>572</v>
      </c>
      <c r="F278" s="114">
        <v>1</v>
      </c>
      <c r="G278" s="26">
        <v>1</v>
      </c>
      <c r="H278" s="42">
        <v>1</v>
      </c>
      <c r="I278" s="10">
        <v>1</v>
      </c>
      <c r="J278" s="17">
        <v>1</v>
      </c>
      <c r="K278" s="27">
        <v>0</v>
      </c>
      <c r="L278" s="27">
        <v>0</v>
      </c>
      <c r="M278" s="27">
        <v>0</v>
      </c>
      <c r="N278" s="27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1</v>
      </c>
      <c r="AI278" s="10">
        <v>0</v>
      </c>
      <c r="AJ278" s="111">
        <v>0</v>
      </c>
    </row>
    <row r="279" spans="1:36" ht="12.75">
      <c r="A279" s="26">
        <v>192</v>
      </c>
      <c r="B279">
        <v>46.25047</v>
      </c>
      <c r="C279">
        <v>-91.91639</v>
      </c>
      <c r="D279" s="10">
        <v>10</v>
      </c>
      <c r="E279" s="10" t="s">
        <v>573</v>
      </c>
      <c r="F279" s="114">
        <v>1</v>
      </c>
      <c r="G279" s="26">
        <v>1</v>
      </c>
      <c r="H279" s="42">
        <v>1</v>
      </c>
      <c r="I279" s="10">
        <v>1</v>
      </c>
      <c r="J279" s="17">
        <v>1</v>
      </c>
      <c r="K279" s="27">
        <v>0</v>
      </c>
      <c r="L279" s="27">
        <v>0</v>
      </c>
      <c r="M279" s="27">
        <v>0</v>
      </c>
      <c r="N279" s="27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1</v>
      </c>
      <c r="AI279" s="10">
        <v>0</v>
      </c>
      <c r="AJ279" s="111">
        <v>0</v>
      </c>
    </row>
    <row r="280" spans="1:36" ht="12.75">
      <c r="A280" s="26">
        <v>251</v>
      </c>
      <c r="B280">
        <v>46.25455</v>
      </c>
      <c r="C280">
        <v>-91.91459</v>
      </c>
      <c r="D280" s="10">
        <v>10</v>
      </c>
      <c r="E280" s="10" t="s">
        <v>572</v>
      </c>
      <c r="F280" s="114">
        <v>1</v>
      </c>
      <c r="G280" s="26">
        <v>1</v>
      </c>
      <c r="H280" s="42">
        <v>0</v>
      </c>
      <c r="I280" s="10">
        <v>3</v>
      </c>
      <c r="J280" s="17">
        <v>3</v>
      </c>
      <c r="K280" s="27">
        <v>0</v>
      </c>
      <c r="L280" s="27">
        <v>0</v>
      </c>
      <c r="M280" s="27">
        <v>0</v>
      </c>
      <c r="N280" s="27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11">
        <v>0</v>
      </c>
    </row>
    <row r="281" spans="1:36" ht="12.75">
      <c r="A281" s="26">
        <v>273</v>
      </c>
      <c r="B281">
        <v>46.25456</v>
      </c>
      <c r="C281">
        <v>-91.91394</v>
      </c>
      <c r="D281" s="10">
        <v>10</v>
      </c>
      <c r="E281" s="10" t="s">
        <v>573</v>
      </c>
      <c r="F281" s="114">
        <v>1</v>
      </c>
      <c r="G281" s="26">
        <v>1</v>
      </c>
      <c r="H281" s="42">
        <v>1</v>
      </c>
      <c r="I281" s="10">
        <v>1</v>
      </c>
      <c r="J281" s="17">
        <v>0</v>
      </c>
      <c r="K281" s="27">
        <v>0</v>
      </c>
      <c r="L281" s="27">
        <v>0</v>
      </c>
      <c r="M281" s="27">
        <v>0</v>
      </c>
      <c r="N281" s="27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1</v>
      </c>
      <c r="AI281" s="10">
        <v>0</v>
      </c>
      <c r="AJ281" s="111">
        <v>0</v>
      </c>
    </row>
    <row r="282" spans="1:36" ht="12.75">
      <c r="A282" s="26">
        <v>274</v>
      </c>
      <c r="B282">
        <v>46.25411</v>
      </c>
      <c r="C282">
        <v>-91.91393</v>
      </c>
      <c r="D282" s="10">
        <v>10</v>
      </c>
      <c r="E282" s="10" t="s">
        <v>573</v>
      </c>
      <c r="F282" s="114">
        <v>1</v>
      </c>
      <c r="G282" s="26">
        <v>0</v>
      </c>
      <c r="H282" s="42">
        <v>0</v>
      </c>
      <c r="I282" s="10">
        <v>0</v>
      </c>
      <c r="J282" s="17">
        <v>0</v>
      </c>
      <c r="K282" s="27">
        <v>0</v>
      </c>
      <c r="L282" s="27">
        <v>0</v>
      </c>
      <c r="M282" s="27">
        <v>0</v>
      </c>
      <c r="N282" s="27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11">
        <v>0</v>
      </c>
    </row>
    <row r="283" spans="1:36" ht="12.75">
      <c r="A283" s="26">
        <v>299</v>
      </c>
      <c r="B283">
        <v>46.25457</v>
      </c>
      <c r="C283">
        <v>-91.91329</v>
      </c>
      <c r="D283" s="10">
        <v>10</v>
      </c>
      <c r="E283" s="10" t="s">
        <v>572</v>
      </c>
      <c r="F283" s="114">
        <v>1</v>
      </c>
      <c r="G283" s="26">
        <v>1</v>
      </c>
      <c r="H283" s="42">
        <v>3</v>
      </c>
      <c r="I283" s="10">
        <v>2</v>
      </c>
      <c r="J283" s="17">
        <v>0</v>
      </c>
      <c r="K283" s="27">
        <v>1</v>
      </c>
      <c r="L283" s="27">
        <v>0</v>
      </c>
      <c r="M283" s="27">
        <v>0</v>
      </c>
      <c r="N283" s="27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2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1</v>
      </c>
      <c r="AI283" s="10">
        <v>0</v>
      </c>
      <c r="AJ283" s="111">
        <v>0</v>
      </c>
    </row>
    <row r="284" spans="1:36" ht="12.75">
      <c r="A284" s="26">
        <v>319</v>
      </c>
      <c r="B284">
        <v>46.25638</v>
      </c>
      <c r="C284">
        <v>-91.91271</v>
      </c>
      <c r="D284" s="10">
        <v>10</v>
      </c>
      <c r="E284" s="10" t="s">
        <v>574</v>
      </c>
      <c r="F284" s="114">
        <v>1</v>
      </c>
      <c r="G284" s="26">
        <v>0</v>
      </c>
      <c r="H284" s="42">
        <v>0</v>
      </c>
      <c r="I284" s="10">
        <v>0</v>
      </c>
      <c r="J284" s="17">
        <v>0</v>
      </c>
      <c r="K284" s="27">
        <v>0</v>
      </c>
      <c r="L284" s="27">
        <v>0</v>
      </c>
      <c r="M284" s="27">
        <v>0</v>
      </c>
      <c r="N284" s="27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11">
        <v>0</v>
      </c>
    </row>
    <row r="285" spans="1:36" ht="12.75">
      <c r="A285" s="26">
        <v>372</v>
      </c>
      <c r="B285">
        <v>46.2564</v>
      </c>
      <c r="C285">
        <v>-91.91141</v>
      </c>
      <c r="D285" s="10">
        <v>10</v>
      </c>
      <c r="E285" s="10" t="s">
        <v>573</v>
      </c>
      <c r="F285" s="114">
        <v>1</v>
      </c>
      <c r="G285" s="26">
        <v>0</v>
      </c>
      <c r="H285" s="42">
        <v>0</v>
      </c>
      <c r="I285" s="10">
        <v>0</v>
      </c>
      <c r="J285" s="17">
        <v>0</v>
      </c>
      <c r="K285" s="27">
        <v>0</v>
      </c>
      <c r="L285" s="27">
        <v>0</v>
      </c>
      <c r="M285" s="27">
        <v>0</v>
      </c>
      <c r="N285" s="27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11">
        <v>0</v>
      </c>
    </row>
    <row r="286" spans="1:36" ht="12.75">
      <c r="A286" s="26">
        <v>394</v>
      </c>
      <c r="B286">
        <v>46.25641</v>
      </c>
      <c r="C286">
        <v>-91.91076</v>
      </c>
      <c r="D286" s="10">
        <v>10</v>
      </c>
      <c r="E286" s="10" t="s">
        <v>572</v>
      </c>
      <c r="F286" s="114">
        <v>1</v>
      </c>
      <c r="G286" s="26">
        <v>1</v>
      </c>
      <c r="H286" s="42">
        <v>1</v>
      </c>
      <c r="I286" s="10">
        <v>1</v>
      </c>
      <c r="J286" s="17">
        <v>0</v>
      </c>
      <c r="K286" s="27">
        <v>1</v>
      </c>
      <c r="L286" s="27">
        <v>0</v>
      </c>
      <c r="M286" s="27">
        <v>0</v>
      </c>
      <c r="N286" s="27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11">
        <v>0</v>
      </c>
    </row>
    <row r="287" spans="1:36" ht="12.75">
      <c r="A287" s="26">
        <v>100</v>
      </c>
      <c r="B287">
        <v>46.25222</v>
      </c>
      <c r="C287">
        <v>-91.9197</v>
      </c>
      <c r="D287" s="10">
        <v>10.5</v>
      </c>
      <c r="E287" s="10" t="s">
        <v>574</v>
      </c>
      <c r="F287" s="114">
        <v>1</v>
      </c>
      <c r="G287" s="26">
        <v>1</v>
      </c>
      <c r="H287" s="42">
        <v>1</v>
      </c>
      <c r="I287" s="10">
        <v>1</v>
      </c>
      <c r="J287" s="17">
        <v>0</v>
      </c>
      <c r="K287" s="27">
        <v>0</v>
      </c>
      <c r="L287" s="27">
        <v>0</v>
      </c>
      <c r="M287" s="27">
        <v>0</v>
      </c>
      <c r="N287" s="27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1</v>
      </c>
      <c r="AI287" s="10">
        <v>0</v>
      </c>
      <c r="AJ287" s="111">
        <v>0</v>
      </c>
    </row>
    <row r="288" spans="1:36" ht="12.75">
      <c r="A288" s="26">
        <v>208</v>
      </c>
      <c r="B288">
        <v>46.25273</v>
      </c>
      <c r="C288">
        <v>-91.91582</v>
      </c>
      <c r="D288" s="10">
        <v>10.5</v>
      </c>
      <c r="E288" s="10" t="s">
        <v>573</v>
      </c>
      <c r="F288" s="114">
        <v>1</v>
      </c>
      <c r="G288" s="26">
        <v>0</v>
      </c>
      <c r="H288" s="42">
        <v>0</v>
      </c>
      <c r="I288" s="10">
        <v>0</v>
      </c>
      <c r="J288" s="17">
        <v>0</v>
      </c>
      <c r="K288" s="27">
        <v>0</v>
      </c>
      <c r="L288" s="27">
        <v>0</v>
      </c>
      <c r="M288" s="27">
        <v>0</v>
      </c>
      <c r="N288" s="27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11">
        <v>0</v>
      </c>
    </row>
    <row r="289" spans="1:36" ht="12.75">
      <c r="A289" s="26">
        <v>212</v>
      </c>
      <c r="B289">
        <v>46.25093</v>
      </c>
      <c r="C289">
        <v>-91.91576</v>
      </c>
      <c r="D289" s="10">
        <v>10.5</v>
      </c>
      <c r="E289" s="10" t="s">
        <v>572</v>
      </c>
      <c r="F289" s="114">
        <v>1</v>
      </c>
      <c r="G289" s="26">
        <v>1</v>
      </c>
      <c r="H289" s="42">
        <v>2</v>
      </c>
      <c r="I289" s="10">
        <v>1</v>
      </c>
      <c r="J289" s="17">
        <v>0</v>
      </c>
      <c r="K289" s="27">
        <v>0</v>
      </c>
      <c r="L289" s="27">
        <v>0</v>
      </c>
      <c r="M289" s="27">
        <v>1</v>
      </c>
      <c r="N289" s="27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1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11">
        <v>0</v>
      </c>
    </row>
    <row r="290" spans="1:36" ht="12.75">
      <c r="A290" s="26">
        <v>412</v>
      </c>
      <c r="B290">
        <v>46.25643</v>
      </c>
      <c r="C290">
        <v>-91.91011</v>
      </c>
      <c r="D290" s="10">
        <v>10.5</v>
      </c>
      <c r="E290" s="10" t="s">
        <v>573</v>
      </c>
      <c r="F290" s="114">
        <v>1</v>
      </c>
      <c r="G290" s="26">
        <v>0</v>
      </c>
      <c r="H290" s="42">
        <v>0</v>
      </c>
      <c r="I290" s="10">
        <v>0</v>
      </c>
      <c r="J290" s="17">
        <v>0</v>
      </c>
      <c r="K290" s="27">
        <v>0</v>
      </c>
      <c r="L290" s="27">
        <v>0</v>
      </c>
      <c r="M290" s="27">
        <v>0</v>
      </c>
      <c r="N290" s="27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11">
        <v>0</v>
      </c>
    </row>
    <row r="291" spans="1:36" ht="12.75">
      <c r="A291" s="26">
        <v>53</v>
      </c>
      <c r="B291">
        <v>46.25306</v>
      </c>
      <c r="C291">
        <v>-91.92297</v>
      </c>
      <c r="D291" s="10">
        <v>11</v>
      </c>
      <c r="E291" s="10" t="s">
        <v>572</v>
      </c>
      <c r="F291" s="114">
        <v>1</v>
      </c>
      <c r="G291" s="26">
        <v>1</v>
      </c>
      <c r="H291" s="42">
        <v>0</v>
      </c>
      <c r="I291" s="10">
        <v>1</v>
      </c>
      <c r="J291" s="17">
        <v>1</v>
      </c>
      <c r="K291" s="27">
        <v>0</v>
      </c>
      <c r="L291" s="27">
        <v>0</v>
      </c>
      <c r="M291" s="27">
        <v>0</v>
      </c>
      <c r="N291" s="27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11">
        <v>0</v>
      </c>
    </row>
    <row r="292" spans="1:36" ht="12.75">
      <c r="A292" s="26">
        <v>137</v>
      </c>
      <c r="B292">
        <v>46.24999</v>
      </c>
      <c r="C292">
        <v>-91.91832</v>
      </c>
      <c r="D292" s="10">
        <v>11</v>
      </c>
      <c r="E292" s="10" t="s">
        <v>572</v>
      </c>
      <c r="F292" s="114">
        <v>1</v>
      </c>
      <c r="G292" s="26">
        <v>0</v>
      </c>
      <c r="H292" s="42">
        <v>0</v>
      </c>
      <c r="I292" s="10">
        <v>0</v>
      </c>
      <c r="J292" s="17">
        <v>0</v>
      </c>
      <c r="K292" s="27">
        <v>0</v>
      </c>
      <c r="L292" s="27">
        <v>0</v>
      </c>
      <c r="M292" s="27">
        <v>0</v>
      </c>
      <c r="N292" s="27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11">
        <v>0</v>
      </c>
    </row>
    <row r="293" spans="1:36" ht="12.75">
      <c r="A293" s="26">
        <v>295</v>
      </c>
      <c r="B293">
        <v>46.25637</v>
      </c>
      <c r="C293">
        <v>-91.91336</v>
      </c>
      <c r="D293" s="10">
        <v>11</v>
      </c>
      <c r="E293" s="10" t="s">
        <v>574</v>
      </c>
      <c r="F293" s="114">
        <v>1</v>
      </c>
      <c r="G293" s="26">
        <v>0</v>
      </c>
      <c r="H293" s="42">
        <v>0</v>
      </c>
      <c r="I293" s="10">
        <v>0</v>
      </c>
      <c r="J293" s="17">
        <v>0</v>
      </c>
      <c r="K293" s="27">
        <v>0</v>
      </c>
      <c r="L293" s="27">
        <v>0</v>
      </c>
      <c r="M293" s="27">
        <v>0</v>
      </c>
      <c r="N293" s="27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11">
        <v>0</v>
      </c>
    </row>
    <row r="294" spans="1:36" ht="12.75">
      <c r="A294" s="26">
        <v>425</v>
      </c>
      <c r="B294">
        <v>46.25644</v>
      </c>
      <c r="C294">
        <v>-91.90947</v>
      </c>
      <c r="D294" s="10">
        <v>11.5</v>
      </c>
      <c r="E294" s="10" t="s">
        <v>573</v>
      </c>
      <c r="F294" s="114">
        <v>1</v>
      </c>
      <c r="G294" s="26">
        <v>0</v>
      </c>
      <c r="H294" s="42">
        <v>0</v>
      </c>
      <c r="I294" s="10">
        <v>0</v>
      </c>
      <c r="J294" s="17">
        <v>0</v>
      </c>
      <c r="K294" s="27">
        <v>0</v>
      </c>
      <c r="L294" s="27">
        <v>0</v>
      </c>
      <c r="M294" s="27">
        <v>0</v>
      </c>
      <c r="N294" s="27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11">
        <v>0</v>
      </c>
    </row>
    <row r="295" spans="1:36" ht="12.75">
      <c r="A295" s="26">
        <v>18</v>
      </c>
      <c r="B295">
        <v>46.25348</v>
      </c>
      <c r="C295">
        <v>-91.92493</v>
      </c>
      <c r="D295" s="10">
        <v>12</v>
      </c>
      <c r="E295" s="10" t="s">
        <v>574</v>
      </c>
      <c r="F295" s="114">
        <v>1</v>
      </c>
      <c r="G295" s="26">
        <v>0</v>
      </c>
      <c r="H295" s="42">
        <v>0</v>
      </c>
      <c r="I295" s="10">
        <v>0</v>
      </c>
      <c r="J295" s="17">
        <v>0</v>
      </c>
      <c r="K295" s="27">
        <v>0</v>
      </c>
      <c r="L295" s="27">
        <v>0</v>
      </c>
      <c r="M295" s="27">
        <v>0</v>
      </c>
      <c r="N295" s="27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11">
        <v>0</v>
      </c>
    </row>
    <row r="296" spans="1:36" ht="12.75">
      <c r="A296" s="26">
        <v>61</v>
      </c>
      <c r="B296">
        <v>46.25352</v>
      </c>
      <c r="C296">
        <v>-91.92234</v>
      </c>
      <c r="D296" s="10">
        <v>12</v>
      </c>
      <c r="E296" s="10" t="s">
        <v>572</v>
      </c>
      <c r="F296" s="114">
        <v>1</v>
      </c>
      <c r="G296" s="26">
        <v>0</v>
      </c>
      <c r="H296" s="42">
        <v>0</v>
      </c>
      <c r="I296" s="10">
        <v>0</v>
      </c>
      <c r="J296" s="17">
        <v>0</v>
      </c>
      <c r="K296" s="27">
        <v>0</v>
      </c>
      <c r="L296" s="27">
        <v>0</v>
      </c>
      <c r="M296" s="27">
        <v>0</v>
      </c>
      <c r="N296" s="27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11">
        <v>0</v>
      </c>
    </row>
    <row r="297" spans="1:36" ht="12.75">
      <c r="A297" s="26">
        <v>87</v>
      </c>
      <c r="B297">
        <v>46.2531</v>
      </c>
      <c r="C297">
        <v>-91.92038</v>
      </c>
      <c r="D297" s="10">
        <v>12</v>
      </c>
      <c r="E297" s="10" t="s">
        <v>572</v>
      </c>
      <c r="F297" s="114">
        <v>1</v>
      </c>
      <c r="G297" s="26">
        <v>1</v>
      </c>
      <c r="H297" s="42">
        <v>3</v>
      </c>
      <c r="I297" s="10">
        <v>2</v>
      </c>
      <c r="J297" s="17">
        <v>0</v>
      </c>
      <c r="K297" s="27">
        <v>0</v>
      </c>
      <c r="L297" s="27">
        <v>0</v>
      </c>
      <c r="M297" s="27">
        <v>2</v>
      </c>
      <c r="N297" s="27">
        <v>0</v>
      </c>
      <c r="O297" s="10">
        <v>1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1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11">
        <v>0</v>
      </c>
    </row>
    <row r="298" spans="1:36" ht="12.75">
      <c r="A298" s="26">
        <v>233</v>
      </c>
      <c r="B298">
        <v>46.25274</v>
      </c>
      <c r="C298">
        <v>-91.91518</v>
      </c>
      <c r="D298" s="10">
        <v>12</v>
      </c>
      <c r="E298" s="10" t="s">
        <v>574</v>
      </c>
      <c r="F298" s="114">
        <v>1</v>
      </c>
      <c r="G298" s="26">
        <v>0</v>
      </c>
      <c r="H298" s="42">
        <v>0</v>
      </c>
      <c r="I298" s="10">
        <v>0</v>
      </c>
      <c r="J298" s="17">
        <v>0</v>
      </c>
      <c r="K298" s="27">
        <v>0</v>
      </c>
      <c r="L298" s="27">
        <v>0</v>
      </c>
      <c r="M298" s="27">
        <v>0</v>
      </c>
      <c r="N298" s="27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11">
        <v>0</v>
      </c>
    </row>
    <row r="299" spans="1:36" ht="12.75">
      <c r="A299" s="26">
        <v>234</v>
      </c>
      <c r="B299">
        <v>46.25229</v>
      </c>
      <c r="C299">
        <v>-91.91516</v>
      </c>
      <c r="D299" s="10">
        <v>12</v>
      </c>
      <c r="E299" s="10" t="s">
        <v>574</v>
      </c>
      <c r="F299" s="114">
        <v>1</v>
      </c>
      <c r="G299" s="26">
        <v>0</v>
      </c>
      <c r="H299" s="42">
        <v>0</v>
      </c>
      <c r="I299" s="10">
        <v>0</v>
      </c>
      <c r="J299" s="17">
        <v>0</v>
      </c>
      <c r="K299" s="27">
        <v>0</v>
      </c>
      <c r="L299" s="27">
        <v>0</v>
      </c>
      <c r="M299" s="27">
        <v>0</v>
      </c>
      <c r="N299" s="27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11">
        <v>0</v>
      </c>
    </row>
    <row r="300" spans="1:36" ht="12.75">
      <c r="A300" s="26">
        <v>272</v>
      </c>
      <c r="B300">
        <v>46.25501</v>
      </c>
      <c r="C300">
        <v>-91.91396</v>
      </c>
      <c r="D300" s="10">
        <v>12</v>
      </c>
      <c r="E300" s="10" t="s">
        <v>573</v>
      </c>
      <c r="F300" s="114">
        <v>1</v>
      </c>
      <c r="G300" s="26">
        <v>0</v>
      </c>
      <c r="H300" s="42">
        <v>0</v>
      </c>
      <c r="I300" s="10">
        <v>0</v>
      </c>
      <c r="J300" s="17">
        <v>0</v>
      </c>
      <c r="K300" s="27">
        <v>0</v>
      </c>
      <c r="L300" s="27">
        <v>0</v>
      </c>
      <c r="M300" s="27">
        <v>0</v>
      </c>
      <c r="N300" s="27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11">
        <v>0</v>
      </c>
    </row>
    <row r="301" spans="1:36" ht="12.75">
      <c r="A301" s="26">
        <v>71</v>
      </c>
      <c r="B301">
        <v>46.25308</v>
      </c>
      <c r="C301">
        <v>-91.92167</v>
      </c>
      <c r="D301" s="10">
        <v>12.5</v>
      </c>
      <c r="E301" s="10" t="s">
        <v>572</v>
      </c>
      <c r="F301" s="26">
        <v>0</v>
      </c>
      <c r="G301" s="26">
        <v>0</v>
      </c>
      <c r="H301" s="26">
        <v>0</v>
      </c>
      <c r="I301" s="10">
        <v>0</v>
      </c>
      <c r="J301" s="17">
        <v>0</v>
      </c>
      <c r="K301" s="27">
        <v>0</v>
      </c>
      <c r="L301" s="27">
        <v>0</v>
      </c>
      <c r="M301" s="27">
        <v>0</v>
      </c>
      <c r="N301" s="27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11">
        <v>0</v>
      </c>
    </row>
    <row r="302" spans="1:36" ht="12.75">
      <c r="A302" s="26">
        <v>211</v>
      </c>
      <c r="B302">
        <v>46.25138</v>
      </c>
      <c r="C302">
        <v>-91.91578</v>
      </c>
      <c r="D302" s="10">
        <v>12.5</v>
      </c>
      <c r="E302" s="10" t="s">
        <v>572</v>
      </c>
      <c r="F302" s="26">
        <v>0</v>
      </c>
      <c r="G302" s="26">
        <v>0</v>
      </c>
      <c r="H302" s="26">
        <v>0</v>
      </c>
      <c r="I302" s="10">
        <v>0</v>
      </c>
      <c r="J302" s="17">
        <v>0</v>
      </c>
      <c r="K302" s="27">
        <v>0</v>
      </c>
      <c r="L302" s="27">
        <v>0</v>
      </c>
      <c r="M302" s="27">
        <v>0</v>
      </c>
      <c r="N302" s="27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11">
        <v>0</v>
      </c>
    </row>
    <row r="303" spans="1:36" ht="12.75">
      <c r="A303" s="26">
        <v>252</v>
      </c>
      <c r="B303">
        <v>46.2541</v>
      </c>
      <c r="C303">
        <v>-91.91457</v>
      </c>
      <c r="D303" s="10">
        <v>12.5</v>
      </c>
      <c r="E303" s="10" t="s">
        <v>574</v>
      </c>
      <c r="F303" s="26">
        <v>0</v>
      </c>
      <c r="G303" s="26">
        <v>0</v>
      </c>
      <c r="H303" s="26">
        <v>0</v>
      </c>
      <c r="I303" s="10">
        <v>0</v>
      </c>
      <c r="J303" s="17">
        <v>0</v>
      </c>
      <c r="K303" s="27">
        <v>0</v>
      </c>
      <c r="L303" s="27">
        <v>0</v>
      </c>
      <c r="M303" s="27">
        <v>0</v>
      </c>
      <c r="N303" s="27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11">
        <v>0</v>
      </c>
    </row>
    <row r="304" spans="1:36" ht="12.75">
      <c r="A304" s="26">
        <v>6</v>
      </c>
      <c r="B304">
        <v>46.2539</v>
      </c>
      <c r="C304">
        <v>-91.92624</v>
      </c>
      <c r="D304" s="10">
        <v>13</v>
      </c>
      <c r="E304" s="10" t="s">
        <v>572</v>
      </c>
      <c r="F304" s="26">
        <v>0</v>
      </c>
      <c r="G304" s="26">
        <v>0</v>
      </c>
      <c r="H304" s="26">
        <v>0</v>
      </c>
      <c r="I304" s="10">
        <v>0</v>
      </c>
      <c r="J304" s="17">
        <v>0</v>
      </c>
      <c r="K304" s="27">
        <v>0</v>
      </c>
      <c r="L304" s="27">
        <v>0</v>
      </c>
      <c r="M304" s="27">
        <v>0</v>
      </c>
      <c r="N304" s="27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11">
        <v>0</v>
      </c>
    </row>
    <row r="305" spans="1:36" ht="12.75">
      <c r="A305" s="26">
        <v>7</v>
      </c>
      <c r="B305">
        <v>46.25346</v>
      </c>
      <c r="C305">
        <v>-91.92623</v>
      </c>
      <c r="D305" s="10">
        <v>13</v>
      </c>
      <c r="E305" s="10" t="s">
        <v>574</v>
      </c>
      <c r="F305" s="26">
        <v>0</v>
      </c>
      <c r="G305" s="26">
        <v>0</v>
      </c>
      <c r="H305" s="26">
        <v>0</v>
      </c>
      <c r="I305" s="10">
        <v>0</v>
      </c>
      <c r="J305" s="17">
        <v>0</v>
      </c>
      <c r="K305" s="27">
        <v>0</v>
      </c>
      <c r="L305" s="27">
        <v>0</v>
      </c>
      <c r="M305" s="27">
        <v>0</v>
      </c>
      <c r="N305" s="27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11">
        <v>0</v>
      </c>
    </row>
    <row r="306" spans="1:36" ht="12.75">
      <c r="A306" s="26">
        <v>50</v>
      </c>
      <c r="B306">
        <v>46.25441</v>
      </c>
      <c r="C306">
        <v>-91.92302</v>
      </c>
      <c r="D306" s="10">
        <v>13</v>
      </c>
      <c r="E306" s="10" t="s">
        <v>574</v>
      </c>
      <c r="F306" s="26">
        <v>0</v>
      </c>
      <c r="G306" s="26">
        <v>0</v>
      </c>
      <c r="H306" s="26">
        <v>0</v>
      </c>
      <c r="I306" s="10">
        <v>0</v>
      </c>
      <c r="J306" s="17">
        <v>0</v>
      </c>
      <c r="K306" s="27">
        <v>0</v>
      </c>
      <c r="L306" s="27">
        <v>0</v>
      </c>
      <c r="M306" s="27">
        <v>0</v>
      </c>
      <c r="N306" s="27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11">
        <v>0</v>
      </c>
    </row>
    <row r="307" spans="1:36" ht="12.75">
      <c r="A307" s="26">
        <v>88</v>
      </c>
      <c r="B307">
        <v>46.25265</v>
      </c>
      <c r="C307">
        <v>-91.92036</v>
      </c>
      <c r="D307" s="10">
        <v>13</v>
      </c>
      <c r="E307" s="10" t="s">
        <v>572</v>
      </c>
      <c r="F307" s="26">
        <v>0</v>
      </c>
      <c r="G307" s="26">
        <v>0</v>
      </c>
      <c r="H307" s="26">
        <v>0</v>
      </c>
      <c r="I307" s="10">
        <v>0</v>
      </c>
      <c r="J307" s="17">
        <v>0</v>
      </c>
      <c r="K307" s="27">
        <v>0</v>
      </c>
      <c r="L307" s="27">
        <v>0</v>
      </c>
      <c r="M307" s="27">
        <v>0</v>
      </c>
      <c r="N307" s="27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11">
        <v>0</v>
      </c>
    </row>
    <row r="308" spans="1:36" ht="12.75">
      <c r="A308" s="26">
        <v>101</v>
      </c>
      <c r="B308">
        <v>46.25177</v>
      </c>
      <c r="C308">
        <v>-91.91968</v>
      </c>
      <c r="D308" s="10">
        <v>13</v>
      </c>
      <c r="E308" s="10" t="s">
        <v>574</v>
      </c>
      <c r="F308" s="26">
        <v>0</v>
      </c>
      <c r="G308" s="26">
        <v>0</v>
      </c>
      <c r="H308" s="26">
        <v>0</v>
      </c>
      <c r="I308" s="10">
        <v>0</v>
      </c>
      <c r="J308" s="17">
        <v>0</v>
      </c>
      <c r="K308" s="27">
        <v>0</v>
      </c>
      <c r="L308" s="27">
        <v>0</v>
      </c>
      <c r="M308" s="27">
        <v>0</v>
      </c>
      <c r="N308" s="27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11">
        <v>0</v>
      </c>
    </row>
    <row r="309" spans="1:36" ht="12.75">
      <c r="A309" s="26">
        <v>296</v>
      </c>
      <c r="B309">
        <v>46.25592</v>
      </c>
      <c r="C309">
        <v>-91.91334</v>
      </c>
      <c r="D309" s="10">
        <v>13</v>
      </c>
      <c r="E309" s="10" t="s">
        <v>574</v>
      </c>
      <c r="F309" s="26">
        <v>0</v>
      </c>
      <c r="G309" s="26">
        <v>0</v>
      </c>
      <c r="H309" s="26">
        <v>0</v>
      </c>
      <c r="I309" s="10">
        <v>0</v>
      </c>
      <c r="J309" s="17">
        <v>0</v>
      </c>
      <c r="K309" s="27">
        <v>0</v>
      </c>
      <c r="L309" s="27">
        <v>0</v>
      </c>
      <c r="M309" s="27">
        <v>0</v>
      </c>
      <c r="N309" s="27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11">
        <v>0</v>
      </c>
    </row>
    <row r="310" spans="1:36" ht="12.75">
      <c r="A310" s="26">
        <v>42</v>
      </c>
      <c r="B310">
        <v>46.25305</v>
      </c>
      <c r="C310">
        <v>-91.92362</v>
      </c>
      <c r="D310" s="10">
        <v>13.5</v>
      </c>
      <c r="E310" s="10" t="s">
        <v>572</v>
      </c>
      <c r="F310" s="26">
        <v>0</v>
      </c>
      <c r="G310" s="26">
        <v>0</v>
      </c>
      <c r="H310" s="26">
        <v>0</v>
      </c>
      <c r="I310" s="10">
        <v>0</v>
      </c>
      <c r="J310" s="17">
        <v>0</v>
      </c>
      <c r="K310" s="27">
        <v>0</v>
      </c>
      <c r="L310" s="27">
        <v>0</v>
      </c>
      <c r="M310" s="27">
        <v>0</v>
      </c>
      <c r="N310" s="27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11">
        <v>0</v>
      </c>
    </row>
    <row r="311" spans="1:36" ht="12.75">
      <c r="A311" s="26">
        <v>78</v>
      </c>
      <c r="B311">
        <v>46.25354</v>
      </c>
      <c r="C311">
        <v>-91.92104</v>
      </c>
      <c r="D311" s="10">
        <v>13.5</v>
      </c>
      <c r="E311" s="10" t="s">
        <v>574</v>
      </c>
      <c r="F311" s="26">
        <v>0</v>
      </c>
      <c r="G311" s="26">
        <v>0</v>
      </c>
      <c r="H311" s="26">
        <v>0</v>
      </c>
      <c r="I311" s="10">
        <v>0</v>
      </c>
      <c r="J311" s="17">
        <v>0</v>
      </c>
      <c r="K311" s="27">
        <v>0</v>
      </c>
      <c r="L311" s="27">
        <v>0</v>
      </c>
      <c r="M311" s="27">
        <v>0</v>
      </c>
      <c r="N311" s="27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11">
        <v>0</v>
      </c>
    </row>
    <row r="312" spans="1:36" ht="12.75">
      <c r="A312" s="26">
        <v>91</v>
      </c>
      <c r="B312">
        <v>46.2513</v>
      </c>
      <c r="C312">
        <v>-91.92031</v>
      </c>
      <c r="D312" s="10">
        <v>13.5</v>
      </c>
      <c r="E312" s="10" t="s">
        <v>572</v>
      </c>
      <c r="F312" s="26">
        <v>0</v>
      </c>
      <c r="G312" s="26">
        <v>0</v>
      </c>
      <c r="H312" s="26">
        <v>0</v>
      </c>
      <c r="I312" s="10">
        <v>0</v>
      </c>
      <c r="J312" s="17">
        <v>0</v>
      </c>
      <c r="K312" s="27">
        <v>0</v>
      </c>
      <c r="L312" s="27">
        <v>0</v>
      </c>
      <c r="M312" s="27">
        <v>0</v>
      </c>
      <c r="N312" s="27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11">
        <v>0</v>
      </c>
    </row>
    <row r="313" spans="1:36" ht="12.75">
      <c r="A313" s="26">
        <v>119</v>
      </c>
      <c r="B313">
        <v>46.25088</v>
      </c>
      <c r="C313">
        <v>-91.919</v>
      </c>
      <c r="D313" s="10">
        <v>13.5</v>
      </c>
      <c r="E313" s="10" t="s">
        <v>574</v>
      </c>
      <c r="F313" s="26">
        <v>0</v>
      </c>
      <c r="G313" s="26">
        <v>0</v>
      </c>
      <c r="H313" s="26">
        <v>0</v>
      </c>
      <c r="I313" s="10">
        <v>0</v>
      </c>
      <c r="J313" s="17">
        <v>0</v>
      </c>
      <c r="K313" s="27">
        <v>0</v>
      </c>
      <c r="L313" s="27">
        <v>0</v>
      </c>
      <c r="M313" s="27">
        <v>0</v>
      </c>
      <c r="N313" s="27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11">
        <v>0</v>
      </c>
    </row>
    <row r="314" spans="1:36" ht="12.75">
      <c r="A314" s="26">
        <v>210</v>
      </c>
      <c r="B314">
        <v>46.25183</v>
      </c>
      <c r="C314">
        <v>-91.91579</v>
      </c>
      <c r="D314" s="10">
        <v>13.5</v>
      </c>
      <c r="E314" s="10" t="s">
        <v>572</v>
      </c>
      <c r="F314" s="26">
        <v>0</v>
      </c>
      <c r="G314" s="26">
        <v>0</v>
      </c>
      <c r="H314" s="26">
        <v>0</v>
      </c>
      <c r="I314" s="10">
        <v>0</v>
      </c>
      <c r="J314" s="17">
        <v>0</v>
      </c>
      <c r="K314" s="27">
        <v>0</v>
      </c>
      <c r="L314" s="27">
        <v>0</v>
      </c>
      <c r="M314" s="27">
        <v>0</v>
      </c>
      <c r="N314" s="27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11">
        <v>0</v>
      </c>
    </row>
    <row r="315" spans="1:36" ht="12.75">
      <c r="A315" s="26">
        <v>2</v>
      </c>
      <c r="B315">
        <v>46.25389</v>
      </c>
      <c r="C315">
        <v>-91.92689</v>
      </c>
      <c r="D315" s="10">
        <v>14</v>
      </c>
      <c r="E315" s="10" t="s">
        <v>573</v>
      </c>
      <c r="F315" s="26">
        <v>0</v>
      </c>
      <c r="G315" s="26">
        <v>0</v>
      </c>
      <c r="H315" s="26">
        <v>0</v>
      </c>
      <c r="I315" s="10">
        <v>0</v>
      </c>
      <c r="J315" s="17">
        <v>0</v>
      </c>
      <c r="K315" s="27">
        <v>0</v>
      </c>
      <c r="L315" s="27">
        <v>0</v>
      </c>
      <c r="M315" s="27">
        <v>0</v>
      </c>
      <c r="N315" s="27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11">
        <v>0</v>
      </c>
    </row>
    <row r="316" spans="1:36" ht="12.75">
      <c r="A316" s="26">
        <v>69</v>
      </c>
      <c r="B316">
        <v>46.25398</v>
      </c>
      <c r="C316">
        <v>-91.92171</v>
      </c>
      <c r="D316" s="10">
        <v>14</v>
      </c>
      <c r="E316" s="10" t="s">
        <v>573</v>
      </c>
      <c r="F316" s="26">
        <v>0</v>
      </c>
      <c r="G316" s="26">
        <v>0</v>
      </c>
      <c r="H316" s="26">
        <v>0</v>
      </c>
      <c r="I316" s="10">
        <v>0</v>
      </c>
      <c r="J316" s="17">
        <v>0</v>
      </c>
      <c r="K316" s="27">
        <v>0</v>
      </c>
      <c r="L316" s="27">
        <v>0</v>
      </c>
      <c r="M316" s="27">
        <v>0</v>
      </c>
      <c r="N316" s="27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11">
        <v>0</v>
      </c>
    </row>
    <row r="317" spans="1:36" ht="12.75">
      <c r="A317" s="26">
        <v>79</v>
      </c>
      <c r="B317">
        <v>46.25309</v>
      </c>
      <c r="C317">
        <v>-91.92103</v>
      </c>
      <c r="D317" s="10">
        <v>14</v>
      </c>
      <c r="E317" s="10" t="s">
        <v>572</v>
      </c>
      <c r="F317" s="26">
        <v>0</v>
      </c>
      <c r="G317" s="26">
        <v>0</v>
      </c>
      <c r="H317" s="26">
        <v>0</v>
      </c>
      <c r="I317" s="10">
        <v>0</v>
      </c>
      <c r="J317" s="17">
        <v>0</v>
      </c>
      <c r="K317" s="27">
        <v>0</v>
      </c>
      <c r="L317" s="27">
        <v>0</v>
      </c>
      <c r="M317" s="27">
        <v>0</v>
      </c>
      <c r="N317" s="27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11">
        <v>0</v>
      </c>
    </row>
    <row r="318" spans="1:36" ht="12.75">
      <c r="A318" s="26">
        <v>81</v>
      </c>
      <c r="B318">
        <v>46.25219</v>
      </c>
      <c r="C318">
        <v>-91.92099</v>
      </c>
      <c r="D318" s="10">
        <v>14</v>
      </c>
      <c r="E318" s="10" t="s">
        <v>572</v>
      </c>
      <c r="F318" s="26">
        <v>0</v>
      </c>
      <c r="G318" s="26">
        <v>0</v>
      </c>
      <c r="H318" s="26">
        <v>0</v>
      </c>
      <c r="I318" s="10">
        <v>0</v>
      </c>
      <c r="J318" s="17">
        <v>0</v>
      </c>
      <c r="K318" s="27">
        <v>0</v>
      </c>
      <c r="L318" s="27">
        <v>0</v>
      </c>
      <c r="M318" s="27">
        <v>0</v>
      </c>
      <c r="N318" s="27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11">
        <v>0</v>
      </c>
    </row>
    <row r="319" spans="1:36" ht="12.75">
      <c r="A319" s="26">
        <v>89</v>
      </c>
      <c r="B319">
        <v>46.2522</v>
      </c>
      <c r="C319">
        <v>-91.92035</v>
      </c>
      <c r="D319" s="10">
        <v>14</v>
      </c>
      <c r="E319" s="10" t="s">
        <v>572</v>
      </c>
      <c r="F319" s="26">
        <v>0</v>
      </c>
      <c r="G319" s="26">
        <v>0</v>
      </c>
      <c r="H319" s="26">
        <v>0</v>
      </c>
      <c r="I319" s="10">
        <v>0</v>
      </c>
      <c r="J319" s="17">
        <v>0</v>
      </c>
      <c r="K319" s="27">
        <v>0</v>
      </c>
      <c r="L319" s="27">
        <v>0</v>
      </c>
      <c r="M319" s="27">
        <v>0</v>
      </c>
      <c r="N319" s="27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11">
        <v>0</v>
      </c>
    </row>
    <row r="320" spans="1:36" ht="12.75">
      <c r="A320" s="26">
        <v>121</v>
      </c>
      <c r="B320">
        <v>46.24998</v>
      </c>
      <c r="C320">
        <v>-91.91897</v>
      </c>
      <c r="D320" s="10">
        <v>14</v>
      </c>
      <c r="E320" s="10" t="s">
        <v>573</v>
      </c>
      <c r="F320" s="26">
        <v>0</v>
      </c>
      <c r="G320" s="26">
        <v>0</v>
      </c>
      <c r="H320" s="26">
        <v>0</v>
      </c>
      <c r="I320" s="10">
        <v>0</v>
      </c>
      <c r="J320" s="17">
        <v>0</v>
      </c>
      <c r="K320" s="27">
        <v>0</v>
      </c>
      <c r="L320" s="27">
        <v>0</v>
      </c>
      <c r="M320" s="27">
        <v>0</v>
      </c>
      <c r="N320" s="27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11">
        <v>0</v>
      </c>
    </row>
    <row r="321" spans="1:36" ht="12.75">
      <c r="A321" s="26">
        <v>232</v>
      </c>
      <c r="B321">
        <v>46.25319</v>
      </c>
      <c r="C321">
        <v>-91.91519</v>
      </c>
      <c r="D321" s="10">
        <v>14</v>
      </c>
      <c r="E321" s="10" t="s">
        <v>574</v>
      </c>
      <c r="F321" s="26">
        <v>0</v>
      </c>
      <c r="G321" s="26">
        <v>0</v>
      </c>
      <c r="H321" s="26">
        <v>0</v>
      </c>
      <c r="I321" s="10">
        <v>0</v>
      </c>
      <c r="J321" s="17">
        <v>0</v>
      </c>
      <c r="K321" s="27">
        <v>0</v>
      </c>
      <c r="L321" s="27">
        <v>0</v>
      </c>
      <c r="M321" s="27">
        <v>0</v>
      </c>
      <c r="N321" s="27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11">
        <v>0</v>
      </c>
    </row>
    <row r="322" spans="1:36" ht="12.75">
      <c r="A322" s="26">
        <v>102</v>
      </c>
      <c r="B322">
        <v>46.25132</v>
      </c>
      <c r="C322">
        <v>-91.91967</v>
      </c>
      <c r="D322" s="10">
        <v>14.5</v>
      </c>
      <c r="E322" s="10" t="s">
        <v>572</v>
      </c>
      <c r="F322" s="26">
        <v>0</v>
      </c>
      <c r="G322" s="26">
        <v>0</v>
      </c>
      <c r="H322" s="26">
        <v>0</v>
      </c>
      <c r="I322" s="10">
        <v>0</v>
      </c>
      <c r="J322" s="17">
        <v>0</v>
      </c>
      <c r="K322" s="27">
        <v>0</v>
      </c>
      <c r="L322" s="27">
        <v>0</v>
      </c>
      <c r="M322" s="27">
        <v>0</v>
      </c>
      <c r="N322" s="27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11">
        <v>0</v>
      </c>
    </row>
    <row r="323" spans="1:36" ht="12.75">
      <c r="A323" s="26">
        <v>120</v>
      </c>
      <c r="B323">
        <v>46.25043</v>
      </c>
      <c r="C323">
        <v>-91.91899</v>
      </c>
      <c r="D323" s="10">
        <v>14.5</v>
      </c>
      <c r="E323" s="10" t="s">
        <v>572</v>
      </c>
      <c r="F323" s="26">
        <v>0</v>
      </c>
      <c r="G323" s="26">
        <v>0</v>
      </c>
      <c r="H323" s="26">
        <v>0</v>
      </c>
      <c r="I323" s="10">
        <v>0</v>
      </c>
      <c r="J323" s="17">
        <v>0</v>
      </c>
      <c r="K323" s="27">
        <v>0</v>
      </c>
      <c r="L323" s="27">
        <v>0</v>
      </c>
      <c r="M323" s="27">
        <v>0</v>
      </c>
      <c r="N323" s="27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11">
        <v>0</v>
      </c>
    </row>
    <row r="324" spans="1:36" ht="12.75">
      <c r="A324" s="26">
        <v>138</v>
      </c>
      <c r="B324">
        <v>46.24954</v>
      </c>
      <c r="C324">
        <v>-91.91831</v>
      </c>
      <c r="D324" s="10">
        <v>14.5</v>
      </c>
      <c r="E324" s="10" t="s">
        <v>574</v>
      </c>
      <c r="F324" s="26">
        <v>0</v>
      </c>
      <c r="G324" s="26">
        <v>0</v>
      </c>
      <c r="H324" s="26">
        <v>0</v>
      </c>
      <c r="I324" s="10">
        <v>0</v>
      </c>
      <c r="J324" s="17">
        <v>0</v>
      </c>
      <c r="K324" s="27">
        <v>0</v>
      </c>
      <c r="L324" s="27">
        <v>0</v>
      </c>
      <c r="M324" s="27">
        <v>0</v>
      </c>
      <c r="N324" s="27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11">
        <v>0</v>
      </c>
    </row>
    <row r="325" spans="1:36" ht="12.75">
      <c r="A325" s="26">
        <v>157</v>
      </c>
      <c r="B325">
        <v>46.24955</v>
      </c>
      <c r="C325">
        <v>-91.91766</v>
      </c>
      <c r="D325" s="10">
        <v>14.5</v>
      </c>
      <c r="E325" s="10" t="s">
        <v>573</v>
      </c>
      <c r="F325" s="26">
        <v>0</v>
      </c>
      <c r="G325" s="26">
        <v>0</v>
      </c>
      <c r="H325" s="26">
        <v>0</v>
      </c>
      <c r="I325" s="10">
        <v>0</v>
      </c>
      <c r="J325" s="17">
        <v>0</v>
      </c>
      <c r="K325" s="27">
        <v>0</v>
      </c>
      <c r="L325" s="27">
        <v>0</v>
      </c>
      <c r="M325" s="27">
        <v>0</v>
      </c>
      <c r="N325" s="27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11">
        <v>0</v>
      </c>
    </row>
    <row r="326" spans="1:36" ht="12.75">
      <c r="A326" s="26">
        <v>176</v>
      </c>
      <c r="B326">
        <v>46.24911</v>
      </c>
      <c r="C326">
        <v>-91.91699</v>
      </c>
      <c r="D326" s="10">
        <v>14.5</v>
      </c>
      <c r="E326" s="10" t="s">
        <v>572</v>
      </c>
      <c r="F326" s="26">
        <v>0</v>
      </c>
      <c r="G326" s="26">
        <v>0</v>
      </c>
      <c r="H326" s="26">
        <v>0</v>
      </c>
      <c r="I326" s="10">
        <v>0</v>
      </c>
      <c r="J326" s="17">
        <v>0</v>
      </c>
      <c r="K326" s="27">
        <v>0</v>
      </c>
      <c r="L326" s="27">
        <v>0</v>
      </c>
      <c r="M326" s="27">
        <v>0</v>
      </c>
      <c r="N326" s="27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11">
        <v>0</v>
      </c>
    </row>
    <row r="327" spans="1:36" ht="12.75">
      <c r="A327" s="26">
        <v>193</v>
      </c>
      <c r="B327">
        <v>46.25002</v>
      </c>
      <c r="C327">
        <v>-91.91638</v>
      </c>
      <c r="D327" s="10">
        <v>14.5</v>
      </c>
      <c r="E327" s="10" t="s">
        <v>573</v>
      </c>
      <c r="F327" s="26">
        <v>0</v>
      </c>
      <c r="G327" s="26">
        <v>0</v>
      </c>
      <c r="H327" s="26">
        <v>0</v>
      </c>
      <c r="I327" s="10">
        <v>0</v>
      </c>
      <c r="J327" s="17">
        <v>0</v>
      </c>
      <c r="K327" s="27">
        <v>0</v>
      </c>
      <c r="L327" s="27">
        <v>0</v>
      </c>
      <c r="M327" s="27">
        <v>0</v>
      </c>
      <c r="N327" s="27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11">
        <v>0</v>
      </c>
    </row>
    <row r="328" spans="1:36" ht="12.75">
      <c r="A328" s="26">
        <v>209</v>
      </c>
      <c r="B328">
        <v>46.25228</v>
      </c>
      <c r="C328">
        <v>-91.91581</v>
      </c>
      <c r="D328" s="10">
        <v>14.5</v>
      </c>
      <c r="E328" s="10" t="s">
        <v>572</v>
      </c>
      <c r="F328" s="26">
        <v>0</v>
      </c>
      <c r="G328" s="26">
        <v>0</v>
      </c>
      <c r="H328" s="26">
        <v>0</v>
      </c>
      <c r="I328" s="10">
        <v>0</v>
      </c>
      <c r="J328" s="17">
        <v>0</v>
      </c>
      <c r="K328" s="27">
        <v>0</v>
      </c>
      <c r="L328" s="27">
        <v>0</v>
      </c>
      <c r="M328" s="27">
        <v>0</v>
      </c>
      <c r="N328" s="27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11">
        <v>0</v>
      </c>
    </row>
    <row r="329" spans="1:36" ht="12.75">
      <c r="A329" s="26">
        <v>271</v>
      </c>
      <c r="B329">
        <v>46.25546</v>
      </c>
      <c r="C329">
        <v>-91.91397</v>
      </c>
      <c r="D329" s="10">
        <v>14.5</v>
      </c>
      <c r="E329" s="10" t="s">
        <v>574</v>
      </c>
      <c r="F329" s="26">
        <v>0</v>
      </c>
      <c r="G329" s="26">
        <v>0</v>
      </c>
      <c r="H329" s="26">
        <v>0</v>
      </c>
      <c r="I329" s="10">
        <v>0</v>
      </c>
      <c r="J329" s="17">
        <v>0</v>
      </c>
      <c r="K329" s="27">
        <v>0</v>
      </c>
      <c r="L329" s="27">
        <v>0</v>
      </c>
      <c r="M329" s="27">
        <v>0</v>
      </c>
      <c r="N329" s="27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11">
        <v>0</v>
      </c>
    </row>
    <row r="330" spans="1:36" ht="12.75">
      <c r="A330" s="26">
        <v>60</v>
      </c>
      <c r="B330">
        <v>46.25397</v>
      </c>
      <c r="C330">
        <v>-91.92235</v>
      </c>
      <c r="D330" s="10">
        <v>15</v>
      </c>
      <c r="E330" s="10" t="s">
        <v>574</v>
      </c>
      <c r="F330" s="26">
        <v>0</v>
      </c>
      <c r="G330" s="26">
        <v>0</v>
      </c>
      <c r="H330" s="26">
        <v>0</v>
      </c>
      <c r="I330" s="10">
        <v>0</v>
      </c>
      <c r="J330" s="17">
        <v>0</v>
      </c>
      <c r="K330" s="27">
        <v>0</v>
      </c>
      <c r="L330" s="27">
        <v>0</v>
      </c>
      <c r="M330" s="27">
        <v>0</v>
      </c>
      <c r="N330" s="27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11">
        <v>0</v>
      </c>
    </row>
    <row r="331" spans="1:36" ht="12.75">
      <c r="A331" s="26">
        <v>80</v>
      </c>
      <c r="B331">
        <v>46.25264</v>
      </c>
      <c r="C331">
        <v>-91.92101</v>
      </c>
      <c r="D331" s="10">
        <v>15</v>
      </c>
      <c r="E331" s="10" t="s">
        <v>572</v>
      </c>
      <c r="F331" s="26">
        <v>0</v>
      </c>
      <c r="G331" s="26">
        <v>0</v>
      </c>
      <c r="H331" s="26">
        <v>0</v>
      </c>
      <c r="I331" s="10">
        <v>0</v>
      </c>
      <c r="J331" s="17">
        <v>0</v>
      </c>
      <c r="K331" s="27">
        <v>0</v>
      </c>
      <c r="L331" s="27">
        <v>0</v>
      </c>
      <c r="M331" s="27">
        <v>0</v>
      </c>
      <c r="N331" s="27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11">
        <v>0</v>
      </c>
    </row>
    <row r="332" spans="1:36" ht="12.75">
      <c r="A332" s="26">
        <v>194</v>
      </c>
      <c r="B332">
        <v>46.24957</v>
      </c>
      <c r="C332">
        <v>-91.91636</v>
      </c>
      <c r="D332" s="10">
        <v>15</v>
      </c>
      <c r="E332" s="10" t="s">
        <v>572</v>
      </c>
      <c r="F332" s="26">
        <v>0</v>
      </c>
      <c r="G332" s="26">
        <v>0</v>
      </c>
      <c r="H332" s="26">
        <v>0</v>
      </c>
      <c r="I332" s="10">
        <v>0</v>
      </c>
      <c r="J332" s="17">
        <v>0</v>
      </c>
      <c r="K332" s="27">
        <v>0</v>
      </c>
      <c r="L332" s="27">
        <v>0</v>
      </c>
      <c r="M332" s="27">
        <v>0</v>
      </c>
      <c r="N332" s="27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11">
        <v>0</v>
      </c>
    </row>
    <row r="333" spans="1:36" ht="12.75">
      <c r="A333" s="26">
        <v>195</v>
      </c>
      <c r="B333">
        <v>46.24912</v>
      </c>
      <c r="C333">
        <v>-91.91635</v>
      </c>
      <c r="D333" s="10">
        <v>15</v>
      </c>
      <c r="E333" s="10" t="s">
        <v>572</v>
      </c>
      <c r="F333" s="26">
        <v>0</v>
      </c>
      <c r="G333" s="26">
        <v>0</v>
      </c>
      <c r="H333" s="26">
        <v>0</v>
      </c>
      <c r="I333" s="10">
        <v>0</v>
      </c>
      <c r="J333" s="17">
        <v>0</v>
      </c>
      <c r="K333" s="27">
        <v>0</v>
      </c>
      <c r="L333" s="27">
        <v>0</v>
      </c>
      <c r="M333" s="27">
        <v>0</v>
      </c>
      <c r="N333" s="27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11">
        <v>0</v>
      </c>
    </row>
    <row r="334" spans="1:36" ht="12.75">
      <c r="A334" s="26">
        <v>41</v>
      </c>
      <c r="B334">
        <v>46.2535</v>
      </c>
      <c r="C334">
        <v>-91.92363</v>
      </c>
      <c r="D334" s="10">
        <v>15.5</v>
      </c>
      <c r="E334" s="10" t="s">
        <v>572</v>
      </c>
      <c r="F334" s="26">
        <v>0</v>
      </c>
      <c r="G334" s="26">
        <v>0</v>
      </c>
      <c r="H334" s="26">
        <v>0</v>
      </c>
      <c r="I334" s="10">
        <v>0</v>
      </c>
      <c r="J334" s="17">
        <v>0</v>
      </c>
      <c r="K334" s="27">
        <v>0</v>
      </c>
      <c r="L334" s="27">
        <v>0</v>
      </c>
      <c r="M334" s="27">
        <v>0</v>
      </c>
      <c r="N334" s="27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11">
        <v>0</v>
      </c>
    </row>
    <row r="335" spans="1:36" ht="12.75">
      <c r="A335" s="26">
        <v>51</v>
      </c>
      <c r="B335">
        <v>46.25396</v>
      </c>
      <c r="C335">
        <v>-91.923</v>
      </c>
      <c r="D335" s="10">
        <v>15.5</v>
      </c>
      <c r="E335" s="10" t="s">
        <v>574</v>
      </c>
      <c r="F335" s="26">
        <v>0</v>
      </c>
      <c r="G335" s="26">
        <v>0</v>
      </c>
      <c r="H335" s="26">
        <v>0</v>
      </c>
      <c r="I335" s="10">
        <v>0</v>
      </c>
      <c r="J335" s="17">
        <v>0</v>
      </c>
      <c r="K335" s="27">
        <v>0</v>
      </c>
      <c r="L335" s="27">
        <v>0</v>
      </c>
      <c r="M335" s="27">
        <v>0</v>
      </c>
      <c r="N335" s="27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11">
        <v>0</v>
      </c>
    </row>
    <row r="336" spans="1:36" ht="12.75">
      <c r="A336" s="26">
        <v>90</v>
      </c>
      <c r="B336">
        <v>46.25175</v>
      </c>
      <c r="C336">
        <v>-91.92033</v>
      </c>
      <c r="D336" s="10">
        <v>15.5</v>
      </c>
      <c r="E336" s="10" t="s">
        <v>572</v>
      </c>
      <c r="F336" s="26">
        <v>0</v>
      </c>
      <c r="G336" s="26">
        <v>0</v>
      </c>
      <c r="H336" s="26">
        <v>0</v>
      </c>
      <c r="I336" s="10">
        <v>0</v>
      </c>
      <c r="J336" s="17">
        <v>0</v>
      </c>
      <c r="K336" s="27">
        <v>0</v>
      </c>
      <c r="L336" s="27">
        <v>0</v>
      </c>
      <c r="M336" s="27">
        <v>0</v>
      </c>
      <c r="N336" s="27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11">
        <v>0</v>
      </c>
    </row>
    <row r="337" spans="1:36" ht="12.75">
      <c r="A337" s="26">
        <v>103</v>
      </c>
      <c r="B337">
        <v>46.25087</v>
      </c>
      <c r="C337">
        <v>-91.91965</v>
      </c>
      <c r="D337" s="10">
        <v>15.5</v>
      </c>
      <c r="E337" s="10" t="s">
        <v>574</v>
      </c>
      <c r="F337" s="26">
        <v>0</v>
      </c>
      <c r="G337" s="26">
        <v>0</v>
      </c>
      <c r="H337" s="26">
        <v>0</v>
      </c>
      <c r="I337" s="10">
        <v>0</v>
      </c>
      <c r="J337" s="17">
        <v>0</v>
      </c>
      <c r="K337" s="27">
        <v>0</v>
      </c>
      <c r="L337" s="27">
        <v>0</v>
      </c>
      <c r="M337" s="27">
        <v>0</v>
      </c>
      <c r="N337" s="27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11">
        <v>0</v>
      </c>
    </row>
    <row r="338" spans="1:36" ht="12.75">
      <c r="A338" s="26">
        <v>158</v>
      </c>
      <c r="B338">
        <v>46.2491</v>
      </c>
      <c r="C338">
        <v>-91.91764</v>
      </c>
      <c r="D338" s="10">
        <v>15.5</v>
      </c>
      <c r="E338" s="10" t="s">
        <v>574</v>
      </c>
      <c r="F338" s="26">
        <v>0</v>
      </c>
      <c r="G338" s="26">
        <v>0</v>
      </c>
      <c r="H338" s="26">
        <v>0</v>
      </c>
      <c r="I338" s="10">
        <v>0</v>
      </c>
      <c r="J338" s="17">
        <v>0</v>
      </c>
      <c r="K338" s="27">
        <v>0</v>
      </c>
      <c r="L338" s="27">
        <v>0</v>
      </c>
      <c r="M338" s="27">
        <v>0</v>
      </c>
      <c r="N338" s="27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11">
        <v>0</v>
      </c>
    </row>
    <row r="339" spans="1:36" ht="12.75">
      <c r="A339" s="26">
        <v>12</v>
      </c>
      <c r="B339">
        <v>46.25347</v>
      </c>
      <c r="C339">
        <v>-91.92558</v>
      </c>
      <c r="D339" s="10">
        <v>16</v>
      </c>
      <c r="E339" s="10" t="s">
        <v>574</v>
      </c>
      <c r="F339" s="26">
        <v>0</v>
      </c>
      <c r="G339" s="26">
        <v>0</v>
      </c>
      <c r="H339" s="26">
        <v>0</v>
      </c>
      <c r="I339" s="10">
        <v>0</v>
      </c>
      <c r="J339" s="17">
        <v>0</v>
      </c>
      <c r="K339" s="27">
        <v>0</v>
      </c>
      <c r="L339" s="27">
        <v>0</v>
      </c>
      <c r="M339" s="27">
        <v>0</v>
      </c>
      <c r="N339" s="27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11">
        <v>0</v>
      </c>
    </row>
    <row r="340" spans="1:36" ht="12.75">
      <c r="A340" s="26">
        <v>40</v>
      </c>
      <c r="B340">
        <v>46.25395</v>
      </c>
      <c r="C340">
        <v>-91.92365</v>
      </c>
      <c r="D340" s="10">
        <v>17</v>
      </c>
      <c r="E340" s="10" t="s">
        <v>572</v>
      </c>
      <c r="F340" s="26">
        <v>0</v>
      </c>
      <c r="G340" s="26">
        <v>0</v>
      </c>
      <c r="H340" s="26">
        <v>0</v>
      </c>
      <c r="I340" s="10">
        <v>0</v>
      </c>
      <c r="J340" s="17">
        <v>0</v>
      </c>
      <c r="K340" s="27">
        <v>0</v>
      </c>
      <c r="L340" s="27">
        <v>0</v>
      </c>
      <c r="M340" s="27">
        <v>0</v>
      </c>
      <c r="N340" s="27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11">
        <v>0</v>
      </c>
    </row>
    <row r="341" spans="1:36" ht="12.75">
      <c r="A341" s="26">
        <v>31</v>
      </c>
      <c r="B341">
        <v>46.25304</v>
      </c>
      <c r="C341">
        <v>-91.92427</v>
      </c>
      <c r="D341" s="10">
        <v>19</v>
      </c>
      <c r="E341" s="10" t="s">
        <v>574</v>
      </c>
      <c r="F341" s="26">
        <v>0</v>
      </c>
      <c r="G341" s="26">
        <v>0</v>
      </c>
      <c r="H341" s="26">
        <v>0</v>
      </c>
      <c r="I341" s="10">
        <v>0</v>
      </c>
      <c r="J341" s="17">
        <v>0</v>
      </c>
      <c r="K341" s="27">
        <v>0</v>
      </c>
      <c r="L341" s="27">
        <v>0</v>
      </c>
      <c r="M341" s="27">
        <v>0</v>
      </c>
      <c r="N341" s="27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11">
        <v>0</v>
      </c>
    </row>
    <row r="342" spans="1:36" ht="12.75">
      <c r="A342" s="26">
        <v>175</v>
      </c>
      <c r="B342">
        <v>46.24956</v>
      </c>
      <c r="C342">
        <v>-91.91701</v>
      </c>
      <c r="D342" s="10">
        <v>22</v>
      </c>
      <c r="E342" s="10" t="s">
        <v>574</v>
      </c>
      <c r="F342" s="26">
        <v>0</v>
      </c>
      <c r="G342" s="26">
        <v>0</v>
      </c>
      <c r="H342" s="26">
        <v>0</v>
      </c>
      <c r="I342" s="10">
        <v>0</v>
      </c>
      <c r="J342" s="17">
        <v>0</v>
      </c>
      <c r="K342" s="27">
        <v>0</v>
      </c>
      <c r="L342" s="27">
        <v>0</v>
      </c>
      <c r="M342" s="27">
        <v>0</v>
      </c>
      <c r="N342" s="27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11">
        <v>0</v>
      </c>
    </row>
    <row r="343" spans="1:36" ht="12.75">
      <c r="A343" s="26">
        <v>265</v>
      </c>
      <c r="B343">
        <v>46.24601</v>
      </c>
      <c r="C343">
        <v>-91.91429</v>
      </c>
      <c r="D343" s="10">
        <v>25</v>
      </c>
      <c r="E343" s="10" t="s">
        <v>572</v>
      </c>
      <c r="F343" s="26">
        <v>0</v>
      </c>
      <c r="G343" s="26">
        <v>0</v>
      </c>
      <c r="H343" s="26">
        <v>0</v>
      </c>
      <c r="I343" s="10">
        <v>0</v>
      </c>
      <c r="J343" s="17">
        <v>0</v>
      </c>
      <c r="K343" s="27">
        <v>0</v>
      </c>
      <c r="L343" s="27">
        <v>0</v>
      </c>
      <c r="M343" s="27">
        <v>0</v>
      </c>
      <c r="N343" s="27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11">
        <v>0</v>
      </c>
    </row>
    <row r="344" spans="1:36" ht="12.75">
      <c r="A344" s="26">
        <v>13</v>
      </c>
      <c r="B344">
        <v>46.25573</v>
      </c>
      <c r="C344">
        <v>-91.92501</v>
      </c>
      <c r="D344" s="26">
        <v>-99</v>
      </c>
      <c r="E344" s="26">
        <v>-99</v>
      </c>
      <c r="F344" s="26">
        <v>-99</v>
      </c>
      <c r="G344" s="26">
        <v>-99</v>
      </c>
      <c r="H344" s="26">
        <v>-99</v>
      </c>
      <c r="I344" s="26">
        <v>-99</v>
      </c>
      <c r="J344" s="26">
        <v>-99</v>
      </c>
      <c r="K344" s="26">
        <v>-99</v>
      </c>
      <c r="L344" s="26">
        <v>-99</v>
      </c>
      <c r="M344" s="26">
        <v>-99</v>
      </c>
      <c r="N344" s="26">
        <v>-99</v>
      </c>
      <c r="O344" s="26">
        <v>-99</v>
      </c>
      <c r="P344" s="26">
        <v>-99</v>
      </c>
      <c r="Q344" s="26">
        <v>-99</v>
      </c>
      <c r="R344" s="26">
        <v>-99</v>
      </c>
      <c r="S344" s="26">
        <v>-99</v>
      </c>
      <c r="T344" s="26">
        <v>-99</v>
      </c>
      <c r="U344" s="26">
        <v>-99</v>
      </c>
      <c r="V344" s="26">
        <v>-99</v>
      </c>
      <c r="W344" s="26">
        <v>-99</v>
      </c>
      <c r="X344" s="26">
        <v>-99</v>
      </c>
      <c r="Y344" s="26">
        <v>-99</v>
      </c>
      <c r="Z344" s="26">
        <v>-99</v>
      </c>
      <c r="AA344" s="26">
        <v>-99</v>
      </c>
      <c r="AB344" s="26">
        <v>-99</v>
      </c>
      <c r="AC344" s="26">
        <v>-99</v>
      </c>
      <c r="AD344" s="26">
        <v>-99</v>
      </c>
      <c r="AE344" s="26">
        <v>-99</v>
      </c>
      <c r="AF344" s="26">
        <v>-99</v>
      </c>
      <c r="AG344" s="26">
        <v>-99</v>
      </c>
      <c r="AH344" s="26">
        <v>-99</v>
      </c>
      <c r="AI344" s="26">
        <v>-99</v>
      </c>
      <c r="AJ344" s="26">
        <v>-99</v>
      </c>
    </row>
    <row r="345" spans="1:36" ht="12.75">
      <c r="A345" s="26">
        <v>20</v>
      </c>
      <c r="B345">
        <v>46.25888</v>
      </c>
      <c r="C345">
        <v>-91.92447</v>
      </c>
      <c r="D345" s="26">
        <v>-99</v>
      </c>
      <c r="E345" s="26">
        <v>-99</v>
      </c>
      <c r="F345" s="26">
        <v>-99</v>
      </c>
      <c r="G345" s="26">
        <v>-99</v>
      </c>
      <c r="H345" s="26">
        <v>-99</v>
      </c>
      <c r="I345" s="26">
        <v>-99</v>
      </c>
      <c r="J345" s="26">
        <v>-99</v>
      </c>
      <c r="K345" s="26">
        <v>-99</v>
      </c>
      <c r="L345" s="26">
        <v>-99</v>
      </c>
      <c r="M345" s="26">
        <v>-99</v>
      </c>
      <c r="N345" s="26">
        <v>-99</v>
      </c>
      <c r="O345" s="26">
        <v>-99</v>
      </c>
      <c r="P345" s="26">
        <v>-99</v>
      </c>
      <c r="Q345" s="26">
        <v>-99</v>
      </c>
      <c r="R345" s="26">
        <v>-99</v>
      </c>
      <c r="S345" s="26">
        <v>-99</v>
      </c>
      <c r="T345" s="26">
        <v>-99</v>
      </c>
      <c r="U345" s="26">
        <v>-99</v>
      </c>
      <c r="V345" s="26">
        <v>-99</v>
      </c>
      <c r="W345" s="26">
        <v>-99</v>
      </c>
      <c r="X345" s="26">
        <v>-99</v>
      </c>
      <c r="Y345" s="26">
        <v>-99</v>
      </c>
      <c r="Z345" s="26">
        <v>-99</v>
      </c>
      <c r="AA345" s="26">
        <v>-99</v>
      </c>
      <c r="AB345" s="26">
        <v>-99</v>
      </c>
      <c r="AC345" s="26">
        <v>-99</v>
      </c>
      <c r="AD345" s="26">
        <v>-99</v>
      </c>
      <c r="AE345" s="26">
        <v>-99</v>
      </c>
      <c r="AF345" s="26">
        <v>-99</v>
      </c>
      <c r="AG345" s="26">
        <v>-99</v>
      </c>
      <c r="AH345" s="26">
        <v>-99</v>
      </c>
      <c r="AI345" s="26">
        <v>-99</v>
      </c>
      <c r="AJ345" s="26">
        <v>-99</v>
      </c>
    </row>
    <row r="346" spans="1:36" ht="12.75">
      <c r="A346" s="26">
        <v>21</v>
      </c>
      <c r="B346">
        <v>46.25844</v>
      </c>
      <c r="C346">
        <v>-91.92446</v>
      </c>
      <c r="D346" s="26">
        <v>-99</v>
      </c>
      <c r="E346" s="26">
        <v>-99</v>
      </c>
      <c r="F346" s="26">
        <v>-99</v>
      </c>
      <c r="G346" s="26">
        <v>-99</v>
      </c>
      <c r="H346" s="26">
        <v>-99</v>
      </c>
      <c r="I346" s="26">
        <v>-99</v>
      </c>
      <c r="J346" s="26">
        <v>-99</v>
      </c>
      <c r="K346" s="26">
        <v>-99</v>
      </c>
      <c r="L346" s="26">
        <v>-99</v>
      </c>
      <c r="M346" s="26">
        <v>-99</v>
      </c>
      <c r="N346" s="26">
        <v>-99</v>
      </c>
      <c r="O346" s="26">
        <v>-99</v>
      </c>
      <c r="P346" s="26">
        <v>-99</v>
      </c>
      <c r="Q346" s="26">
        <v>-99</v>
      </c>
      <c r="R346" s="26">
        <v>-99</v>
      </c>
      <c r="S346" s="26">
        <v>-99</v>
      </c>
      <c r="T346" s="26">
        <v>-99</v>
      </c>
      <c r="U346" s="26">
        <v>-99</v>
      </c>
      <c r="V346" s="26">
        <v>-99</v>
      </c>
      <c r="W346" s="26">
        <v>-99</v>
      </c>
      <c r="X346" s="26">
        <v>-99</v>
      </c>
      <c r="Y346" s="26">
        <v>-99</v>
      </c>
      <c r="Z346" s="26">
        <v>-99</v>
      </c>
      <c r="AA346" s="26">
        <v>-99</v>
      </c>
      <c r="AB346" s="26">
        <v>-99</v>
      </c>
      <c r="AC346" s="26">
        <v>-99</v>
      </c>
      <c r="AD346" s="26">
        <v>-99</v>
      </c>
      <c r="AE346" s="26">
        <v>-99</v>
      </c>
      <c r="AF346" s="26">
        <v>-99</v>
      </c>
      <c r="AG346" s="26">
        <v>-99</v>
      </c>
      <c r="AH346" s="26">
        <v>-99</v>
      </c>
      <c r="AI346" s="26">
        <v>-99</v>
      </c>
      <c r="AJ346" s="26">
        <v>-99</v>
      </c>
    </row>
    <row r="347" spans="1:36" ht="12.75">
      <c r="A347" s="26">
        <v>22</v>
      </c>
      <c r="B347">
        <v>46.25799</v>
      </c>
      <c r="C347">
        <v>-91.92444</v>
      </c>
      <c r="D347" s="26">
        <v>-99</v>
      </c>
      <c r="E347" s="26">
        <v>-99</v>
      </c>
      <c r="F347" s="26">
        <v>-99</v>
      </c>
      <c r="G347" s="26">
        <v>-99</v>
      </c>
      <c r="H347" s="26">
        <v>-99</v>
      </c>
      <c r="I347" s="26">
        <v>-99</v>
      </c>
      <c r="J347" s="26">
        <v>-99</v>
      </c>
      <c r="K347" s="26">
        <v>-99</v>
      </c>
      <c r="L347" s="26">
        <v>-99</v>
      </c>
      <c r="M347" s="26">
        <v>-99</v>
      </c>
      <c r="N347" s="26">
        <v>-99</v>
      </c>
      <c r="O347" s="26">
        <v>-99</v>
      </c>
      <c r="P347" s="26">
        <v>-99</v>
      </c>
      <c r="Q347" s="26">
        <v>-99</v>
      </c>
      <c r="R347" s="26">
        <v>-99</v>
      </c>
      <c r="S347" s="26">
        <v>-99</v>
      </c>
      <c r="T347" s="26">
        <v>-99</v>
      </c>
      <c r="U347" s="26">
        <v>-99</v>
      </c>
      <c r="V347" s="26">
        <v>-99</v>
      </c>
      <c r="W347" s="26">
        <v>-99</v>
      </c>
      <c r="X347" s="26">
        <v>-99</v>
      </c>
      <c r="Y347" s="26">
        <v>-99</v>
      </c>
      <c r="Z347" s="26">
        <v>-99</v>
      </c>
      <c r="AA347" s="26">
        <v>-99</v>
      </c>
      <c r="AB347" s="26">
        <v>-99</v>
      </c>
      <c r="AC347" s="26">
        <v>-99</v>
      </c>
      <c r="AD347" s="26">
        <v>-99</v>
      </c>
      <c r="AE347" s="26">
        <v>-99</v>
      </c>
      <c r="AF347" s="26">
        <v>-99</v>
      </c>
      <c r="AG347" s="26">
        <v>-99</v>
      </c>
      <c r="AH347" s="26">
        <v>-99</v>
      </c>
      <c r="AI347" s="26">
        <v>-99</v>
      </c>
      <c r="AJ347" s="26">
        <v>-99</v>
      </c>
    </row>
    <row r="348" spans="1:36" ht="12.75">
      <c r="A348" s="26">
        <v>23</v>
      </c>
      <c r="B348">
        <v>46.25754</v>
      </c>
      <c r="C348">
        <v>-91.92442</v>
      </c>
      <c r="D348" s="26">
        <v>-99</v>
      </c>
      <c r="E348" s="26">
        <v>-99</v>
      </c>
      <c r="F348" s="26">
        <v>-99</v>
      </c>
      <c r="G348" s="26">
        <v>-99</v>
      </c>
      <c r="H348" s="26">
        <v>-99</v>
      </c>
      <c r="I348" s="26">
        <v>-99</v>
      </c>
      <c r="J348" s="26">
        <v>-99</v>
      </c>
      <c r="K348" s="26">
        <v>-99</v>
      </c>
      <c r="L348" s="26">
        <v>-99</v>
      </c>
      <c r="M348" s="26">
        <v>-99</v>
      </c>
      <c r="N348" s="26">
        <v>-99</v>
      </c>
      <c r="O348" s="26">
        <v>-99</v>
      </c>
      <c r="P348" s="26">
        <v>-99</v>
      </c>
      <c r="Q348" s="26">
        <v>-99</v>
      </c>
      <c r="R348" s="26">
        <v>-99</v>
      </c>
      <c r="S348" s="26">
        <v>-99</v>
      </c>
      <c r="T348" s="26">
        <v>-99</v>
      </c>
      <c r="U348" s="26">
        <v>-99</v>
      </c>
      <c r="V348" s="26">
        <v>-99</v>
      </c>
      <c r="W348" s="26">
        <v>-99</v>
      </c>
      <c r="X348" s="26">
        <v>-99</v>
      </c>
      <c r="Y348" s="26">
        <v>-99</v>
      </c>
      <c r="Z348" s="26">
        <v>-99</v>
      </c>
      <c r="AA348" s="26">
        <v>-99</v>
      </c>
      <c r="AB348" s="26">
        <v>-99</v>
      </c>
      <c r="AC348" s="26">
        <v>-99</v>
      </c>
      <c r="AD348" s="26">
        <v>-99</v>
      </c>
      <c r="AE348" s="26">
        <v>-99</v>
      </c>
      <c r="AF348" s="26">
        <v>-99</v>
      </c>
      <c r="AG348" s="26">
        <v>-99</v>
      </c>
      <c r="AH348" s="26">
        <v>-99</v>
      </c>
      <c r="AI348" s="26">
        <v>-99</v>
      </c>
      <c r="AJ348" s="26">
        <v>-99</v>
      </c>
    </row>
    <row r="349" spans="1:36" ht="12.75">
      <c r="A349" s="26">
        <v>24</v>
      </c>
      <c r="B349">
        <v>46.25709</v>
      </c>
      <c r="C349">
        <v>-91.92441</v>
      </c>
      <c r="D349" s="26">
        <v>-99</v>
      </c>
      <c r="E349" s="26">
        <v>-99</v>
      </c>
      <c r="F349" s="26">
        <v>-99</v>
      </c>
      <c r="G349" s="26">
        <v>-99</v>
      </c>
      <c r="H349" s="26">
        <v>-99</v>
      </c>
      <c r="I349" s="26">
        <v>-99</v>
      </c>
      <c r="J349" s="26">
        <v>-99</v>
      </c>
      <c r="K349" s="26">
        <v>-99</v>
      </c>
      <c r="L349" s="26">
        <v>-99</v>
      </c>
      <c r="M349" s="26">
        <v>-99</v>
      </c>
      <c r="N349" s="26">
        <v>-99</v>
      </c>
      <c r="O349" s="26">
        <v>-99</v>
      </c>
      <c r="P349" s="26">
        <v>-99</v>
      </c>
      <c r="Q349" s="26">
        <v>-99</v>
      </c>
      <c r="R349" s="26">
        <v>-99</v>
      </c>
      <c r="S349" s="26">
        <v>-99</v>
      </c>
      <c r="T349" s="26">
        <v>-99</v>
      </c>
      <c r="U349" s="26">
        <v>-99</v>
      </c>
      <c r="V349" s="26">
        <v>-99</v>
      </c>
      <c r="W349" s="26">
        <v>-99</v>
      </c>
      <c r="X349" s="26">
        <v>-99</v>
      </c>
      <c r="Y349" s="26">
        <v>-99</v>
      </c>
      <c r="Z349" s="26">
        <v>-99</v>
      </c>
      <c r="AA349" s="26">
        <v>-99</v>
      </c>
      <c r="AB349" s="26">
        <v>-99</v>
      </c>
      <c r="AC349" s="26">
        <v>-99</v>
      </c>
      <c r="AD349" s="26">
        <v>-99</v>
      </c>
      <c r="AE349" s="26">
        <v>-99</v>
      </c>
      <c r="AF349" s="26">
        <v>-99</v>
      </c>
      <c r="AG349" s="26">
        <v>-99</v>
      </c>
      <c r="AH349" s="26">
        <v>-99</v>
      </c>
      <c r="AI349" s="26">
        <v>-99</v>
      </c>
      <c r="AJ349" s="26">
        <v>-99</v>
      </c>
    </row>
    <row r="350" spans="1:36" ht="12.75">
      <c r="A350" s="26">
        <v>25</v>
      </c>
      <c r="B350">
        <v>46.25664</v>
      </c>
      <c r="C350">
        <v>-91.92439</v>
      </c>
      <c r="D350" s="26">
        <v>-99</v>
      </c>
      <c r="E350" s="26">
        <v>-99</v>
      </c>
      <c r="F350" s="26">
        <v>-99</v>
      </c>
      <c r="G350" s="26">
        <v>-99</v>
      </c>
      <c r="H350" s="26">
        <v>-99</v>
      </c>
      <c r="I350" s="26">
        <v>-99</v>
      </c>
      <c r="J350" s="26">
        <v>-99</v>
      </c>
      <c r="K350" s="26">
        <v>-99</v>
      </c>
      <c r="L350" s="26">
        <v>-99</v>
      </c>
      <c r="M350" s="26">
        <v>-99</v>
      </c>
      <c r="N350" s="26">
        <v>-99</v>
      </c>
      <c r="O350" s="26">
        <v>-99</v>
      </c>
      <c r="P350" s="26">
        <v>-99</v>
      </c>
      <c r="Q350" s="26">
        <v>-99</v>
      </c>
      <c r="R350" s="26">
        <v>-99</v>
      </c>
      <c r="S350" s="26">
        <v>-99</v>
      </c>
      <c r="T350" s="26">
        <v>-99</v>
      </c>
      <c r="U350" s="26">
        <v>-99</v>
      </c>
      <c r="V350" s="26">
        <v>-99</v>
      </c>
      <c r="W350" s="26">
        <v>-99</v>
      </c>
      <c r="X350" s="26">
        <v>-99</v>
      </c>
      <c r="Y350" s="26">
        <v>-99</v>
      </c>
      <c r="Z350" s="26">
        <v>-99</v>
      </c>
      <c r="AA350" s="26">
        <v>-99</v>
      </c>
      <c r="AB350" s="26">
        <v>-99</v>
      </c>
      <c r="AC350" s="26">
        <v>-99</v>
      </c>
      <c r="AD350" s="26">
        <v>-99</v>
      </c>
      <c r="AE350" s="26">
        <v>-99</v>
      </c>
      <c r="AF350" s="26">
        <v>-99</v>
      </c>
      <c r="AG350" s="26">
        <v>-99</v>
      </c>
      <c r="AH350" s="26">
        <v>-99</v>
      </c>
      <c r="AI350" s="26">
        <v>-99</v>
      </c>
      <c r="AJ350" s="26">
        <v>-99</v>
      </c>
    </row>
    <row r="351" spans="1:36" ht="12.75">
      <c r="A351" s="26">
        <v>26</v>
      </c>
      <c r="B351">
        <v>46.25619</v>
      </c>
      <c r="C351">
        <v>-91.92438</v>
      </c>
      <c r="D351" s="26">
        <v>-99</v>
      </c>
      <c r="E351" s="26">
        <v>-99</v>
      </c>
      <c r="F351" s="26">
        <v>-99</v>
      </c>
      <c r="G351" s="26">
        <v>-99</v>
      </c>
      <c r="H351" s="26">
        <v>-99</v>
      </c>
      <c r="I351" s="26">
        <v>-99</v>
      </c>
      <c r="J351" s="26">
        <v>-99</v>
      </c>
      <c r="K351" s="26">
        <v>-99</v>
      </c>
      <c r="L351" s="26">
        <v>-99</v>
      </c>
      <c r="M351" s="26">
        <v>-99</v>
      </c>
      <c r="N351" s="26">
        <v>-99</v>
      </c>
      <c r="O351" s="26">
        <v>-99</v>
      </c>
      <c r="P351" s="26">
        <v>-99</v>
      </c>
      <c r="Q351" s="26">
        <v>-99</v>
      </c>
      <c r="R351" s="26">
        <v>-99</v>
      </c>
      <c r="S351" s="26">
        <v>-99</v>
      </c>
      <c r="T351" s="26">
        <v>-99</v>
      </c>
      <c r="U351" s="26">
        <v>-99</v>
      </c>
      <c r="V351" s="26">
        <v>-99</v>
      </c>
      <c r="W351" s="26">
        <v>-99</v>
      </c>
      <c r="X351" s="26">
        <v>-99</v>
      </c>
      <c r="Y351" s="26">
        <v>-99</v>
      </c>
      <c r="Z351" s="26">
        <v>-99</v>
      </c>
      <c r="AA351" s="26">
        <v>-99</v>
      </c>
      <c r="AB351" s="26">
        <v>-99</v>
      </c>
      <c r="AC351" s="26">
        <v>-99</v>
      </c>
      <c r="AD351" s="26">
        <v>-99</v>
      </c>
      <c r="AE351" s="26">
        <v>-99</v>
      </c>
      <c r="AF351" s="26">
        <v>-99</v>
      </c>
      <c r="AG351" s="26">
        <v>-99</v>
      </c>
      <c r="AH351" s="26">
        <v>-99</v>
      </c>
      <c r="AI351" s="26">
        <v>-99</v>
      </c>
      <c r="AJ351" s="26">
        <v>-99</v>
      </c>
    </row>
    <row r="352" spans="1:36" ht="12.75">
      <c r="A352" s="26">
        <v>32</v>
      </c>
      <c r="B352">
        <v>46.2589</v>
      </c>
      <c r="C352">
        <v>-91.92382</v>
      </c>
      <c r="D352" s="26">
        <v>-99</v>
      </c>
      <c r="E352" s="26">
        <v>-99</v>
      </c>
      <c r="F352" s="26">
        <v>-99</v>
      </c>
      <c r="G352" s="26">
        <v>-99</v>
      </c>
      <c r="H352" s="26">
        <v>-99</v>
      </c>
      <c r="I352" s="26">
        <v>-99</v>
      </c>
      <c r="J352" s="26">
        <v>-99</v>
      </c>
      <c r="K352" s="26">
        <v>-99</v>
      </c>
      <c r="L352" s="26">
        <v>-99</v>
      </c>
      <c r="M352" s="26">
        <v>-99</v>
      </c>
      <c r="N352" s="26">
        <v>-99</v>
      </c>
      <c r="O352" s="26">
        <v>-99</v>
      </c>
      <c r="P352" s="26">
        <v>-99</v>
      </c>
      <c r="Q352" s="26">
        <v>-99</v>
      </c>
      <c r="R352" s="26">
        <v>-99</v>
      </c>
      <c r="S352" s="26">
        <v>-99</v>
      </c>
      <c r="T352" s="26">
        <v>-99</v>
      </c>
      <c r="U352" s="26">
        <v>-99</v>
      </c>
      <c r="V352" s="26">
        <v>-99</v>
      </c>
      <c r="W352" s="26">
        <v>-99</v>
      </c>
      <c r="X352" s="26">
        <v>-99</v>
      </c>
      <c r="Y352" s="26">
        <v>-99</v>
      </c>
      <c r="Z352" s="26">
        <v>-99</v>
      </c>
      <c r="AA352" s="26">
        <v>-99</v>
      </c>
      <c r="AB352" s="26">
        <v>-99</v>
      </c>
      <c r="AC352" s="26">
        <v>-99</v>
      </c>
      <c r="AD352" s="26">
        <v>-99</v>
      </c>
      <c r="AE352" s="26">
        <v>-99</v>
      </c>
      <c r="AF352" s="26">
        <v>-99</v>
      </c>
      <c r="AG352" s="26">
        <v>-99</v>
      </c>
      <c r="AH352" s="26">
        <v>-99</v>
      </c>
      <c r="AI352" s="26">
        <v>-99</v>
      </c>
      <c r="AJ352" s="26">
        <v>-99</v>
      </c>
    </row>
    <row r="353" spans="1:36" ht="12.75">
      <c r="A353" s="26">
        <v>33</v>
      </c>
      <c r="B353">
        <v>46.25845</v>
      </c>
      <c r="C353">
        <v>-91.92381</v>
      </c>
      <c r="D353" s="26">
        <v>-99</v>
      </c>
      <c r="E353" s="26">
        <v>-99</v>
      </c>
      <c r="F353" s="26">
        <v>-99</v>
      </c>
      <c r="G353" s="26">
        <v>-99</v>
      </c>
      <c r="H353" s="26">
        <v>-99</v>
      </c>
      <c r="I353" s="26">
        <v>-99</v>
      </c>
      <c r="J353" s="26">
        <v>-99</v>
      </c>
      <c r="K353" s="26">
        <v>-99</v>
      </c>
      <c r="L353" s="26">
        <v>-99</v>
      </c>
      <c r="M353" s="26">
        <v>-99</v>
      </c>
      <c r="N353" s="26">
        <v>-99</v>
      </c>
      <c r="O353" s="26">
        <v>-99</v>
      </c>
      <c r="P353" s="26">
        <v>-99</v>
      </c>
      <c r="Q353" s="26">
        <v>-99</v>
      </c>
      <c r="R353" s="26">
        <v>-99</v>
      </c>
      <c r="S353" s="26">
        <v>-99</v>
      </c>
      <c r="T353" s="26">
        <v>-99</v>
      </c>
      <c r="U353" s="26">
        <v>-99</v>
      </c>
      <c r="V353" s="26">
        <v>-99</v>
      </c>
      <c r="W353" s="26">
        <v>-99</v>
      </c>
      <c r="X353" s="26">
        <v>-99</v>
      </c>
      <c r="Y353" s="26">
        <v>-99</v>
      </c>
      <c r="Z353" s="26">
        <v>-99</v>
      </c>
      <c r="AA353" s="26">
        <v>-99</v>
      </c>
      <c r="AB353" s="26">
        <v>-99</v>
      </c>
      <c r="AC353" s="26">
        <v>-99</v>
      </c>
      <c r="AD353" s="26">
        <v>-99</v>
      </c>
      <c r="AE353" s="26">
        <v>-99</v>
      </c>
      <c r="AF353" s="26">
        <v>-99</v>
      </c>
      <c r="AG353" s="26">
        <v>-99</v>
      </c>
      <c r="AH353" s="26">
        <v>-99</v>
      </c>
      <c r="AI353" s="26">
        <v>-99</v>
      </c>
      <c r="AJ353" s="26">
        <v>-99</v>
      </c>
    </row>
    <row r="354" spans="1:36" ht="12.75">
      <c r="A354" s="26">
        <v>34</v>
      </c>
      <c r="B354">
        <v>46.258</v>
      </c>
      <c r="C354">
        <v>-91.92379</v>
      </c>
      <c r="D354" s="26">
        <v>-99</v>
      </c>
      <c r="E354" s="26">
        <v>-99</v>
      </c>
      <c r="F354" s="26">
        <v>-99</v>
      </c>
      <c r="G354" s="26">
        <v>-99</v>
      </c>
      <c r="H354" s="26">
        <v>-99</v>
      </c>
      <c r="I354" s="26">
        <v>-99</v>
      </c>
      <c r="J354" s="26">
        <v>-99</v>
      </c>
      <c r="K354" s="26">
        <v>-99</v>
      </c>
      <c r="L354" s="26">
        <v>-99</v>
      </c>
      <c r="M354" s="26">
        <v>-99</v>
      </c>
      <c r="N354" s="26">
        <v>-99</v>
      </c>
      <c r="O354" s="26">
        <v>-99</v>
      </c>
      <c r="P354" s="26">
        <v>-99</v>
      </c>
      <c r="Q354" s="26">
        <v>-99</v>
      </c>
      <c r="R354" s="26">
        <v>-99</v>
      </c>
      <c r="S354" s="26">
        <v>-99</v>
      </c>
      <c r="T354" s="26">
        <v>-99</v>
      </c>
      <c r="U354" s="26">
        <v>-99</v>
      </c>
      <c r="V354" s="26">
        <v>-99</v>
      </c>
      <c r="W354" s="26">
        <v>-99</v>
      </c>
      <c r="X354" s="26">
        <v>-99</v>
      </c>
      <c r="Y354" s="26">
        <v>-99</v>
      </c>
      <c r="Z354" s="26">
        <v>-99</v>
      </c>
      <c r="AA354" s="26">
        <v>-99</v>
      </c>
      <c r="AB354" s="26">
        <v>-99</v>
      </c>
      <c r="AC354" s="26">
        <v>-99</v>
      </c>
      <c r="AD354" s="26">
        <v>-99</v>
      </c>
      <c r="AE354" s="26">
        <v>-99</v>
      </c>
      <c r="AF354" s="26">
        <v>-99</v>
      </c>
      <c r="AG354" s="26">
        <v>-99</v>
      </c>
      <c r="AH354" s="26">
        <v>-99</v>
      </c>
      <c r="AI354" s="26">
        <v>-99</v>
      </c>
      <c r="AJ354" s="26">
        <v>-99</v>
      </c>
    </row>
    <row r="355" spans="1:36" ht="12.75">
      <c r="A355" s="26">
        <v>35</v>
      </c>
      <c r="B355">
        <v>46.25755</v>
      </c>
      <c r="C355">
        <v>-91.92378</v>
      </c>
      <c r="D355" s="26">
        <v>-99</v>
      </c>
      <c r="E355" s="26">
        <v>-99</v>
      </c>
      <c r="F355" s="26">
        <v>-99</v>
      </c>
      <c r="G355" s="26">
        <v>-99</v>
      </c>
      <c r="H355" s="26">
        <v>-99</v>
      </c>
      <c r="I355" s="26">
        <v>-99</v>
      </c>
      <c r="J355" s="26">
        <v>-99</v>
      </c>
      <c r="K355" s="26">
        <v>-99</v>
      </c>
      <c r="L355" s="26">
        <v>-99</v>
      </c>
      <c r="M355" s="26">
        <v>-99</v>
      </c>
      <c r="N355" s="26">
        <v>-99</v>
      </c>
      <c r="O355" s="26">
        <v>-99</v>
      </c>
      <c r="P355" s="26">
        <v>-99</v>
      </c>
      <c r="Q355" s="26">
        <v>-99</v>
      </c>
      <c r="R355" s="26">
        <v>-99</v>
      </c>
      <c r="S355" s="26">
        <v>-99</v>
      </c>
      <c r="T355" s="26">
        <v>-99</v>
      </c>
      <c r="U355" s="26">
        <v>-99</v>
      </c>
      <c r="V355" s="26">
        <v>-99</v>
      </c>
      <c r="W355" s="26">
        <v>-99</v>
      </c>
      <c r="X355" s="26">
        <v>-99</v>
      </c>
      <c r="Y355" s="26">
        <v>-99</v>
      </c>
      <c r="Z355" s="26">
        <v>-99</v>
      </c>
      <c r="AA355" s="26">
        <v>-99</v>
      </c>
      <c r="AB355" s="26">
        <v>-99</v>
      </c>
      <c r="AC355" s="26">
        <v>-99</v>
      </c>
      <c r="AD355" s="26">
        <v>-99</v>
      </c>
      <c r="AE355" s="26">
        <v>-99</v>
      </c>
      <c r="AF355" s="26">
        <v>-99</v>
      </c>
      <c r="AG355" s="26">
        <v>-99</v>
      </c>
      <c r="AH355" s="26">
        <v>-99</v>
      </c>
      <c r="AI355" s="26">
        <v>-99</v>
      </c>
      <c r="AJ355" s="26">
        <v>-99</v>
      </c>
    </row>
    <row r="356" spans="1:36" ht="12.75">
      <c r="A356" s="26">
        <v>36</v>
      </c>
      <c r="B356">
        <v>46.25665</v>
      </c>
      <c r="C356">
        <v>-91.92374</v>
      </c>
      <c r="D356" s="26">
        <v>-99</v>
      </c>
      <c r="E356" s="26">
        <v>-99</v>
      </c>
      <c r="F356" s="26">
        <v>-99</v>
      </c>
      <c r="G356" s="26">
        <v>-99</v>
      </c>
      <c r="H356" s="26">
        <v>-99</v>
      </c>
      <c r="I356" s="26">
        <v>-99</v>
      </c>
      <c r="J356" s="26">
        <v>-99</v>
      </c>
      <c r="K356" s="26">
        <v>-99</v>
      </c>
      <c r="L356" s="26">
        <v>-99</v>
      </c>
      <c r="M356" s="26">
        <v>-99</v>
      </c>
      <c r="N356" s="26">
        <v>-99</v>
      </c>
      <c r="O356" s="26">
        <v>-99</v>
      </c>
      <c r="P356" s="26">
        <v>-99</v>
      </c>
      <c r="Q356" s="26">
        <v>-99</v>
      </c>
      <c r="R356" s="26">
        <v>-99</v>
      </c>
      <c r="S356" s="26">
        <v>-99</v>
      </c>
      <c r="T356" s="26">
        <v>-99</v>
      </c>
      <c r="U356" s="26">
        <v>-99</v>
      </c>
      <c r="V356" s="26">
        <v>-99</v>
      </c>
      <c r="W356" s="26">
        <v>-99</v>
      </c>
      <c r="X356" s="26">
        <v>-99</v>
      </c>
      <c r="Y356" s="26">
        <v>-99</v>
      </c>
      <c r="Z356" s="26">
        <v>-99</v>
      </c>
      <c r="AA356" s="26">
        <v>-99</v>
      </c>
      <c r="AB356" s="26">
        <v>-99</v>
      </c>
      <c r="AC356" s="26">
        <v>-99</v>
      </c>
      <c r="AD356" s="26">
        <v>-99</v>
      </c>
      <c r="AE356" s="26">
        <v>-99</v>
      </c>
      <c r="AF356" s="26">
        <v>-99</v>
      </c>
      <c r="AG356" s="26">
        <v>-99</v>
      </c>
      <c r="AH356" s="26">
        <v>-99</v>
      </c>
      <c r="AI356" s="26">
        <v>-99</v>
      </c>
      <c r="AJ356" s="26">
        <v>-99</v>
      </c>
    </row>
    <row r="357" spans="1:36" ht="12.75">
      <c r="A357" s="26">
        <v>37</v>
      </c>
      <c r="B357">
        <v>46.2562</v>
      </c>
      <c r="C357">
        <v>-91.92373</v>
      </c>
      <c r="D357" s="26">
        <v>-99</v>
      </c>
      <c r="E357" s="26">
        <v>-99</v>
      </c>
      <c r="F357" s="26">
        <v>-99</v>
      </c>
      <c r="G357" s="26">
        <v>-99</v>
      </c>
      <c r="H357" s="26">
        <v>-99</v>
      </c>
      <c r="I357" s="26">
        <v>-99</v>
      </c>
      <c r="J357" s="26">
        <v>-99</v>
      </c>
      <c r="K357" s="26">
        <v>-99</v>
      </c>
      <c r="L357" s="26">
        <v>-99</v>
      </c>
      <c r="M357" s="26">
        <v>-99</v>
      </c>
      <c r="N357" s="26">
        <v>-99</v>
      </c>
      <c r="O357" s="26">
        <v>-99</v>
      </c>
      <c r="P357" s="26">
        <v>-99</v>
      </c>
      <c r="Q357" s="26">
        <v>-99</v>
      </c>
      <c r="R357" s="26">
        <v>-99</v>
      </c>
      <c r="S357" s="26">
        <v>-99</v>
      </c>
      <c r="T357" s="26">
        <v>-99</v>
      </c>
      <c r="U357" s="26">
        <v>-99</v>
      </c>
      <c r="V357" s="26">
        <v>-99</v>
      </c>
      <c r="W357" s="26">
        <v>-99</v>
      </c>
      <c r="X357" s="26">
        <v>-99</v>
      </c>
      <c r="Y357" s="26">
        <v>-99</v>
      </c>
      <c r="Z357" s="26">
        <v>-99</v>
      </c>
      <c r="AA357" s="26">
        <v>-99</v>
      </c>
      <c r="AB357" s="26">
        <v>-99</v>
      </c>
      <c r="AC357" s="26">
        <v>-99</v>
      </c>
      <c r="AD357" s="26">
        <v>-99</v>
      </c>
      <c r="AE357" s="26">
        <v>-99</v>
      </c>
      <c r="AF357" s="26">
        <v>-99</v>
      </c>
      <c r="AG357" s="26">
        <v>-99</v>
      </c>
      <c r="AH357" s="26">
        <v>-99</v>
      </c>
      <c r="AI357" s="26">
        <v>-99</v>
      </c>
      <c r="AJ357" s="26">
        <v>-99</v>
      </c>
    </row>
    <row r="358" spans="1:36" ht="12.75">
      <c r="A358" s="26">
        <v>44</v>
      </c>
      <c r="B358">
        <v>46.25936</v>
      </c>
      <c r="C358">
        <v>-91.92319</v>
      </c>
      <c r="D358" s="26">
        <v>-99</v>
      </c>
      <c r="E358" s="26">
        <v>-99</v>
      </c>
      <c r="F358" s="26">
        <v>-99</v>
      </c>
      <c r="G358" s="26">
        <v>-99</v>
      </c>
      <c r="H358" s="26">
        <v>-99</v>
      </c>
      <c r="I358" s="26">
        <v>-99</v>
      </c>
      <c r="J358" s="26">
        <v>-99</v>
      </c>
      <c r="K358" s="26">
        <v>-99</v>
      </c>
      <c r="L358" s="26">
        <v>-99</v>
      </c>
      <c r="M358" s="26">
        <v>-99</v>
      </c>
      <c r="N358" s="26">
        <v>-99</v>
      </c>
      <c r="O358" s="26">
        <v>-99</v>
      </c>
      <c r="P358" s="26">
        <v>-99</v>
      </c>
      <c r="Q358" s="26">
        <v>-99</v>
      </c>
      <c r="R358" s="26">
        <v>-99</v>
      </c>
      <c r="S358" s="26">
        <v>-99</v>
      </c>
      <c r="T358" s="26">
        <v>-99</v>
      </c>
      <c r="U358" s="26">
        <v>-99</v>
      </c>
      <c r="V358" s="26">
        <v>-99</v>
      </c>
      <c r="W358" s="26">
        <v>-99</v>
      </c>
      <c r="X358" s="26">
        <v>-99</v>
      </c>
      <c r="Y358" s="26">
        <v>-99</v>
      </c>
      <c r="Z358" s="26">
        <v>-99</v>
      </c>
      <c r="AA358" s="26">
        <v>-99</v>
      </c>
      <c r="AB358" s="26">
        <v>-99</v>
      </c>
      <c r="AC358" s="26">
        <v>-99</v>
      </c>
      <c r="AD358" s="26">
        <v>-99</v>
      </c>
      <c r="AE358" s="26">
        <v>-99</v>
      </c>
      <c r="AF358" s="26">
        <v>-99</v>
      </c>
      <c r="AG358" s="26">
        <v>-99</v>
      </c>
      <c r="AH358" s="26">
        <v>-99</v>
      </c>
      <c r="AI358" s="26">
        <v>-99</v>
      </c>
      <c r="AJ358" s="26">
        <v>-99</v>
      </c>
    </row>
    <row r="359" spans="1:36" ht="12.75">
      <c r="A359" s="26">
        <v>45</v>
      </c>
      <c r="B359">
        <v>46.25891</v>
      </c>
      <c r="C359">
        <v>-91.92318</v>
      </c>
      <c r="D359" s="26">
        <v>-99</v>
      </c>
      <c r="E359" s="26">
        <v>-99</v>
      </c>
      <c r="F359" s="26">
        <v>-99</v>
      </c>
      <c r="G359" s="26">
        <v>-99</v>
      </c>
      <c r="H359" s="26">
        <v>-99</v>
      </c>
      <c r="I359" s="26">
        <v>-99</v>
      </c>
      <c r="J359" s="26">
        <v>-99</v>
      </c>
      <c r="K359" s="26">
        <v>-99</v>
      </c>
      <c r="L359" s="26">
        <v>-99</v>
      </c>
      <c r="M359" s="26">
        <v>-99</v>
      </c>
      <c r="N359" s="26">
        <v>-99</v>
      </c>
      <c r="O359" s="26">
        <v>-99</v>
      </c>
      <c r="P359" s="26">
        <v>-99</v>
      </c>
      <c r="Q359" s="26">
        <v>-99</v>
      </c>
      <c r="R359" s="26">
        <v>-99</v>
      </c>
      <c r="S359" s="26">
        <v>-99</v>
      </c>
      <c r="T359" s="26">
        <v>-99</v>
      </c>
      <c r="U359" s="26">
        <v>-99</v>
      </c>
      <c r="V359" s="26">
        <v>-99</v>
      </c>
      <c r="W359" s="26">
        <v>-99</v>
      </c>
      <c r="X359" s="26">
        <v>-99</v>
      </c>
      <c r="Y359" s="26">
        <v>-99</v>
      </c>
      <c r="Z359" s="26">
        <v>-99</v>
      </c>
      <c r="AA359" s="26">
        <v>-99</v>
      </c>
      <c r="AB359" s="26">
        <v>-99</v>
      </c>
      <c r="AC359" s="26">
        <v>-99</v>
      </c>
      <c r="AD359" s="26">
        <v>-99</v>
      </c>
      <c r="AE359" s="26">
        <v>-99</v>
      </c>
      <c r="AF359" s="26">
        <v>-99</v>
      </c>
      <c r="AG359" s="26">
        <v>-99</v>
      </c>
      <c r="AH359" s="26">
        <v>-99</v>
      </c>
      <c r="AI359" s="26">
        <v>-99</v>
      </c>
      <c r="AJ359" s="26">
        <v>-99</v>
      </c>
    </row>
    <row r="360" spans="1:36" ht="12.75">
      <c r="A360" s="26">
        <v>46</v>
      </c>
      <c r="B360">
        <v>46.25846</v>
      </c>
      <c r="C360">
        <v>-91.92316</v>
      </c>
      <c r="D360" s="26">
        <v>-99</v>
      </c>
      <c r="E360" s="26">
        <v>-99</v>
      </c>
      <c r="F360" s="26">
        <v>-99</v>
      </c>
      <c r="G360" s="26">
        <v>-99</v>
      </c>
      <c r="H360" s="26">
        <v>-99</v>
      </c>
      <c r="I360" s="26">
        <v>-99</v>
      </c>
      <c r="J360" s="26">
        <v>-99</v>
      </c>
      <c r="K360" s="26">
        <v>-99</v>
      </c>
      <c r="L360" s="26">
        <v>-99</v>
      </c>
      <c r="M360" s="26">
        <v>-99</v>
      </c>
      <c r="N360" s="26">
        <v>-99</v>
      </c>
      <c r="O360" s="26">
        <v>-99</v>
      </c>
      <c r="P360" s="26">
        <v>-99</v>
      </c>
      <c r="Q360" s="26">
        <v>-99</v>
      </c>
      <c r="R360" s="26">
        <v>-99</v>
      </c>
      <c r="S360" s="26">
        <v>-99</v>
      </c>
      <c r="T360" s="26">
        <v>-99</v>
      </c>
      <c r="U360" s="26">
        <v>-99</v>
      </c>
      <c r="V360" s="26">
        <v>-99</v>
      </c>
      <c r="W360" s="26">
        <v>-99</v>
      </c>
      <c r="X360" s="26">
        <v>-99</v>
      </c>
      <c r="Y360" s="26">
        <v>-99</v>
      </c>
      <c r="Z360" s="26">
        <v>-99</v>
      </c>
      <c r="AA360" s="26">
        <v>-99</v>
      </c>
      <c r="AB360" s="26">
        <v>-99</v>
      </c>
      <c r="AC360" s="26">
        <v>-99</v>
      </c>
      <c r="AD360" s="26">
        <v>-99</v>
      </c>
      <c r="AE360" s="26">
        <v>-99</v>
      </c>
      <c r="AF360" s="26">
        <v>-99</v>
      </c>
      <c r="AG360" s="26">
        <v>-99</v>
      </c>
      <c r="AH360" s="26">
        <v>-99</v>
      </c>
      <c r="AI360" s="26">
        <v>-99</v>
      </c>
      <c r="AJ360" s="26">
        <v>-99</v>
      </c>
    </row>
    <row r="361" spans="1:36" ht="12.75">
      <c r="A361" s="26">
        <v>47</v>
      </c>
      <c r="B361">
        <v>46.25801</v>
      </c>
      <c r="C361">
        <v>-91.92314</v>
      </c>
      <c r="D361" s="26">
        <v>-99</v>
      </c>
      <c r="E361" s="26">
        <v>-99</v>
      </c>
      <c r="F361" s="26">
        <v>-99</v>
      </c>
      <c r="G361" s="26">
        <v>-99</v>
      </c>
      <c r="H361" s="26">
        <v>-99</v>
      </c>
      <c r="I361" s="26">
        <v>-99</v>
      </c>
      <c r="J361" s="26">
        <v>-99</v>
      </c>
      <c r="K361" s="26">
        <v>-99</v>
      </c>
      <c r="L361" s="26">
        <v>-99</v>
      </c>
      <c r="M361" s="26">
        <v>-99</v>
      </c>
      <c r="N361" s="26">
        <v>-99</v>
      </c>
      <c r="O361" s="26">
        <v>-99</v>
      </c>
      <c r="P361" s="26">
        <v>-99</v>
      </c>
      <c r="Q361" s="26">
        <v>-99</v>
      </c>
      <c r="R361" s="26">
        <v>-99</v>
      </c>
      <c r="S361" s="26">
        <v>-99</v>
      </c>
      <c r="T361" s="26">
        <v>-99</v>
      </c>
      <c r="U361" s="26">
        <v>-99</v>
      </c>
      <c r="V361" s="26">
        <v>-99</v>
      </c>
      <c r="W361" s="26">
        <v>-99</v>
      </c>
      <c r="X361" s="26">
        <v>-99</v>
      </c>
      <c r="Y361" s="26">
        <v>-99</v>
      </c>
      <c r="Z361" s="26">
        <v>-99</v>
      </c>
      <c r="AA361" s="26">
        <v>-99</v>
      </c>
      <c r="AB361" s="26">
        <v>-99</v>
      </c>
      <c r="AC361" s="26">
        <v>-99</v>
      </c>
      <c r="AD361" s="26">
        <v>-99</v>
      </c>
      <c r="AE361" s="26">
        <v>-99</v>
      </c>
      <c r="AF361" s="26">
        <v>-99</v>
      </c>
      <c r="AG361" s="26">
        <v>-99</v>
      </c>
      <c r="AH361" s="26">
        <v>-99</v>
      </c>
      <c r="AI361" s="26">
        <v>-99</v>
      </c>
      <c r="AJ361" s="26">
        <v>-99</v>
      </c>
    </row>
    <row r="362" spans="1:36" ht="12.75">
      <c r="A362" s="26">
        <v>48</v>
      </c>
      <c r="B362">
        <v>46.25666</v>
      </c>
      <c r="C362">
        <v>-91.9231</v>
      </c>
      <c r="D362" s="26">
        <v>-99</v>
      </c>
      <c r="E362" s="26">
        <v>-99</v>
      </c>
      <c r="F362" s="26">
        <v>-99</v>
      </c>
      <c r="G362" s="26">
        <v>-99</v>
      </c>
      <c r="H362" s="26">
        <v>-99</v>
      </c>
      <c r="I362" s="26">
        <v>-99</v>
      </c>
      <c r="J362" s="26">
        <v>-99</v>
      </c>
      <c r="K362" s="26">
        <v>-99</v>
      </c>
      <c r="L362" s="26">
        <v>-99</v>
      </c>
      <c r="M362" s="26">
        <v>-99</v>
      </c>
      <c r="N362" s="26">
        <v>-99</v>
      </c>
      <c r="O362" s="26">
        <v>-99</v>
      </c>
      <c r="P362" s="26">
        <v>-99</v>
      </c>
      <c r="Q362" s="26">
        <v>-99</v>
      </c>
      <c r="R362" s="26">
        <v>-99</v>
      </c>
      <c r="S362" s="26">
        <v>-99</v>
      </c>
      <c r="T362" s="26">
        <v>-99</v>
      </c>
      <c r="U362" s="26">
        <v>-99</v>
      </c>
      <c r="V362" s="26">
        <v>-99</v>
      </c>
      <c r="W362" s="26">
        <v>-99</v>
      </c>
      <c r="X362" s="26">
        <v>-99</v>
      </c>
      <c r="Y362" s="26">
        <v>-99</v>
      </c>
      <c r="Z362" s="26">
        <v>-99</v>
      </c>
      <c r="AA362" s="26">
        <v>-99</v>
      </c>
      <c r="AB362" s="26">
        <v>-99</v>
      </c>
      <c r="AC362" s="26">
        <v>-99</v>
      </c>
      <c r="AD362" s="26">
        <v>-99</v>
      </c>
      <c r="AE362" s="26">
        <v>-99</v>
      </c>
      <c r="AF362" s="26">
        <v>-99</v>
      </c>
      <c r="AG362" s="26">
        <v>-99</v>
      </c>
      <c r="AH362" s="26">
        <v>-99</v>
      </c>
      <c r="AI362" s="26">
        <v>-99</v>
      </c>
      <c r="AJ362" s="26">
        <v>-99</v>
      </c>
    </row>
    <row r="363" spans="1:36" ht="12.75">
      <c r="A363" s="26">
        <v>49</v>
      </c>
      <c r="B363">
        <v>46.25621</v>
      </c>
      <c r="C363">
        <v>-91.92308</v>
      </c>
      <c r="D363" s="26">
        <v>-99</v>
      </c>
      <c r="E363" s="26">
        <v>-99</v>
      </c>
      <c r="F363" s="26">
        <v>-99</v>
      </c>
      <c r="G363" s="26">
        <v>-99</v>
      </c>
      <c r="H363" s="26">
        <v>-99</v>
      </c>
      <c r="I363" s="26">
        <v>-99</v>
      </c>
      <c r="J363" s="26">
        <v>-99</v>
      </c>
      <c r="K363" s="26">
        <v>-99</v>
      </c>
      <c r="L363" s="26">
        <v>-99</v>
      </c>
      <c r="M363" s="26">
        <v>-99</v>
      </c>
      <c r="N363" s="26">
        <v>-99</v>
      </c>
      <c r="O363" s="26">
        <v>-99</v>
      </c>
      <c r="P363" s="26">
        <v>-99</v>
      </c>
      <c r="Q363" s="26">
        <v>-99</v>
      </c>
      <c r="R363" s="26">
        <v>-99</v>
      </c>
      <c r="S363" s="26">
        <v>-99</v>
      </c>
      <c r="T363" s="26">
        <v>-99</v>
      </c>
      <c r="U363" s="26">
        <v>-99</v>
      </c>
      <c r="V363" s="26">
        <v>-99</v>
      </c>
      <c r="W363" s="26">
        <v>-99</v>
      </c>
      <c r="X363" s="26">
        <v>-99</v>
      </c>
      <c r="Y363" s="26">
        <v>-99</v>
      </c>
      <c r="Z363" s="26">
        <v>-99</v>
      </c>
      <c r="AA363" s="26">
        <v>-99</v>
      </c>
      <c r="AB363" s="26">
        <v>-99</v>
      </c>
      <c r="AC363" s="26">
        <v>-99</v>
      </c>
      <c r="AD363" s="26">
        <v>-99</v>
      </c>
      <c r="AE363" s="26">
        <v>-99</v>
      </c>
      <c r="AF363" s="26">
        <v>-99</v>
      </c>
      <c r="AG363" s="26">
        <v>-99</v>
      </c>
      <c r="AH363" s="26">
        <v>-99</v>
      </c>
      <c r="AI363" s="26">
        <v>-99</v>
      </c>
      <c r="AJ363" s="26">
        <v>-99</v>
      </c>
    </row>
    <row r="364" spans="1:36" ht="12.75">
      <c r="A364" s="26">
        <v>55</v>
      </c>
      <c r="B364">
        <v>46.25937</v>
      </c>
      <c r="C364">
        <v>-91.92254</v>
      </c>
      <c r="D364" s="26">
        <v>-99</v>
      </c>
      <c r="E364" s="26">
        <v>-99</v>
      </c>
      <c r="F364" s="26">
        <v>-99</v>
      </c>
      <c r="G364" s="26">
        <v>-99</v>
      </c>
      <c r="H364" s="26">
        <v>-99</v>
      </c>
      <c r="I364" s="26">
        <v>-99</v>
      </c>
      <c r="J364" s="26">
        <v>-99</v>
      </c>
      <c r="K364" s="26">
        <v>-99</v>
      </c>
      <c r="L364" s="26">
        <v>-99</v>
      </c>
      <c r="M364" s="26">
        <v>-99</v>
      </c>
      <c r="N364" s="26">
        <v>-99</v>
      </c>
      <c r="O364" s="26">
        <v>-99</v>
      </c>
      <c r="P364" s="26">
        <v>-99</v>
      </c>
      <c r="Q364" s="26">
        <v>-99</v>
      </c>
      <c r="R364" s="26">
        <v>-99</v>
      </c>
      <c r="S364" s="26">
        <v>-99</v>
      </c>
      <c r="T364" s="26">
        <v>-99</v>
      </c>
      <c r="U364" s="26">
        <v>-99</v>
      </c>
      <c r="V364" s="26">
        <v>-99</v>
      </c>
      <c r="W364" s="26">
        <v>-99</v>
      </c>
      <c r="X364" s="26">
        <v>-99</v>
      </c>
      <c r="Y364" s="26">
        <v>-99</v>
      </c>
      <c r="Z364" s="26">
        <v>-99</v>
      </c>
      <c r="AA364" s="26">
        <v>-99</v>
      </c>
      <c r="AB364" s="26">
        <v>-99</v>
      </c>
      <c r="AC364" s="26">
        <v>-99</v>
      </c>
      <c r="AD364" s="26">
        <v>-99</v>
      </c>
      <c r="AE364" s="26">
        <v>-99</v>
      </c>
      <c r="AF364" s="26">
        <v>-99</v>
      </c>
      <c r="AG364" s="26">
        <v>-99</v>
      </c>
      <c r="AH364" s="26">
        <v>-99</v>
      </c>
      <c r="AI364" s="26">
        <v>-99</v>
      </c>
      <c r="AJ364" s="26">
        <v>-99</v>
      </c>
    </row>
    <row r="365" spans="1:36" ht="12.75">
      <c r="A365" s="26">
        <v>56</v>
      </c>
      <c r="B365">
        <v>46.25892</v>
      </c>
      <c r="C365">
        <v>-91.92253</v>
      </c>
      <c r="D365" s="26">
        <v>-99</v>
      </c>
      <c r="E365" s="26">
        <v>-99</v>
      </c>
      <c r="F365" s="26">
        <v>-99</v>
      </c>
      <c r="G365" s="26">
        <v>-99</v>
      </c>
      <c r="H365" s="26">
        <v>-99</v>
      </c>
      <c r="I365" s="26">
        <v>-99</v>
      </c>
      <c r="J365" s="26">
        <v>-99</v>
      </c>
      <c r="K365" s="26">
        <v>-99</v>
      </c>
      <c r="L365" s="26">
        <v>-99</v>
      </c>
      <c r="M365" s="26">
        <v>-99</v>
      </c>
      <c r="N365" s="26">
        <v>-99</v>
      </c>
      <c r="O365" s="26">
        <v>-99</v>
      </c>
      <c r="P365" s="26">
        <v>-99</v>
      </c>
      <c r="Q365" s="26">
        <v>-99</v>
      </c>
      <c r="R365" s="26">
        <v>-99</v>
      </c>
      <c r="S365" s="26">
        <v>-99</v>
      </c>
      <c r="T365" s="26">
        <v>-99</v>
      </c>
      <c r="U365" s="26">
        <v>-99</v>
      </c>
      <c r="V365" s="26">
        <v>-99</v>
      </c>
      <c r="W365" s="26">
        <v>-99</v>
      </c>
      <c r="X365" s="26">
        <v>-99</v>
      </c>
      <c r="Y365" s="26">
        <v>-99</v>
      </c>
      <c r="Z365" s="26">
        <v>-99</v>
      </c>
      <c r="AA365" s="26">
        <v>-99</v>
      </c>
      <c r="AB365" s="26">
        <v>-99</v>
      </c>
      <c r="AC365" s="26">
        <v>-99</v>
      </c>
      <c r="AD365" s="26">
        <v>-99</v>
      </c>
      <c r="AE365" s="26">
        <v>-99</v>
      </c>
      <c r="AF365" s="26">
        <v>-99</v>
      </c>
      <c r="AG365" s="26">
        <v>-99</v>
      </c>
      <c r="AH365" s="26">
        <v>-99</v>
      </c>
      <c r="AI365" s="26">
        <v>-99</v>
      </c>
      <c r="AJ365" s="26">
        <v>-99</v>
      </c>
    </row>
    <row r="366" spans="1:36" ht="12.75">
      <c r="A366" s="26">
        <v>57</v>
      </c>
      <c r="B366">
        <v>46.25847</v>
      </c>
      <c r="C366">
        <v>-91.92251</v>
      </c>
      <c r="D366" s="26">
        <v>-99</v>
      </c>
      <c r="E366" s="26">
        <v>-99</v>
      </c>
      <c r="F366" s="26">
        <v>-99</v>
      </c>
      <c r="G366" s="26">
        <v>-99</v>
      </c>
      <c r="H366" s="26">
        <v>-99</v>
      </c>
      <c r="I366" s="26">
        <v>-99</v>
      </c>
      <c r="J366" s="26">
        <v>-99</v>
      </c>
      <c r="K366" s="26">
        <v>-99</v>
      </c>
      <c r="L366" s="26">
        <v>-99</v>
      </c>
      <c r="M366" s="26">
        <v>-99</v>
      </c>
      <c r="N366" s="26">
        <v>-99</v>
      </c>
      <c r="O366" s="26">
        <v>-99</v>
      </c>
      <c r="P366" s="26">
        <v>-99</v>
      </c>
      <c r="Q366" s="26">
        <v>-99</v>
      </c>
      <c r="R366" s="26">
        <v>-99</v>
      </c>
      <c r="S366" s="26">
        <v>-99</v>
      </c>
      <c r="T366" s="26">
        <v>-99</v>
      </c>
      <c r="U366" s="26">
        <v>-99</v>
      </c>
      <c r="V366" s="26">
        <v>-99</v>
      </c>
      <c r="W366" s="26">
        <v>-99</v>
      </c>
      <c r="X366" s="26">
        <v>-99</v>
      </c>
      <c r="Y366" s="26">
        <v>-99</v>
      </c>
      <c r="Z366" s="26">
        <v>-99</v>
      </c>
      <c r="AA366" s="26">
        <v>-99</v>
      </c>
      <c r="AB366" s="26">
        <v>-99</v>
      </c>
      <c r="AC366" s="26">
        <v>-99</v>
      </c>
      <c r="AD366" s="26">
        <v>-99</v>
      </c>
      <c r="AE366" s="26">
        <v>-99</v>
      </c>
      <c r="AF366" s="26">
        <v>-99</v>
      </c>
      <c r="AG366" s="26">
        <v>-99</v>
      </c>
      <c r="AH366" s="26">
        <v>-99</v>
      </c>
      <c r="AI366" s="26">
        <v>-99</v>
      </c>
      <c r="AJ366" s="26">
        <v>-99</v>
      </c>
    </row>
    <row r="367" spans="1:36" ht="12.75">
      <c r="A367" s="26">
        <v>58</v>
      </c>
      <c r="B367">
        <v>46.25622</v>
      </c>
      <c r="C367">
        <v>-91.92243</v>
      </c>
      <c r="D367" s="26">
        <v>-99</v>
      </c>
      <c r="E367" s="26">
        <v>-99</v>
      </c>
      <c r="F367" s="26">
        <v>-99</v>
      </c>
      <c r="G367" s="26">
        <v>-99</v>
      </c>
      <c r="H367" s="26">
        <v>-99</v>
      </c>
      <c r="I367" s="26">
        <v>-99</v>
      </c>
      <c r="J367" s="26">
        <v>-99</v>
      </c>
      <c r="K367" s="26">
        <v>-99</v>
      </c>
      <c r="L367" s="26">
        <v>-99</v>
      </c>
      <c r="M367" s="26">
        <v>-99</v>
      </c>
      <c r="N367" s="26">
        <v>-99</v>
      </c>
      <c r="O367" s="26">
        <v>-99</v>
      </c>
      <c r="P367" s="26">
        <v>-99</v>
      </c>
      <c r="Q367" s="26">
        <v>-99</v>
      </c>
      <c r="R367" s="26">
        <v>-99</v>
      </c>
      <c r="S367" s="26">
        <v>-99</v>
      </c>
      <c r="T367" s="26">
        <v>-99</v>
      </c>
      <c r="U367" s="26">
        <v>-99</v>
      </c>
      <c r="V367" s="26">
        <v>-99</v>
      </c>
      <c r="W367" s="26">
        <v>-99</v>
      </c>
      <c r="X367" s="26">
        <v>-99</v>
      </c>
      <c r="Y367" s="26">
        <v>-99</v>
      </c>
      <c r="Z367" s="26">
        <v>-99</v>
      </c>
      <c r="AA367" s="26">
        <v>-99</v>
      </c>
      <c r="AB367" s="26">
        <v>-99</v>
      </c>
      <c r="AC367" s="26">
        <v>-99</v>
      </c>
      <c r="AD367" s="26">
        <v>-99</v>
      </c>
      <c r="AE367" s="26">
        <v>-99</v>
      </c>
      <c r="AF367" s="26">
        <v>-99</v>
      </c>
      <c r="AG367" s="26">
        <v>-99</v>
      </c>
      <c r="AH367" s="26">
        <v>-99</v>
      </c>
      <c r="AI367" s="26">
        <v>-99</v>
      </c>
      <c r="AJ367" s="26">
        <v>-99</v>
      </c>
    </row>
    <row r="368" spans="1:36" ht="12.75">
      <c r="A368" s="26">
        <v>65</v>
      </c>
      <c r="B368">
        <v>46.25893</v>
      </c>
      <c r="C368">
        <v>-91.92188</v>
      </c>
      <c r="D368" s="26">
        <v>-99</v>
      </c>
      <c r="E368" s="26">
        <v>-99</v>
      </c>
      <c r="F368" s="26">
        <v>-99</v>
      </c>
      <c r="G368" s="26">
        <v>-99</v>
      </c>
      <c r="H368" s="26">
        <v>-99</v>
      </c>
      <c r="I368" s="26">
        <v>-99</v>
      </c>
      <c r="J368" s="26">
        <v>-99</v>
      </c>
      <c r="K368" s="26">
        <v>-99</v>
      </c>
      <c r="L368" s="26">
        <v>-99</v>
      </c>
      <c r="M368" s="26">
        <v>-99</v>
      </c>
      <c r="N368" s="26">
        <v>-99</v>
      </c>
      <c r="O368" s="26">
        <v>-99</v>
      </c>
      <c r="P368" s="26">
        <v>-99</v>
      </c>
      <c r="Q368" s="26">
        <v>-99</v>
      </c>
      <c r="R368" s="26">
        <v>-99</v>
      </c>
      <c r="S368" s="26">
        <v>-99</v>
      </c>
      <c r="T368" s="26">
        <v>-99</v>
      </c>
      <c r="U368" s="26">
        <v>-99</v>
      </c>
      <c r="V368" s="26">
        <v>-99</v>
      </c>
      <c r="W368" s="26">
        <v>-99</v>
      </c>
      <c r="X368" s="26">
        <v>-99</v>
      </c>
      <c r="Y368" s="26">
        <v>-99</v>
      </c>
      <c r="Z368" s="26">
        <v>-99</v>
      </c>
      <c r="AA368" s="26">
        <v>-99</v>
      </c>
      <c r="AB368" s="26">
        <v>-99</v>
      </c>
      <c r="AC368" s="26">
        <v>-99</v>
      </c>
      <c r="AD368" s="26">
        <v>-99</v>
      </c>
      <c r="AE368" s="26">
        <v>-99</v>
      </c>
      <c r="AF368" s="26">
        <v>-99</v>
      </c>
      <c r="AG368" s="26">
        <v>-99</v>
      </c>
      <c r="AH368" s="26">
        <v>-99</v>
      </c>
      <c r="AI368" s="26">
        <v>-99</v>
      </c>
      <c r="AJ368" s="26">
        <v>-99</v>
      </c>
    </row>
    <row r="369" spans="1:36" ht="12.75">
      <c r="A369" s="26">
        <v>66</v>
      </c>
      <c r="B369">
        <v>46.25848</v>
      </c>
      <c r="C369">
        <v>-91.92186</v>
      </c>
      <c r="D369" s="26">
        <v>-99</v>
      </c>
      <c r="E369" s="26">
        <v>-99</v>
      </c>
      <c r="F369" s="26">
        <v>-99</v>
      </c>
      <c r="G369" s="26">
        <v>-99</v>
      </c>
      <c r="H369" s="26">
        <v>-99</v>
      </c>
      <c r="I369" s="26">
        <v>-99</v>
      </c>
      <c r="J369" s="26">
        <v>-99</v>
      </c>
      <c r="K369" s="26">
        <v>-99</v>
      </c>
      <c r="L369" s="26">
        <v>-99</v>
      </c>
      <c r="M369" s="26">
        <v>-99</v>
      </c>
      <c r="N369" s="26">
        <v>-99</v>
      </c>
      <c r="O369" s="26">
        <v>-99</v>
      </c>
      <c r="P369" s="26">
        <v>-99</v>
      </c>
      <c r="Q369" s="26">
        <v>-99</v>
      </c>
      <c r="R369" s="26">
        <v>-99</v>
      </c>
      <c r="S369" s="26">
        <v>-99</v>
      </c>
      <c r="T369" s="26">
        <v>-99</v>
      </c>
      <c r="U369" s="26">
        <v>-99</v>
      </c>
      <c r="V369" s="26">
        <v>-99</v>
      </c>
      <c r="W369" s="26">
        <v>-99</v>
      </c>
      <c r="X369" s="26">
        <v>-99</v>
      </c>
      <c r="Y369" s="26">
        <v>-99</v>
      </c>
      <c r="Z369" s="26">
        <v>-99</v>
      </c>
      <c r="AA369" s="26">
        <v>-99</v>
      </c>
      <c r="AB369" s="26">
        <v>-99</v>
      </c>
      <c r="AC369" s="26">
        <v>-99</v>
      </c>
      <c r="AD369" s="26">
        <v>-99</v>
      </c>
      <c r="AE369" s="26">
        <v>-99</v>
      </c>
      <c r="AF369" s="26">
        <v>-99</v>
      </c>
      <c r="AG369" s="26">
        <v>-99</v>
      </c>
      <c r="AH369" s="26">
        <v>-99</v>
      </c>
      <c r="AI369" s="26">
        <v>-99</v>
      </c>
      <c r="AJ369" s="26">
        <v>-99</v>
      </c>
    </row>
    <row r="370" spans="1:36" ht="12.75">
      <c r="A370" s="26">
        <v>67</v>
      </c>
      <c r="B370">
        <v>46.25623</v>
      </c>
      <c r="C370">
        <v>-91.92178</v>
      </c>
      <c r="D370" s="26">
        <v>-99</v>
      </c>
      <c r="E370" s="26">
        <v>-99</v>
      </c>
      <c r="F370" s="26">
        <v>-99</v>
      </c>
      <c r="G370" s="26">
        <v>-99</v>
      </c>
      <c r="H370" s="26">
        <v>-99</v>
      </c>
      <c r="I370" s="26">
        <v>-99</v>
      </c>
      <c r="J370" s="26">
        <v>-99</v>
      </c>
      <c r="K370" s="26">
        <v>-99</v>
      </c>
      <c r="L370" s="26">
        <v>-99</v>
      </c>
      <c r="M370" s="26">
        <v>-99</v>
      </c>
      <c r="N370" s="26">
        <v>-99</v>
      </c>
      <c r="O370" s="26">
        <v>-99</v>
      </c>
      <c r="P370" s="26">
        <v>-99</v>
      </c>
      <c r="Q370" s="26">
        <v>-99</v>
      </c>
      <c r="R370" s="26">
        <v>-99</v>
      </c>
      <c r="S370" s="26">
        <v>-99</v>
      </c>
      <c r="T370" s="26">
        <v>-99</v>
      </c>
      <c r="U370" s="26">
        <v>-99</v>
      </c>
      <c r="V370" s="26">
        <v>-99</v>
      </c>
      <c r="W370" s="26">
        <v>-99</v>
      </c>
      <c r="X370" s="26">
        <v>-99</v>
      </c>
      <c r="Y370" s="26">
        <v>-99</v>
      </c>
      <c r="Z370" s="26">
        <v>-99</v>
      </c>
      <c r="AA370" s="26">
        <v>-99</v>
      </c>
      <c r="AB370" s="26">
        <v>-99</v>
      </c>
      <c r="AC370" s="26">
        <v>-99</v>
      </c>
      <c r="AD370" s="26">
        <v>-99</v>
      </c>
      <c r="AE370" s="26">
        <v>-99</v>
      </c>
      <c r="AF370" s="26">
        <v>-99</v>
      </c>
      <c r="AG370" s="26">
        <v>-99</v>
      </c>
      <c r="AH370" s="26">
        <v>-99</v>
      </c>
      <c r="AI370" s="26">
        <v>-99</v>
      </c>
      <c r="AJ370" s="26">
        <v>-99</v>
      </c>
    </row>
    <row r="371" spans="1:36" ht="12.75">
      <c r="A371" s="26">
        <v>68</v>
      </c>
      <c r="B371">
        <v>46.25578</v>
      </c>
      <c r="C371">
        <v>-91.92177</v>
      </c>
      <c r="D371" s="26">
        <v>-99</v>
      </c>
      <c r="E371" s="26">
        <v>-99</v>
      </c>
      <c r="F371" s="26">
        <v>-99</v>
      </c>
      <c r="G371" s="26">
        <v>-99</v>
      </c>
      <c r="H371" s="26">
        <v>-99</v>
      </c>
      <c r="I371" s="26">
        <v>-99</v>
      </c>
      <c r="J371" s="26">
        <v>-99</v>
      </c>
      <c r="K371" s="26">
        <v>-99</v>
      </c>
      <c r="L371" s="26">
        <v>-99</v>
      </c>
      <c r="M371" s="26">
        <v>-99</v>
      </c>
      <c r="N371" s="26">
        <v>-99</v>
      </c>
      <c r="O371" s="26">
        <v>-99</v>
      </c>
      <c r="P371" s="26">
        <v>-99</v>
      </c>
      <c r="Q371" s="26">
        <v>-99</v>
      </c>
      <c r="R371" s="26">
        <v>-99</v>
      </c>
      <c r="S371" s="26">
        <v>-99</v>
      </c>
      <c r="T371" s="26">
        <v>-99</v>
      </c>
      <c r="U371" s="26">
        <v>-99</v>
      </c>
      <c r="V371" s="26">
        <v>-99</v>
      </c>
      <c r="W371" s="26">
        <v>-99</v>
      </c>
      <c r="X371" s="26">
        <v>-99</v>
      </c>
      <c r="Y371" s="26">
        <v>-99</v>
      </c>
      <c r="Z371" s="26">
        <v>-99</v>
      </c>
      <c r="AA371" s="26">
        <v>-99</v>
      </c>
      <c r="AB371" s="26">
        <v>-99</v>
      </c>
      <c r="AC371" s="26">
        <v>-99</v>
      </c>
      <c r="AD371" s="26">
        <v>-99</v>
      </c>
      <c r="AE371" s="26">
        <v>-99</v>
      </c>
      <c r="AF371" s="26">
        <v>-99</v>
      </c>
      <c r="AG371" s="26">
        <v>-99</v>
      </c>
      <c r="AH371" s="26">
        <v>-99</v>
      </c>
      <c r="AI371" s="26">
        <v>-99</v>
      </c>
      <c r="AJ371" s="26">
        <v>-99</v>
      </c>
    </row>
    <row r="372" spans="1:36" ht="12.75">
      <c r="A372" s="26">
        <v>74</v>
      </c>
      <c r="B372">
        <v>46.25894</v>
      </c>
      <c r="C372">
        <v>-91.92123</v>
      </c>
      <c r="D372" s="26">
        <v>-99</v>
      </c>
      <c r="E372" s="26">
        <v>-99</v>
      </c>
      <c r="F372" s="26">
        <v>-99</v>
      </c>
      <c r="G372" s="26">
        <v>-99</v>
      </c>
      <c r="H372" s="26">
        <v>-99</v>
      </c>
      <c r="I372" s="26">
        <v>-99</v>
      </c>
      <c r="J372" s="26">
        <v>-99</v>
      </c>
      <c r="K372" s="26">
        <v>-99</v>
      </c>
      <c r="L372" s="26">
        <v>-99</v>
      </c>
      <c r="M372" s="26">
        <v>-99</v>
      </c>
      <c r="N372" s="26">
        <v>-99</v>
      </c>
      <c r="O372" s="26">
        <v>-99</v>
      </c>
      <c r="P372" s="26">
        <v>-99</v>
      </c>
      <c r="Q372" s="26">
        <v>-99</v>
      </c>
      <c r="R372" s="26">
        <v>-99</v>
      </c>
      <c r="S372" s="26">
        <v>-99</v>
      </c>
      <c r="T372" s="26">
        <v>-99</v>
      </c>
      <c r="U372" s="26">
        <v>-99</v>
      </c>
      <c r="V372" s="26">
        <v>-99</v>
      </c>
      <c r="W372" s="26">
        <v>-99</v>
      </c>
      <c r="X372" s="26">
        <v>-99</v>
      </c>
      <c r="Y372" s="26">
        <v>-99</v>
      </c>
      <c r="Z372" s="26">
        <v>-99</v>
      </c>
      <c r="AA372" s="26">
        <v>-99</v>
      </c>
      <c r="AB372" s="26">
        <v>-99</v>
      </c>
      <c r="AC372" s="26">
        <v>-99</v>
      </c>
      <c r="AD372" s="26">
        <v>-99</v>
      </c>
      <c r="AE372" s="26">
        <v>-99</v>
      </c>
      <c r="AF372" s="26">
        <v>-99</v>
      </c>
      <c r="AG372" s="26">
        <v>-99</v>
      </c>
      <c r="AH372" s="26">
        <v>-99</v>
      </c>
      <c r="AI372" s="26">
        <v>-99</v>
      </c>
      <c r="AJ372" s="26">
        <v>-99</v>
      </c>
    </row>
    <row r="373" spans="1:36" ht="12.75">
      <c r="A373" s="26">
        <v>75</v>
      </c>
      <c r="B373">
        <v>46.25849</v>
      </c>
      <c r="C373">
        <v>-91.92121</v>
      </c>
      <c r="D373" s="26">
        <v>-99</v>
      </c>
      <c r="E373" s="26">
        <v>-99</v>
      </c>
      <c r="F373" s="26">
        <v>-99</v>
      </c>
      <c r="G373" s="26">
        <v>-99</v>
      </c>
      <c r="H373" s="26">
        <v>-99</v>
      </c>
      <c r="I373" s="26">
        <v>-99</v>
      </c>
      <c r="J373" s="26">
        <v>-99</v>
      </c>
      <c r="K373" s="26">
        <v>-99</v>
      </c>
      <c r="L373" s="26">
        <v>-99</v>
      </c>
      <c r="M373" s="26">
        <v>-99</v>
      </c>
      <c r="N373" s="26">
        <v>-99</v>
      </c>
      <c r="O373" s="26">
        <v>-99</v>
      </c>
      <c r="P373" s="26">
        <v>-99</v>
      </c>
      <c r="Q373" s="26">
        <v>-99</v>
      </c>
      <c r="R373" s="26">
        <v>-99</v>
      </c>
      <c r="S373" s="26">
        <v>-99</v>
      </c>
      <c r="T373" s="26">
        <v>-99</v>
      </c>
      <c r="U373" s="26">
        <v>-99</v>
      </c>
      <c r="V373" s="26">
        <v>-99</v>
      </c>
      <c r="W373" s="26">
        <v>-99</v>
      </c>
      <c r="X373" s="26">
        <v>-99</v>
      </c>
      <c r="Y373" s="26">
        <v>-99</v>
      </c>
      <c r="Z373" s="26">
        <v>-99</v>
      </c>
      <c r="AA373" s="26">
        <v>-99</v>
      </c>
      <c r="AB373" s="26">
        <v>-99</v>
      </c>
      <c r="AC373" s="26">
        <v>-99</v>
      </c>
      <c r="AD373" s="26">
        <v>-99</v>
      </c>
      <c r="AE373" s="26">
        <v>-99</v>
      </c>
      <c r="AF373" s="26">
        <v>-99</v>
      </c>
      <c r="AG373" s="26">
        <v>-99</v>
      </c>
      <c r="AH373" s="26">
        <v>-99</v>
      </c>
      <c r="AI373" s="26">
        <v>-99</v>
      </c>
      <c r="AJ373" s="26">
        <v>-99</v>
      </c>
    </row>
    <row r="374" spans="1:36" ht="12.75">
      <c r="A374" s="26">
        <v>76</v>
      </c>
      <c r="B374">
        <v>46.25579</v>
      </c>
      <c r="C374">
        <v>-91.92112</v>
      </c>
      <c r="D374" s="26">
        <v>-99</v>
      </c>
      <c r="E374" s="26">
        <v>-99</v>
      </c>
      <c r="F374" s="26">
        <v>-99</v>
      </c>
      <c r="G374" s="26">
        <v>-99</v>
      </c>
      <c r="H374" s="26">
        <v>-99</v>
      </c>
      <c r="I374" s="26">
        <v>-99</v>
      </c>
      <c r="J374" s="26">
        <v>-99</v>
      </c>
      <c r="K374" s="26">
        <v>-99</v>
      </c>
      <c r="L374" s="26">
        <v>-99</v>
      </c>
      <c r="M374" s="26">
        <v>-99</v>
      </c>
      <c r="N374" s="26">
        <v>-99</v>
      </c>
      <c r="O374" s="26">
        <v>-99</v>
      </c>
      <c r="P374" s="26">
        <v>-99</v>
      </c>
      <c r="Q374" s="26">
        <v>-99</v>
      </c>
      <c r="R374" s="26">
        <v>-99</v>
      </c>
      <c r="S374" s="26">
        <v>-99</v>
      </c>
      <c r="T374" s="26">
        <v>-99</v>
      </c>
      <c r="U374" s="26">
        <v>-99</v>
      </c>
      <c r="V374" s="26">
        <v>-99</v>
      </c>
      <c r="W374" s="26">
        <v>-99</v>
      </c>
      <c r="X374" s="26">
        <v>-99</v>
      </c>
      <c r="Y374" s="26">
        <v>-99</v>
      </c>
      <c r="Z374" s="26">
        <v>-99</v>
      </c>
      <c r="AA374" s="26">
        <v>-99</v>
      </c>
      <c r="AB374" s="26">
        <v>-99</v>
      </c>
      <c r="AC374" s="26">
        <v>-99</v>
      </c>
      <c r="AD374" s="26">
        <v>-99</v>
      </c>
      <c r="AE374" s="26">
        <v>-99</v>
      </c>
      <c r="AF374" s="26">
        <v>-99</v>
      </c>
      <c r="AG374" s="26">
        <v>-99</v>
      </c>
      <c r="AH374" s="26">
        <v>-99</v>
      </c>
      <c r="AI374" s="26">
        <v>-99</v>
      </c>
      <c r="AJ374" s="26">
        <v>-99</v>
      </c>
    </row>
    <row r="375" spans="1:36" ht="12.75">
      <c r="A375" s="26">
        <v>83</v>
      </c>
      <c r="B375">
        <v>46.25895</v>
      </c>
      <c r="C375">
        <v>-91.92058</v>
      </c>
      <c r="D375" s="26">
        <v>-99</v>
      </c>
      <c r="E375" s="26">
        <v>-99</v>
      </c>
      <c r="F375" s="26">
        <v>-99</v>
      </c>
      <c r="G375" s="26">
        <v>-99</v>
      </c>
      <c r="H375" s="26">
        <v>-99</v>
      </c>
      <c r="I375" s="26">
        <v>-99</v>
      </c>
      <c r="J375" s="26">
        <v>-99</v>
      </c>
      <c r="K375" s="26">
        <v>-99</v>
      </c>
      <c r="L375" s="26">
        <v>-99</v>
      </c>
      <c r="M375" s="26">
        <v>-99</v>
      </c>
      <c r="N375" s="26">
        <v>-99</v>
      </c>
      <c r="O375" s="26">
        <v>-99</v>
      </c>
      <c r="P375" s="26">
        <v>-99</v>
      </c>
      <c r="Q375" s="26">
        <v>-99</v>
      </c>
      <c r="R375" s="26">
        <v>-99</v>
      </c>
      <c r="S375" s="26">
        <v>-99</v>
      </c>
      <c r="T375" s="26">
        <v>-99</v>
      </c>
      <c r="U375" s="26">
        <v>-99</v>
      </c>
      <c r="V375" s="26">
        <v>-99</v>
      </c>
      <c r="W375" s="26">
        <v>-99</v>
      </c>
      <c r="X375" s="26">
        <v>-99</v>
      </c>
      <c r="Y375" s="26">
        <v>-99</v>
      </c>
      <c r="Z375" s="26">
        <v>-99</v>
      </c>
      <c r="AA375" s="26">
        <v>-99</v>
      </c>
      <c r="AB375" s="26">
        <v>-99</v>
      </c>
      <c r="AC375" s="26">
        <v>-99</v>
      </c>
      <c r="AD375" s="26">
        <v>-99</v>
      </c>
      <c r="AE375" s="26">
        <v>-99</v>
      </c>
      <c r="AF375" s="26">
        <v>-99</v>
      </c>
      <c r="AG375" s="26">
        <v>-99</v>
      </c>
      <c r="AH375" s="26">
        <v>-99</v>
      </c>
      <c r="AI375" s="26">
        <v>-99</v>
      </c>
      <c r="AJ375" s="26">
        <v>-99</v>
      </c>
    </row>
    <row r="376" spans="1:36" ht="12.75">
      <c r="A376" s="26">
        <v>84</v>
      </c>
      <c r="B376">
        <v>46.2585</v>
      </c>
      <c r="C376">
        <v>-91.92057</v>
      </c>
      <c r="D376" s="26">
        <v>-99</v>
      </c>
      <c r="E376" s="26">
        <v>-99</v>
      </c>
      <c r="F376" s="26">
        <v>-99</v>
      </c>
      <c r="G376" s="26">
        <v>-99</v>
      </c>
      <c r="H376" s="26">
        <v>-99</v>
      </c>
      <c r="I376" s="26">
        <v>-99</v>
      </c>
      <c r="J376" s="26">
        <v>-99</v>
      </c>
      <c r="K376" s="26">
        <v>-99</v>
      </c>
      <c r="L376" s="26">
        <v>-99</v>
      </c>
      <c r="M376" s="26">
        <v>-99</v>
      </c>
      <c r="N376" s="26">
        <v>-99</v>
      </c>
      <c r="O376" s="26">
        <v>-99</v>
      </c>
      <c r="P376" s="26">
        <v>-99</v>
      </c>
      <c r="Q376" s="26">
        <v>-99</v>
      </c>
      <c r="R376" s="26">
        <v>-99</v>
      </c>
      <c r="S376" s="26">
        <v>-99</v>
      </c>
      <c r="T376" s="26">
        <v>-99</v>
      </c>
      <c r="U376" s="26">
        <v>-99</v>
      </c>
      <c r="V376" s="26">
        <v>-99</v>
      </c>
      <c r="W376" s="26">
        <v>-99</v>
      </c>
      <c r="X376" s="26">
        <v>-99</v>
      </c>
      <c r="Y376" s="26">
        <v>-99</v>
      </c>
      <c r="Z376" s="26">
        <v>-99</v>
      </c>
      <c r="AA376" s="26">
        <v>-99</v>
      </c>
      <c r="AB376" s="26">
        <v>-99</v>
      </c>
      <c r="AC376" s="26">
        <v>-99</v>
      </c>
      <c r="AD376" s="26">
        <v>-99</v>
      </c>
      <c r="AE376" s="26">
        <v>-99</v>
      </c>
      <c r="AF376" s="26">
        <v>-99</v>
      </c>
      <c r="AG376" s="26">
        <v>-99</v>
      </c>
      <c r="AH376" s="26">
        <v>-99</v>
      </c>
      <c r="AI376" s="26">
        <v>-99</v>
      </c>
      <c r="AJ376" s="26">
        <v>-99</v>
      </c>
    </row>
    <row r="377" spans="1:36" ht="12.75">
      <c r="A377" s="26">
        <v>93</v>
      </c>
      <c r="B377">
        <v>46.25896</v>
      </c>
      <c r="C377">
        <v>-91.91993</v>
      </c>
      <c r="D377" s="26">
        <v>-99</v>
      </c>
      <c r="E377" s="26">
        <v>-99</v>
      </c>
      <c r="F377" s="26">
        <v>-99</v>
      </c>
      <c r="G377" s="26">
        <v>-99</v>
      </c>
      <c r="H377" s="26">
        <v>-99</v>
      </c>
      <c r="I377" s="26">
        <v>-99</v>
      </c>
      <c r="J377" s="26">
        <v>-99</v>
      </c>
      <c r="K377" s="26">
        <v>-99</v>
      </c>
      <c r="L377" s="26">
        <v>-99</v>
      </c>
      <c r="M377" s="26">
        <v>-99</v>
      </c>
      <c r="N377" s="26">
        <v>-99</v>
      </c>
      <c r="O377" s="26">
        <v>-99</v>
      </c>
      <c r="P377" s="26">
        <v>-99</v>
      </c>
      <c r="Q377" s="26">
        <v>-99</v>
      </c>
      <c r="R377" s="26">
        <v>-99</v>
      </c>
      <c r="S377" s="26">
        <v>-99</v>
      </c>
      <c r="T377" s="26">
        <v>-99</v>
      </c>
      <c r="U377" s="26">
        <v>-99</v>
      </c>
      <c r="V377" s="26">
        <v>-99</v>
      </c>
      <c r="W377" s="26">
        <v>-99</v>
      </c>
      <c r="X377" s="26">
        <v>-99</v>
      </c>
      <c r="Y377" s="26">
        <v>-99</v>
      </c>
      <c r="Z377" s="26">
        <v>-99</v>
      </c>
      <c r="AA377" s="26">
        <v>-99</v>
      </c>
      <c r="AB377" s="26">
        <v>-99</v>
      </c>
      <c r="AC377" s="26">
        <v>-99</v>
      </c>
      <c r="AD377" s="26">
        <v>-99</v>
      </c>
      <c r="AE377" s="26">
        <v>-99</v>
      </c>
      <c r="AF377" s="26">
        <v>-99</v>
      </c>
      <c r="AG377" s="26">
        <v>-99</v>
      </c>
      <c r="AH377" s="26">
        <v>-99</v>
      </c>
      <c r="AI377" s="26">
        <v>-99</v>
      </c>
      <c r="AJ377" s="26">
        <v>-99</v>
      </c>
    </row>
    <row r="378" spans="1:36" ht="12.75">
      <c r="A378" s="26">
        <v>94</v>
      </c>
      <c r="B378">
        <v>46.25851</v>
      </c>
      <c r="C378">
        <v>-91.91992</v>
      </c>
      <c r="D378" s="26">
        <v>-99</v>
      </c>
      <c r="E378" s="26">
        <v>-99</v>
      </c>
      <c r="F378" s="26">
        <v>-99</v>
      </c>
      <c r="G378" s="26">
        <v>-99</v>
      </c>
      <c r="H378" s="26">
        <v>-99</v>
      </c>
      <c r="I378" s="26">
        <v>-99</v>
      </c>
      <c r="J378" s="26">
        <v>-99</v>
      </c>
      <c r="K378" s="26">
        <v>-99</v>
      </c>
      <c r="L378" s="26">
        <v>-99</v>
      </c>
      <c r="M378" s="26">
        <v>-99</v>
      </c>
      <c r="N378" s="26">
        <v>-99</v>
      </c>
      <c r="O378" s="26">
        <v>-99</v>
      </c>
      <c r="P378" s="26">
        <v>-99</v>
      </c>
      <c r="Q378" s="26">
        <v>-99</v>
      </c>
      <c r="R378" s="26">
        <v>-99</v>
      </c>
      <c r="S378" s="26">
        <v>-99</v>
      </c>
      <c r="T378" s="26">
        <v>-99</v>
      </c>
      <c r="U378" s="26">
        <v>-99</v>
      </c>
      <c r="V378" s="26">
        <v>-99</v>
      </c>
      <c r="W378" s="26">
        <v>-99</v>
      </c>
      <c r="X378" s="26">
        <v>-99</v>
      </c>
      <c r="Y378" s="26">
        <v>-99</v>
      </c>
      <c r="Z378" s="26">
        <v>-99</v>
      </c>
      <c r="AA378" s="26">
        <v>-99</v>
      </c>
      <c r="AB378" s="26">
        <v>-99</v>
      </c>
      <c r="AC378" s="26">
        <v>-99</v>
      </c>
      <c r="AD378" s="26">
        <v>-99</v>
      </c>
      <c r="AE378" s="26">
        <v>-99</v>
      </c>
      <c r="AF378" s="26">
        <v>-99</v>
      </c>
      <c r="AG378" s="26">
        <v>-99</v>
      </c>
      <c r="AH378" s="26">
        <v>-99</v>
      </c>
      <c r="AI378" s="26">
        <v>-99</v>
      </c>
      <c r="AJ378" s="26">
        <v>-99</v>
      </c>
    </row>
    <row r="379" spans="1:36" ht="12.75">
      <c r="A379" s="26">
        <v>95</v>
      </c>
      <c r="B379">
        <v>46.25581</v>
      </c>
      <c r="C379">
        <v>-91.91982</v>
      </c>
      <c r="D379" s="26">
        <v>-99</v>
      </c>
      <c r="E379" s="26">
        <v>-99</v>
      </c>
      <c r="F379" s="26">
        <v>-99</v>
      </c>
      <c r="G379" s="26">
        <v>-99</v>
      </c>
      <c r="H379" s="26">
        <v>-99</v>
      </c>
      <c r="I379" s="26">
        <v>-99</v>
      </c>
      <c r="J379" s="26">
        <v>-99</v>
      </c>
      <c r="K379" s="26">
        <v>-99</v>
      </c>
      <c r="L379" s="26">
        <v>-99</v>
      </c>
      <c r="M379" s="26">
        <v>-99</v>
      </c>
      <c r="N379" s="26">
        <v>-99</v>
      </c>
      <c r="O379" s="26">
        <v>-99</v>
      </c>
      <c r="P379" s="26">
        <v>-99</v>
      </c>
      <c r="Q379" s="26">
        <v>-99</v>
      </c>
      <c r="R379" s="26">
        <v>-99</v>
      </c>
      <c r="S379" s="26">
        <v>-99</v>
      </c>
      <c r="T379" s="26">
        <v>-99</v>
      </c>
      <c r="U379" s="26">
        <v>-99</v>
      </c>
      <c r="V379" s="26">
        <v>-99</v>
      </c>
      <c r="W379" s="26">
        <v>-99</v>
      </c>
      <c r="X379" s="26">
        <v>-99</v>
      </c>
      <c r="Y379" s="26">
        <v>-99</v>
      </c>
      <c r="Z379" s="26">
        <v>-99</v>
      </c>
      <c r="AA379" s="26">
        <v>-99</v>
      </c>
      <c r="AB379" s="26">
        <v>-99</v>
      </c>
      <c r="AC379" s="26">
        <v>-99</v>
      </c>
      <c r="AD379" s="26">
        <v>-99</v>
      </c>
      <c r="AE379" s="26">
        <v>-99</v>
      </c>
      <c r="AF379" s="26">
        <v>-99</v>
      </c>
      <c r="AG379" s="26">
        <v>-99</v>
      </c>
      <c r="AH379" s="26">
        <v>-99</v>
      </c>
      <c r="AI379" s="26">
        <v>-99</v>
      </c>
      <c r="AJ379" s="26">
        <v>-99</v>
      </c>
    </row>
    <row r="380" spans="1:36" ht="12.75">
      <c r="A380" s="26">
        <v>105</v>
      </c>
      <c r="B380">
        <v>46.25897</v>
      </c>
      <c r="C380">
        <v>-91.91928</v>
      </c>
      <c r="D380" s="26">
        <v>-99</v>
      </c>
      <c r="E380" s="26">
        <v>-99</v>
      </c>
      <c r="F380" s="26">
        <v>-99</v>
      </c>
      <c r="G380" s="26">
        <v>-99</v>
      </c>
      <c r="H380" s="26">
        <v>-99</v>
      </c>
      <c r="I380" s="26">
        <v>-99</v>
      </c>
      <c r="J380" s="26">
        <v>-99</v>
      </c>
      <c r="K380" s="26">
        <v>-99</v>
      </c>
      <c r="L380" s="26">
        <v>-99</v>
      </c>
      <c r="M380" s="26">
        <v>-99</v>
      </c>
      <c r="N380" s="26">
        <v>-99</v>
      </c>
      <c r="O380" s="26">
        <v>-99</v>
      </c>
      <c r="P380" s="26">
        <v>-99</v>
      </c>
      <c r="Q380" s="26">
        <v>-99</v>
      </c>
      <c r="R380" s="26">
        <v>-99</v>
      </c>
      <c r="S380" s="26">
        <v>-99</v>
      </c>
      <c r="T380" s="26">
        <v>-99</v>
      </c>
      <c r="U380" s="26">
        <v>-99</v>
      </c>
      <c r="V380" s="26">
        <v>-99</v>
      </c>
      <c r="W380" s="26">
        <v>-99</v>
      </c>
      <c r="X380" s="26">
        <v>-99</v>
      </c>
      <c r="Y380" s="26">
        <v>-99</v>
      </c>
      <c r="Z380" s="26">
        <v>-99</v>
      </c>
      <c r="AA380" s="26">
        <v>-99</v>
      </c>
      <c r="AB380" s="26">
        <v>-99</v>
      </c>
      <c r="AC380" s="26">
        <v>-99</v>
      </c>
      <c r="AD380" s="26">
        <v>-99</v>
      </c>
      <c r="AE380" s="26">
        <v>-99</v>
      </c>
      <c r="AF380" s="26">
        <v>-99</v>
      </c>
      <c r="AG380" s="26">
        <v>-99</v>
      </c>
      <c r="AH380" s="26">
        <v>-99</v>
      </c>
      <c r="AI380" s="26">
        <v>-99</v>
      </c>
      <c r="AJ380" s="26">
        <v>-99</v>
      </c>
    </row>
    <row r="381" spans="1:36" ht="12.75">
      <c r="A381" s="26">
        <v>106</v>
      </c>
      <c r="B381">
        <v>46.25852</v>
      </c>
      <c r="C381">
        <v>-91.91927</v>
      </c>
      <c r="D381" s="26">
        <v>-99</v>
      </c>
      <c r="E381" s="26">
        <v>-99</v>
      </c>
      <c r="F381" s="26">
        <v>-99</v>
      </c>
      <c r="G381" s="26">
        <v>-99</v>
      </c>
      <c r="H381" s="26">
        <v>-99</v>
      </c>
      <c r="I381" s="26">
        <v>-99</v>
      </c>
      <c r="J381" s="26">
        <v>-99</v>
      </c>
      <c r="K381" s="26">
        <v>-99</v>
      </c>
      <c r="L381" s="26">
        <v>-99</v>
      </c>
      <c r="M381" s="26">
        <v>-99</v>
      </c>
      <c r="N381" s="26">
        <v>-99</v>
      </c>
      <c r="O381" s="26">
        <v>-99</v>
      </c>
      <c r="P381" s="26">
        <v>-99</v>
      </c>
      <c r="Q381" s="26">
        <v>-99</v>
      </c>
      <c r="R381" s="26">
        <v>-99</v>
      </c>
      <c r="S381" s="26">
        <v>-99</v>
      </c>
      <c r="T381" s="26">
        <v>-99</v>
      </c>
      <c r="U381" s="26">
        <v>-99</v>
      </c>
      <c r="V381" s="26">
        <v>-99</v>
      </c>
      <c r="W381" s="26">
        <v>-99</v>
      </c>
      <c r="X381" s="26">
        <v>-99</v>
      </c>
      <c r="Y381" s="26">
        <v>-99</v>
      </c>
      <c r="Z381" s="26">
        <v>-99</v>
      </c>
      <c r="AA381" s="26">
        <v>-99</v>
      </c>
      <c r="AB381" s="26">
        <v>-99</v>
      </c>
      <c r="AC381" s="26">
        <v>-99</v>
      </c>
      <c r="AD381" s="26">
        <v>-99</v>
      </c>
      <c r="AE381" s="26">
        <v>-99</v>
      </c>
      <c r="AF381" s="26">
        <v>-99</v>
      </c>
      <c r="AG381" s="26">
        <v>-99</v>
      </c>
      <c r="AH381" s="26">
        <v>-99</v>
      </c>
      <c r="AI381" s="26">
        <v>-99</v>
      </c>
      <c r="AJ381" s="26">
        <v>-99</v>
      </c>
    </row>
    <row r="382" spans="1:36" ht="12.75">
      <c r="A382" s="26">
        <v>107</v>
      </c>
      <c r="B382">
        <v>46.25807</v>
      </c>
      <c r="C382">
        <v>-91.91925</v>
      </c>
      <c r="D382" s="26">
        <v>-99</v>
      </c>
      <c r="E382" s="26">
        <v>-99</v>
      </c>
      <c r="F382" s="26">
        <v>-99</v>
      </c>
      <c r="G382" s="26">
        <v>-99</v>
      </c>
      <c r="H382" s="26">
        <v>-99</v>
      </c>
      <c r="I382" s="26">
        <v>-99</v>
      </c>
      <c r="J382" s="26">
        <v>-99</v>
      </c>
      <c r="K382" s="26">
        <v>-99</v>
      </c>
      <c r="L382" s="26">
        <v>-99</v>
      </c>
      <c r="M382" s="26">
        <v>-99</v>
      </c>
      <c r="N382" s="26">
        <v>-99</v>
      </c>
      <c r="O382" s="26">
        <v>-99</v>
      </c>
      <c r="P382" s="26">
        <v>-99</v>
      </c>
      <c r="Q382" s="26">
        <v>-99</v>
      </c>
      <c r="R382" s="26">
        <v>-99</v>
      </c>
      <c r="S382" s="26">
        <v>-99</v>
      </c>
      <c r="T382" s="26">
        <v>-99</v>
      </c>
      <c r="U382" s="26">
        <v>-99</v>
      </c>
      <c r="V382" s="26">
        <v>-99</v>
      </c>
      <c r="W382" s="26">
        <v>-99</v>
      </c>
      <c r="X382" s="26">
        <v>-99</v>
      </c>
      <c r="Y382" s="26">
        <v>-99</v>
      </c>
      <c r="Z382" s="26">
        <v>-99</v>
      </c>
      <c r="AA382" s="26">
        <v>-99</v>
      </c>
      <c r="AB382" s="26">
        <v>-99</v>
      </c>
      <c r="AC382" s="26">
        <v>-99</v>
      </c>
      <c r="AD382" s="26">
        <v>-99</v>
      </c>
      <c r="AE382" s="26">
        <v>-99</v>
      </c>
      <c r="AF382" s="26">
        <v>-99</v>
      </c>
      <c r="AG382" s="26">
        <v>-99</v>
      </c>
      <c r="AH382" s="26">
        <v>-99</v>
      </c>
      <c r="AI382" s="26">
        <v>-99</v>
      </c>
      <c r="AJ382" s="26">
        <v>-99</v>
      </c>
    </row>
    <row r="383" spans="1:36" ht="12.75">
      <c r="A383" s="26">
        <v>108</v>
      </c>
      <c r="B383">
        <v>46.25762</v>
      </c>
      <c r="C383">
        <v>-91.91924</v>
      </c>
      <c r="D383" s="26">
        <v>-99</v>
      </c>
      <c r="E383" s="26">
        <v>-99</v>
      </c>
      <c r="F383" s="26">
        <v>-99</v>
      </c>
      <c r="G383" s="26">
        <v>-99</v>
      </c>
      <c r="H383" s="26">
        <v>-99</v>
      </c>
      <c r="I383" s="26">
        <v>-99</v>
      </c>
      <c r="J383" s="26">
        <v>-99</v>
      </c>
      <c r="K383" s="26">
        <v>-99</v>
      </c>
      <c r="L383" s="26">
        <v>-99</v>
      </c>
      <c r="M383" s="26">
        <v>-99</v>
      </c>
      <c r="N383" s="26">
        <v>-99</v>
      </c>
      <c r="O383" s="26">
        <v>-99</v>
      </c>
      <c r="P383" s="26">
        <v>-99</v>
      </c>
      <c r="Q383" s="26">
        <v>-99</v>
      </c>
      <c r="R383" s="26">
        <v>-99</v>
      </c>
      <c r="S383" s="26">
        <v>-99</v>
      </c>
      <c r="T383" s="26">
        <v>-99</v>
      </c>
      <c r="U383" s="26">
        <v>-99</v>
      </c>
      <c r="V383" s="26">
        <v>-99</v>
      </c>
      <c r="W383" s="26">
        <v>-99</v>
      </c>
      <c r="X383" s="26">
        <v>-99</v>
      </c>
      <c r="Y383" s="26">
        <v>-99</v>
      </c>
      <c r="Z383" s="26">
        <v>-99</v>
      </c>
      <c r="AA383" s="26">
        <v>-99</v>
      </c>
      <c r="AB383" s="26">
        <v>-99</v>
      </c>
      <c r="AC383" s="26">
        <v>-99</v>
      </c>
      <c r="AD383" s="26">
        <v>-99</v>
      </c>
      <c r="AE383" s="26">
        <v>-99</v>
      </c>
      <c r="AF383" s="26">
        <v>-99</v>
      </c>
      <c r="AG383" s="26">
        <v>-99</v>
      </c>
      <c r="AH383" s="26">
        <v>-99</v>
      </c>
      <c r="AI383" s="26">
        <v>-99</v>
      </c>
      <c r="AJ383" s="26">
        <v>-99</v>
      </c>
    </row>
    <row r="384" spans="1:36" ht="12.75">
      <c r="A384" s="26">
        <v>109</v>
      </c>
      <c r="B384">
        <v>46.25717</v>
      </c>
      <c r="C384">
        <v>-91.91922</v>
      </c>
      <c r="D384" s="26">
        <v>-99</v>
      </c>
      <c r="E384" s="26">
        <v>-99</v>
      </c>
      <c r="F384" s="26">
        <v>-99</v>
      </c>
      <c r="G384" s="26">
        <v>-99</v>
      </c>
      <c r="H384" s="26">
        <v>-99</v>
      </c>
      <c r="I384" s="26">
        <v>-99</v>
      </c>
      <c r="J384" s="26">
        <v>-99</v>
      </c>
      <c r="K384" s="26">
        <v>-99</v>
      </c>
      <c r="L384" s="26">
        <v>-99</v>
      </c>
      <c r="M384" s="26">
        <v>-99</v>
      </c>
      <c r="N384" s="26">
        <v>-99</v>
      </c>
      <c r="O384" s="26">
        <v>-99</v>
      </c>
      <c r="P384" s="26">
        <v>-99</v>
      </c>
      <c r="Q384" s="26">
        <v>-99</v>
      </c>
      <c r="R384" s="26">
        <v>-99</v>
      </c>
      <c r="S384" s="26">
        <v>-99</v>
      </c>
      <c r="T384" s="26">
        <v>-99</v>
      </c>
      <c r="U384" s="26">
        <v>-99</v>
      </c>
      <c r="V384" s="26">
        <v>-99</v>
      </c>
      <c r="W384" s="26">
        <v>-99</v>
      </c>
      <c r="X384" s="26">
        <v>-99</v>
      </c>
      <c r="Y384" s="26">
        <v>-99</v>
      </c>
      <c r="Z384" s="26">
        <v>-99</v>
      </c>
      <c r="AA384" s="26">
        <v>-99</v>
      </c>
      <c r="AB384" s="26">
        <v>-99</v>
      </c>
      <c r="AC384" s="26">
        <v>-99</v>
      </c>
      <c r="AD384" s="26">
        <v>-99</v>
      </c>
      <c r="AE384" s="26">
        <v>-99</v>
      </c>
      <c r="AF384" s="26">
        <v>-99</v>
      </c>
      <c r="AG384" s="26">
        <v>-99</v>
      </c>
      <c r="AH384" s="26">
        <v>-99</v>
      </c>
      <c r="AI384" s="26">
        <v>-99</v>
      </c>
      <c r="AJ384" s="26">
        <v>-99</v>
      </c>
    </row>
    <row r="385" spans="1:36" ht="12.75">
      <c r="A385" s="26">
        <v>110</v>
      </c>
      <c r="B385">
        <v>46.25582</v>
      </c>
      <c r="C385">
        <v>-91.91917</v>
      </c>
      <c r="D385" s="26">
        <v>-99</v>
      </c>
      <c r="E385" s="26">
        <v>-99</v>
      </c>
      <c r="F385" s="26">
        <v>-99</v>
      </c>
      <c r="G385" s="26">
        <v>-99</v>
      </c>
      <c r="H385" s="26">
        <v>-99</v>
      </c>
      <c r="I385" s="26">
        <v>-99</v>
      </c>
      <c r="J385" s="26">
        <v>-99</v>
      </c>
      <c r="K385" s="26">
        <v>-99</v>
      </c>
      <c r="L385" s="26">
        <v>-99</v>
      </c>
      <c r="M385" s="26">
        <v>-99</v>
      </c>
      <c r="N385" s="26">
        <v>-99</v>
      </c>
      <c r="O385" s="26">
        <v>-99</v>
      </c>
      <c r="P385" s="26">
        <v>-99</v>
      </c>
      <c r="Q385" s="26">
        <v>-99</v>
      </c>
      <c r="R385" s="26">
        <v>-99</v>
      </c>
      <c r="S385" s="26">
        <v>-99</v>
      </c>
      <c r="T385" s="26">
        <v>-99</v>
      </c>
      <c r="U385" s="26">
        <v>-99</v>
      </c>
      <c r="V385" s="26">
        <v>-99</v>
      </c>
      <c r="W385" s="26">
        <v>-99</v>
      </c>
      <c r="X385" s="26">
        <v>-99</v>
      </c>
      <c r="Y385" s="26">
        <v>-99</v>
      </c>
      <c r="Z385" s="26">
        <v>-99</v>
      </c>
      <c r="AA385" s="26">
        <v>-99</v>
      </c>
      <c r="AB385" s="26">
        <v>-99</v>
      </c>
      <c r="AC385" s="26">
        <v>-99</v>
      </c>
      <c r="AD385" s="26">
        <v>-99</v>
      </c>
      <c r="AE385" s="26">
        <v>-99</v>
      </c>
      <c r="AF385" s="26">
        <v>-99</v>
      </c>
      <c r="AG385" s="26">
        <v>-99</v>
      </c>
      <c r="AH385" s="26">
        <v>-99</v>
      </c>
      <c r="AI385" s="26">
        <v>-99</v>
      </c>
      <c r="AJ385" s="26">
        <v>-99</v>
      </c>
    </row>
    <row r="386" spans="1:36" ht="12.75">
      <c r="A386" s="26">
        <v>111</v>
      </c>
      <c r="B386">
        <v>46.25537</v>
      </c>
      <c r="C386">
        <v>-91.91916</v>
      </c>
      <c r="D386" s="26">
        <v>-99</v>
      </c>
      <c r="E386" s="26">
        <v>-99</v>
      </c>
      <c r="F386" s="26">
        <v>-99</v>
      </c>
      <c r="G386" s="26">
        <v>-99</v>
      </c>
      <c r="H386" s="26">
        <v>-99</v>
      </c>
      <c r="I386" s="26">
        <v>-99</v>
      </c>
      <c r="J386" s="26">
        <v>-99</v>
      </c>
      <c r="K386" s="26">
        <v>-99</v>
      </c>
      <c r="L386" s="26">
        <v>-99</v>
      </c>
      <c r="M386" s="26">
        <v>-99</v>
      </c>
      <c r="N386" s="26">
        <v>-99</v>
      </c>
      <c r="O386" s="26">
        <v>-99</v>
      </c>
      <c r="P386" s="26">
        <v>-99</v>
      </c>
      <c r="Q386" s="26">
        <v>-99</v>
      </c>
      <c r="R386" s="26">
        <v>-99</v>
      </c>
      <c r="S386" s="26">
        <v>-99</v>
      </c>
      <c r="T386" s="26">
        <v>-99</v>
      </c>
      <c r="U386" s="26">
        <v>-99</v>
      </c>
      <c r="V386" s="26">
        <v>-99</v>
      </c>
      <c r="W386" s="26">
        <v>-99</v>
      </c>
      <c r="X386" s="26">
        <v>-99</v>
      </c>
      <c r="Y386" s="26">
        <v>-99</v>
      </c>
      <c r="Z386" s="26">
        <v>-99</v>
      </c>
      <c r="AA386" s="26">
        <v>-99</v>
      </c>
      <c r="AB386" s="26">
        <v>-99</v>
      </c>
      <c r="AC386" s="26">
        <v>-99</v>
      </c>
      <c r="AD386" s="26">
        <v>-99</v>
      </c>
      <c r="AE386" s="26">
        <v>-99</v>
      </c>
      <c r="AF386" s="26">
        <v>-99</v>
      </c>
      <c r="AG386" s="26">
        <v>-99</v>
      </c>
      <c r="AH386" s="26">
        <v>-99</v>
      </c>
      <c r="AI386" s="26">
        <v>-99</v>
      </c>
      <c r="AJ386" s="26">
        <v>-99</v>
      </c>
    </row>
    <row r="387" spans="1:36" ht="12.75">
      <c r="A387" s="26">
        <v>123</v>
      </c>
      <c r="B387">
        <v>46.25853</v>
      </c>
      <c r="C387">
        <v>-91.91862</v>
      </c>
      <c r="D387" s="26">
        <v>-99</v>
      </c>
      <c r="E387" s="26">
        <v>-99</v>
      </c>
      <c r="F387" s="26">
        <v>-99</v>
      </c>
      <c r="G387" s="26">
        <v>-99</v>
      </c>
      <c r="H387" s="26">
        <v>-99</v>
      </c>
      <c r="I387" s="26">
        <v>-99</v>
      </c>
      <c r="J387" s="26">
        <v>-99</v>
      </c>
      <c r="K387" s="26">
        <v>-99</v>
      </c>
      <c r="L387" s="26">
        <v>-99</v>
      </c>
      <c r="M387" s="26">
        <v>-99</v>
      </c>
      <c r="N387" s="26">
        <v>-99</v>
      </c>
      <c r="O387" s="26">
        <v>-99</v>
      </c>
      <c r="P387" s="26">
        <v>-99</v>
      </c>
      <c r="Q387" s="26">
        <v>-99</v>
      </c>
      <c r="R387" s="26">
        <v>-99</v>
      </c>
      <c r="S387" s="26">
        <v>-99</v>
      </c>
      <c r="T387" s="26">
        <v>-99</v>
      </c>
      <c r="U387" s="26">
        <v>-99</v>
      </c>
      <c r="V387" s="26">
        <v>-99</v>
      </c>
      <c r="W387" s="26">
        <v>-99</v>
      </c>
      <c r="X387" s="26">
        <v>-99</v>
      </c>
      <c r="Y387" s="26">
        <v>-99</v>
      </c>
      <c r="Z387" s="26">
        <v>-99</v>
      </c>
      <c r="AA387" s="26">
        <v>-99</v>
      </c>
      <c r="AB387" s="26">
        <v>-99</v>
      </c>
      <c r="AC387" s="26">
        <v>-99</v>
      </c>
      <c r="AD387" s="26">
        <v>-99</v>
      </c>
      <c r="AE387" s="26">
        <v>-99</v>
      </c>
      <c r="AF387" s="26">
        <v>-99</v>
      </c>
      <c r="AG387" s="26">
        <v>-99</v>
      </c>
      <c r="AH387" s="26">
        <v>-99</v>
      </c>
      <c r="AI387" s="26">
        <v>-99</v>
      </c>
      <c r="AJ387" s="26">
        <v>-99</v>
      </c>
    </row>
    <row r="388" spans="1:36" ht="12.75">
      <c r="A388" s="26">
        <v>124</v>
      </c>
      <c r="B388">
        <v>46.25718</v>
      </c>
      <c r="C388">
        <v>-91.91857</v>
      </c>
      <c r="D388" s="26">
        <v>-99</v>
      </c>
      <c r="E388" s="26">
        <v>-99</v>
      </c>
      <c r="F388" s="26">
        <v>-99</v>
      </c>
      <c r="G388" s="26">
        <v>-99</v>
      </c>
      <c r="H388" s="26">
        <v>-99</v>
      </c>
      <c r="I388" s="26">
        <v>-99</v>
      </c>
      <c r="J388" s="26">
        <v>-99</v>
      </c>
      <c r="K388" s="26">
        <v>-99</v>
      </c>
      <c r="L388" s="26">
        <v>-99</v>
      </c>
      <c r="M388" s="26">
        <v>-99</v>
      </c>
      <c r="N388" s="26">
        <v>-99</v>
      </c>
      <c r="O388" s="26">
        <v>-99</v>
      </c>
      <c r="P388" s="26">
        <v>-99</v>
      </c>
      <c r="Q388" s="26">
        <v>-99</v>
      </c>
      <c r="R388" s="26">
        <v>-99</v>
      </c>
      <c r="S388" s="26">
        <v>-99</v>
      </c>
      <c r="T388" s="26">
        <v>-99</v>
      </c>
      <c r="U388" s="26">
        <v>-99</v>
      </c>
      <c r="V388" s="26">
        <v>-99</v>
      </c>
      <c r="W388" s="26">
        <v>-99</v>
      </c>
      <c r="X388" s="26">
        <v>-99</v>
      </c>
      <c r="Y388" s="26">
        <v>-99</v>
      </c>
      <c r="Z388" s="26">
        <v>-99</v>
      </c>
      <c r="AA388" s="26">
        <v>-99</v>
      </c>
      <c r="AB388" s="26">
        <v>-99</v>
      </c>
      <c r="AC388" s="26">
        <v>-99</v>
      </c>
      <c r="AD388" s="26">
        <v>-99</v>
      </c>
      <c r="AE388" s="26">
        <v>-99</v>
      </c>
      <c r="AF388" s="26">
        <v>-99</v>
      </c>
      <c r="AG388" s="26">
        <v>-99</v>
      </c>
      <c r="AH388" s="26">
        <v>-99</v>
      </c>
      <c r="AI388" s="26">
        <v>-99</v>
      </c>
      <c r="AJ388" s="26">
        <v>-99</v>
      </c>
    </row>
    <row r="389" spans="1:36" ht="12.75">
      <c r="A389" s="26">
        <v>125</v>
      </c>
      <c r="B389">
        <v>46.25673</v>
      </c>
      <c r="C389">
        <v>-91.91856</v>
      </c>
      <c r="D389" s="26">
        <v>-99</v>
      </c>
      <c r="E389" s="26">
        <v>-99</v>
      </c>
      <c r="F389" s="26">
        <v>-99</v>
      </c>
      <c r="G389" s="26">
        <v>-99</v>
      </c>
      <c r="H389" s="26">
        <v>-99</v>
      </c>
      <c r="I389" s="26">
        <v>-99</v>
      </c>
      <c r="J389" s="26">
        <v>-99</v>
      </c>
      <c r="K389" s="26">
        <v>-99</v>
      </c>
      <c r="L389" s="26">
        <v>-99</v>
      </c>
      <c r="M389" s="26">
        <v>-99</v>
      </c>
      <c r="N389" s="26">
        <v>-99</v>
      </c>
      <c r="O389" s="26">
        <v>-99</v>
      </c>
      <c r="P389" s="26">
        <v>-99</v>
      </c>
      <c r="Q389" s="26">
        <v>-99</v>
      </c>
      <c r="R389" s="26">
        <v>-99</v>
      </c>
      <c r="S389" s="26">
        <v>-99</v>
      </c>
      <c r="T389" s="26">
        <v>-99</v>
      </c>
      <c r="U389" s="26">
        <v>-99</v>
      </c>
      <c r="V389" s="26">
        <v>-99</v>
      </c>
      <c r="W389" s="26">
        <v>-99</v>
      </c>
      <c r="X389" s="26">
        <v>-99</v>
      </c>
      <c r="Y389" s="26">
        <v>-99</v>
      </c>
      <c r="Z389" s="26">
        <v>-99</v>
      </c>
      <c r="AA389" s="26">
        <v>-99</v>
      </c>
      <c r="AB389" s="26">
        <v>-99</v>
      </c>
      <c r="AC389" s="26">
        <v>-99</v>
      </c>
      <c r="AD389" s="26">
        <v>-99</v>
      </c>
      <c r="AE389" s="26">
        <v>-99</v>
      </c>
      <c r="AF389" s="26">
        <v>-99</v>
      </c>
      <c r="AG389" s="26">
        <v>-99</v>
      </c>
      <c r="AH389" s="26">
        <v>-99</v>
      </c>
      <c r="AI389" s="26">
        <v>-99</v>
      </c>
      <c r="AJ389" s="26">
        <v>-99</v>
      </c>
    </row>
    <row r="390" spans="1:36" ht="12.75">
      <c r="A390" s="26">
        <v>126</v>
      </c>
      <c r="B390">
        <v>46.25628</v>
      </c>
      <c r="C390">
        <v>-91.91854</v>
      </c>
      <c r="D390" s="26">
        <v>-99</v>
      </c>
      <c r="E390" s="26">
        <v>-99</v>
      </c>
      <c r="F390" s="26">
        <v>-99</v>
      </c>
      <c r="G390" s="26">
        <v>-99</v>
      </c>
      <c r="H390" s="26">
        <v>-99</v>
      </c>
      <c r="I390" s="26">
        <v>-99</v>
      </c>
      <c r="J390" s="26">
        <v>-99</v>
      </c>
      <c r="K390" s="26">
        <v>-99</v>
      </c>
      <c r="L390" s="26">
        <v>-99</v>
      </c>
      <c r="M390" s="26">
        <v>-99</v>
      </c>
      <c r="N390" s="26">
        <v>-99</v>
      </c>
      <c r="O390" s="26">
        <v>-99</v>
      </c>
      <c r="P390" s="26">
        <v>-99</v>
      </c>
      <c r="Q390" s="26">
        <v>-99</v>
      </c>
      <c r="R390" s="26">
        <v>-99</v>
      </c>
      <c r="S390" s="26">
        <v>-99</v>
      </c>
      <c r="T390" s="26">
        <v>-99</v>
      </c>
      <c r="U390" s="26">
        <v>-99</v>
      </c>
      <c r="V390" s="26">
        <v>-99</v>
      </c>
      <c r="W390" s="26">
        <v>-99</v>
      </c>
      <c r="X390" s="26">
        <v>-99</v>
      </c>
      <c r="Y390" s="26">
        <v>-99</v>
      </c>
      <c r="Z390" s="26">
        <v>-99</v>
      </c>
      <c r="AA390" s="26">
        <v>-99</v>
      </c>
      <c r="AB390" s="26">
        <v>-99</v>
      </c>
      <c r="AC390" s="26">
        <v>-99</v>
      </c>
      <c r="AD390" s="26">
        <v>-99</v>
      </c>
      <c r="AE390" s="26">
        <v>-99</v>
      </c>
      <c r="AF390" s="26">
        <v>-99</v>
      </c>
      <c r="AG390" s="26">
        <v>-99</v>
      </c>
      <c r="AH390" s="26">
        <v>-99</v>
      </c>
      <c r="AI390" s="26">
        <v>-99</v>
      </c>
      <c r="AJ390" s="26">
        <v>-99</v>
      </c>
    </row>
    <row r="391" spans="1:36" ht="12.75">
      <c r="A391" s="26">
        <v>127</v>
      </c>
      <c r="B391">
        <v>46.25539</v>
      </c>
      <c r="C391">
        <v>-91.91851</v>
      </c>
      <c r="D391" s="26">
        <v>-99</v>
      </c>
      <c r="E391" s="26">
        <v>-99</v>
      </c>
      <c r="F391" s="26">
        <v>-99</v>
      </c>
      <c r="G391" s="26">
        <v>-99</v>
      </c>
      <c r="H391" s="26">
        <v>-99</v>
      </c>
      <c r="I391" s="26">
        <v>-99</v>
      </c>
      <c r="J391" s="26">
        <v>-99</v>
      </c>
      <c r="K391" s="26">
        <v>-99</v>
      </c>
      <c r="L391" s="26">
        <v>-99</v>
      </c>
      <c r="M391" s="26">
        <v>-99</v>
      </c>
      <c r="N391" s="26">
        <v>-99</v>
      </c>
      <c r="O391" s="26">
        <v>-99</v>
      </c>
      <c r="P391" s="26">
        <v>-99</v>
      </c>
      <c r="Q391" s="26">
        <v>-99</v>
      </c>
      <c r="R391" s="26">
        <v>-99</v>
      </c>
      <c r="S391" s="26">
        <v>-99</v>
      </c>
      <c r="T391" s="26">
        <v>-99</v>
      </c>
      <c r="U391" s="26">
        <v>-99</v>
      </c>
      <c r="V391" s="26">
        <v>-99</v>
      </c>
      <c r="W391" s="26">
        <v>-99</v>
      </c>
      <c r="X391" s="26">
        <v>-99</v>
      </c>
      <c r="Y391" s="26">
        <v>-99</v>
      </c>
      <c r="Z391" s="26">
        <v>-99</v>
      </c>
      <c r="AA391" s="26">
        <v>-99</v>
      </c>
      <c r="AB391" s="26">
        <v>-99</v>
      </c>
      <c r="AC391" s="26">
        <v>-99</v>
      </c>
      <c r="AD391" s="26">
        <v>-99</v>
      </c>
      <c r="AE391" s="26">
        <v>-99</v>
      </c>
      <c r="AF391" s="26">
        <v>-99</v>
      </c>
      <c r="AG391" s="26">
        <v>-99</v>
      </c>
      <c r="AH391" s="26">
        <v>-99</v>
      </c>
      <c r="AI391" s="26">
        <v>-99</v>
      </c>
      <c r="AJ391" s="26">
        <v>-99</v>
      </c>
    </row>
    <row r="392" spans="1:36" ht="12.75">
      <c r="A392" s="26">
        <v>141</v>
      </c>
      <c r="B392">
        <v>46.25854</v>
      </c>
      <c r="C392">
        <v>-91.91797</v>
      </c>
      <c r="D392" s="26">
        <v>-99</v>
      </c>
      <c r="E392" s="26">
        <v>-99</v>
      </c>
      <c r="F392" s="26">
        <v>-99</v>
      </c>
      <c r="G392" s="26">
        <v>-99</v>
      </c>
      <c r="H392" s="26">
        <v>-99</v>
      </c>
      <c r="I392" s="26">
        <v>-99</v>
      </c>
      <c r="J392" s="26">
        <v>-99</v>
      </c>
      <c r="K392" s="26">
        <v>-99</v>
      </c>
      <c r="L392" s="26">
        <v>-99</v>
      </c>
      <c r="M392" s="26">
        <v>-99</v>
      </c>
      <c r="N392" s="26">
        <v>-99</v>
      </c>
      <c r="O392" s="26">
        <v>-99</v>
      </c>
      <c r="P392" s="26">
        <v>-99</v>
      </c>
      <c r="Q392" s="26">
        <v>-99</v>
      </c>
      <c r="R392" s="26">
        <v>-99</v>
      </c>
      <c r="S392" s="26">
        <v>-99</v>
      </c>
      <c r="T392" s="26">
        <v>-99</v>
      </c>
      <c r="U392" s="26">
        <v>-99</v>
      </c>
      <c r="V392" s="26">
        <v>-99</v>
      </c>
      <c r="W392" s="26">
        <v>-99</v>
      </c>
      <c r="X392" s="26">
        <v>-99</v>
      </c>
      <c r="Y392" s="26">
        <v>-99</v>
      </c>
      <c r="Z392" s="26">
        <v>-99</v>
      </c>
      <c r="AA392" s="26">
        <v>-99</v>
      </c>
      <c r="AB392" s="26">
        <v>-99</v>
      </c>
      <c r="AC392" s="26">
        <v>-99</v>
      </c>
      <c r="AD392" s="26">
        <v>-99</v>
      </c>
      <c r="AE392" s="26">
        <v>-99</v>
      </c>
      <c r="AF392" s="26">
        <v>-99</v>
      </c>
      <c r="AG392" s="26">
        <v>-99</v>
      </c>
      <c r="AH392" s="26">
        <v>-99</v>
      </c>
      <c r="AI392" s="26">
        <v>-99</v>
      </c>
      <c r="AJ392" s="26">
        <v>-99</v>
      </c>
    </row>
    <row r="393" spans="1:36" ht="12.75">
      <c r="A393" s="26">
        <v>142</v>
      </c>
      <c r="B393">
        <v>46.25719</v>
      </c>
      <c r="C393">
        <v>-91.91793</v>
      </c>
      <c r="D393" s="26">
        <v>-99</v>
      </c>
      <c r="E393" s="26">
        <v>-99</v>
      </c>
      <c r="F393" s="26">
        <v>-99</v>
      </c>
      <c r="G393" s="26">
        <v>-99</v>
      </c>
      <c r="H393" s="26">
        <v>-99</v>
      </c>
      <c r="I393" s="26">
        <v>-99</v>
      </c>
      <c r="J393" s="26">
        <v>-99</v>
      </c>
      <c r="K393" s="26">
        <v>-99</v>
      </c>
      <c r="L393" s="26">
        <v>-99</v>
      </c>
      <c r="M393" s="26">
        <v>-99</v>
      </c>
      <c r="N393" s="26">
        <v>-99</v>
      </c>
      <c r="O393" s="26">
        <v>-99</v>
      </c>
      <c r="P393" s="26">
        <v>-99</v>
      </c>
      <c r="Q393" s="26">
        <v>-99</v>
      </c>
      <c r="R393" s="26">
        <v>-99</v>
      </c>
      <c r="S393" s="26">
        <v>-99</v>
      </c>
      <c r="T393" s="26">
        <v>-99</v>
      </c>
      <c r="U393" s="26">
        <v>-99</v>
      </c>
      <c r="V393" s="26">
        <v>-99</v>
      </c>
      <c r="W393" s="26">
        <v>-99</v>
      </c>
      <c r="X393" s="26">
        <v>-99</v>
      </c>
      <c r="Y393" s="26">
        <v>-99</v>
      </c>
      <c r="Z393" s="26">
        <v>-99</v>
      </c>
      <c r="AA393" s="26">
        <v>-99</v>
      </c>
      <c r="AB393" s="26">
        <v>-99</v>
      </c>
      <c r="AC393" s="26">
        <v>-99</v>
      </c>
      <c r="AD393" s="26">
        <v>-99</v>
      </c>
      <c r="AE393" s="26">
        <v>-99</v>
      </c>
      <c r="AF393" s="26">
        <v>-99</v>
      </c>
      <c r="AG393" s="26">
        <v>-99</v>
      </c>
      <c r="AH393" s="26">
        <v>-99</v>
      </c>
      <c r="AI393" s="26">
        <v>-99</v>
      </c>
      <c r="AJ393" s="26">
        <v>-99</v>
      </c>
    </row>
    <row r="394" spans="1:36" ht="12.75">
      <c r="A394" s="26">
        <v>143</v>
      </c>
      <c r="B394">
        <v>46.25675</v>
      </c>
      <c r="C394">
        <v>-91.91791</v>
      </c>
      <c r="D394" s="26">
        <v>-99</v>
      </c>
      <c r="E394" s="26">
        <v>-99</v>
      </c>
      <c r="F394" s="26">
        <v>-99</v>
      </c>
      <c r="G394" s="26">
        <v>-99</v>
      </c>
      <c r="H394" s="26">
        <v>-99</v>
      </c>
      <c r="I394" s="26">
        <v>-99</v>
      </c>
      <c r="J394" s="26">
        <v>-99</v>
      </c>
      <c r="K394" s="26">
        <v>-99</v>
      </c>
      <c r="L394" s="26">
        <v>-99</v>
      </c>
      <c r="M394" s="26">
        <v>-99</v>
      </c>
      <c r="N394" s="26">
        <v>-99</v>
      </c>
      <c r="O394" s="26">
        <v>-99</v>
      </c>
      <c r="P394" s="26">
        <v>-99</v>
      </c>
      <c r="Q394" s="26">
        <v>-99</v>
      </c>
      <c r="R394" s="26">
        <v>-99</v>
      </c>
      <c r="S394" s="26">
        <v>-99</v>
      </c>
      <c r="T394" s="26">
        <v>-99</v>
      </c>
      <c r="U394" s="26">
        <v>-99</v>
      </c>
      <c r="V394" s="26">
        <v>-99</v>
      </c>
      <c r="W394" s="26">
        <v>-99</v>
      </c>
      <c r="X394" s="26">
        <v>-99</v>
      </c>
      <c r="Y394" s="26">
        <v>-99</v>
      </c>
      <c r="Z394" s="26">
        <v>-99</v>
      </c>
      <c r="AA394" s="26">
        <v>-99</v>
      </c>
      <c r="AB394" s="26">
        <v>-99</v>
      </c>
      <c r="AC394" s="26">
        <v>-99</v>
      </c>
      <c r="AD394" s="26">
        <v>-99</v>
      </c>
      <c r="AE394" s="26">
        <v>-99</v>
      </c>
      <c r="AF394" s="26">
        <v>-99</v>
      </c>
      <c r="AG394" s="26">
        <v>-99</v>
      </c>
      <c r="AH394" s="26">
        <v>-99</v>
      </c>
      <c r="AI394" s="26">
        <v>-99</v>
      </c>
      <c r="AJ394" s="26">
        <v>-99</v>
      </c>
    </row>
    <row r="395" spans="1:36" ht="12.75">
      <c r="A395" s="26">
        <v>144</v>
      </c>
      <c r="B395">
        <v>46.2563</v>
      </c>
      <c r="C395">
        <v>-91.91789</v>
      </c>
      <c r="D395" s="26">
        <v>-99</v>
      </c>
      <c r="E395" s="26">
        <v>-99</v>
      </c>
      <c r="F395" s="26">
        <v>-99</v>
      </c>
      <c r="G395" s="26">
        <v>-99</v>
      </c>
      <c r="H395" s="26">
        <v>-99</v>
      </c>
      <c r="I395" s="26">
        <v>-99</v>
      </c>
      <c r="J395" s="26">
        <v>-99</v>
      </c>
      <c r="K395" s="26">
        <v>-99</v>
      </c>
      <c r="L395" s="26">
        <v>-99</v>
      </c>
      <c r="M395" s="26">
        <v>-99</v>
      </c>
      <c r="N395" s="26">
        <v>-99</v>
      </c>
      <c r="O395" s="26">
        <v>-99</v>
      </c>
      <c r="P395" s="26">
        <v>-99</v>
      </c>
      <c r="Q395" s="26">
        <v>-99</v>
      </c>
      <c r="R395" s="26">
        <v>-99</v>
      </c>
      <c r="S395" s="26">
        <v>-99</v>
      </c>
      <c r="T395" s="26">
        <v>-99</v>
      </c>
      <c r="U395" s="26">
        <v>-99</v>
      </c>
      <c r="V395" s="26">
        <v>-99</v>
      </c>
      <c r="W395" s="26">
        <v>-99</v>
      </c>
      <c r="X395" s="26">
        <v>-99</v>
      </c>
      <c r="Y395" s="26">
        <v>-99</v>
      </c>
      <c r="Z395" s="26">
        <v>-99</v>
      </c>
      <c r="AA395" s="26">
        <v>-99</v>
      </c>
      <c r="AB395" s="26">
        <v>-99</v>
      </c>
      <c r="AC395" s="26">
        <v>-99</v>
      </c>
      <c r="AD395" s="26">
        <v>-99</v>
      </c>
      <c r="AE395" s="26">
        <v>-99</v>
      </c>
      <c r="AF395" s="26">
        <v>-99</v>
      </c>
      <c r="AG395" s="26">
        <v>-99</v>
      </c>
      <c r="AH395" s="26">
        <v>-99</v>
      </c>
      <c r="AI395" s="26">
        <v>-99</v>
      </c>
      <c r="AJ395" s="26">
        <v>-99</v>
      </c>
    </row>
    <row r="396" spans="1:36" ht="12.75">
      <c r="A396" s="26">
        <v>145</v>
      </c>
      <c r="B396">
        <v>46.25585</v>
      </c>
      <c r="C396">
        <v>-91.91788</v>
      </c>
      <c r="D396" s="26">
        <v>-99</v>
      </c>
      <c r="E396" s="26">
        <v>-99</v>
      </c>
      <c r="F396" s="26">
        <v>-99</v>
      </c>
      <c r="G396" s="26">
        <v>-99</v>
      </c>
      <c r="H396" s="26">
        <v>-99</v>
      </c>
      <c r="I396" s="26">
        <v>-99</v>
      </c>
      <c r="J396" s="26">
        <v>-99</v>
      </c>
      <c r="K396" s="26">
        <v>-99</v>
      </c>
      <c r="L396" s="26">
        <v>-99</v>
      </c>
      <c r="M396" s="26">
        <v>-99</v>
      </c>
      <c r="N396" s="26">
        <v>-99</v>
      </c>
      <c r="O396" s="26">
        <v>-99</v>
      </c>
      <c r="P396" s="26">
        <v>-99</v>
      </c>
      <c r="Q396" s="26">
        <v>-99</v>
      </c>
      <c r="R396" s="26">
        <v>-99</v>
      </c>
      <c r="S396" s="26">
        <v>-99</v>
      </c>
      <c r="T396" s="26">
        <v>-99</v>
      </c>
      <c r="U396" s="26">
        <v>-99</v>
      </c>
      <c r="V396" s="26">
        <v>-99</v>
      </c>
      <c r="W396" s="26">
        <v>-99</v>
      </c>
      <c r="X396" s="26">
        <v>-99</v>
      </c>
      <c r="Y396" s="26">
        <v>-99</v>
      </c>
      <c r="Z396" s="26">
        <v>-99</v>
      </c>
      <c r="AA396" s="26">
        <v>-99</v>
      </c>
      <c r="AB396" s="26">
        <v>-99</v>
      </c>
      <c r="AC396" s="26">
        <v>-99</v>
      </c>
      <c r="AD396" s="26">
        <v>-99</v>
      </c>
      <c r="AE396" s="26">
        <v>-99</v>
      </c>
      <c r="AF396" s="26">
        <v>-99</v>
      </c>
      <c r="AG396" s="26">
        <v>-99</v>
      </c>
      <c r="AH396" s="26">
        <v>-99</v>
      </c>
      <c r="AI396" s="26">
        <v>-99</v>
      </c>
      <c r="AJ396" s="26">
        <v>-99</v>
      </c>
    </row>
    <row r="397" spans="1:36" ht="12.75">
      <c r="A397" s="26">
        <v>146</v>
      </c>
      <c r="B397">
        <v>46.2554</v>
      </c>
      <c r="C397">
        <v>-91.91786</v>
      </c>
      <c r="D397" s="26">
        <v>-99</v>
      </c>
      <c r="E397" s="26">
        <v>-99</v>
      </c>
      <c r="F397" s="26">
        <v>-99</v>
      </c>
      <c r="G397" s="26">
        <v>-99</v>
      </c>
      <c r="H397" s="26">
        <v>-99</v>
      </c>
      <c r="I397" s="26">
        <v>-99</v>
      </c>
      <c r="J397" s="26">
        <v>-99</v>
      </c>
      <c r="K397" s="26">
        <v>-99</v>
      </c>
      <c r="L397" s="26">
        <v>-99</v>
      </c>
      <c r="M397" s="26">
        <v>-99</v>
      </c>
      <c r="N397" s="26">
        <v>-99</v>
      </c>
      <c r="O397" s="26">
        <v>-99</v>
      </c>
      <c r="P397" s="26">
        <v>-99</v>
      </c>
      <c r="Q397" s="26">
        <v>-99</v>
      </c>
      <c r="R397" s="26">
        <v>-99</v>
      </c>
      <c r="S397" s="26">
        <v>-99</v>
      </c>
      <c r="T397" s="26">
        <v>-99</v>
      </c>
      <c r="U397" s="26">
        <v>-99</v>
      </c>
      <c r="V397" s="26">
        <v>-99</v>
      </c>
      <c r="W397" s="26">
        <v>-99</v>
      </c>
      <c r="X397" s="26">
        <v>-99</v>
      </c>
      <c r="Y397" s="26">
        <v>-99</v>
      </c>
      <c r="Z397" s="26">
        <v>-99</v>
      </c>
      <c r="AA397" s="26">
        <v>-99</v>
      </c>
      <c r="AB397" s="26">
        <v>-99</v>
      </c>
      <c r="AC397" s="26">
        <v>-99</v>
      </c>
      <c r="AD397" s="26">
        <v>-99</v>
      </c>
      <c r="AE397" s="26">
        <v>-99</v>
      </c>
      <c r="AF397" s="26">
        <v>-99</v>
      </c>
      <c r="AG397" s="26">
        <v>-99</v>
      </c>
      <c r="AH397" s="26">
        <v>-99</v>
      </c>
      <c r="AI397" s="26">
        <v>-99</v>
      </c>
      <c r="AJ397" s="26">
        <v>-99</v>
      </c>
    </row>
    <row r="398" spans="1:36" ht="12.75">
      <c r="A398" s="26">
        <v>147</v>
      </c>
      <c r="B398">
        <v>46.25495</v>
      </c>
      <c r="C398">
        <v>-91.91785</v>
      </c>
      <c r="D398" s="26">
        <v>-99</v>
      </c>
      <c r="E398" s="26">
        <v>-99</v>
      </c>
      <c r="F398" s="26">
        <v>-99</v>
      </c>
      <c r="G398" s="26">
        <v>-99</v>
      </c>
      <c r="H398" s="26">
        <v>-99</v>
      </c>
      <c r="I398" s="26">
        <v>-99</v>
      </c>
      <c r="J398" s="26">
        <v>-99</v>
      </c>
      <c r="K398" s="26">
        <v>-99</v>
      </c>
      <c r="L398" s="26">
        <v>-99</v>
      </c>
      <c r="M398" s="26">
        <v>-99</v>
      </c>
      <c r="N398" s="26">
        <v>-99</v>
      </c>
      <c r="O398" s="26">
        <v>-99</v>
      </c>
      <c r="P398" s="26">
        <v>-99</v>
      </c>
      <c r="Q398" s="26">
        <v>-99</v>
      </c>
      <c r="R398" s="26">
        <v>-99</v>
      </c>
      <c r="S398" s="26">
        <v>-99</v>
      </c>
      <c r="T398" s="26">
        <v>-99</v>
      </c>
      <c r="U398" s="26">
        <v>-99</v>
      </c>
      <c r="V398" s="26">
        <v>-99</v>
      </c>
      <c r="W398" s="26">
        <v>-99</v>
      </c>
      <c r="X398" s="26">
        <v>-99</v>
      </c>
      <c r="Y398" s="26">
        <v>-99</v>
      </c>
      <c r="Z398" s="26">
        <v>-99</v>
      </c>
      <c r="AA398" s="26">
        <v>-99</v>
      </c>
      <c r="AB398" s="26">
        <v>-99</v>
      </c>
      <c r="AC398" s="26">
        <v>-99</v>
      </c>
      <c r="AD398" s="26">
        <v>-99</v>
      </c>
      <c r="AE398" s="26">
        <v>-99</v>
      </c>
      <c r="AF398" s="26">
        <v>-99</v>
      </c>
      <c r="AG398" s="26">
        <v>-99</v>
      </c>
      <c r="AH398" s="26">
        <v>-99</v>
      </c>
      <c r="AI398" s="26">
        <v>-99</v>
      </c>
      <c r="AJ398" s="26">
        <v>-99</v>
      </c>
    </row>
    <row r="399" spans="1:36" ht="12.75">
      <c r="A399" s="26">
        <v>162</v>
      </c>
      <c r="B399">
        <v>46.25855</v>
      </c>
      <c r="C399">
        <v>-91.91732</v>
      </c>
      <c r="D399" s="26">
        <v>-99</v>
      </c>
      <c r="E399" s="26">
        <v>-99</v>
      </c>
      <c r="F399" s="26">
        <v>-99</v>
      </c>
      <c r="G399" s="26">
        <v>-99</v>
      </c>
      <c r="H399" s="26">
        <v>-99</v>
      </c>
      <c r="I399" s="26">
        <v>-99</v>
      </c>
      <c r="J399" s="26">
        <v>-99</v>
      </c>
      <c r="K399" s="26">
        <v>-99</v>
      </c>
      <c r="L399" s="26">
        <v>-99</v>
      </c>
      <c r="M399" s="26">
        <v>-99</v>
      </c>
      <c r="N399" s="26">
        <v>-99</v>
      </c>
      <c r="O399" s="26">
        <v>-99</v>
      </c>
      <c r="P399" s="26">
        <v>-99</v>
      </c>
      <c r="Q399" s="26">
        <v>-99</v>
      </c>
      <c r="R399" s="26">
        <v>-99</v>
      </c>
      <c r="S399" s="26">
        <v>-99</v>
      </c>
      <c r="T399" s="26">
        <v>-99</v>
      </c>
      <c r="U399" s="26">
        <v>-99</v>
      </c>
      <c r="V399" s="26">
        <v>-99</v>
      </c>
      <c r="W399" s="26">
        <v>-99</v>
      </c>
      <c r="X399" s="26">
        <v>-99</v>
      </c>
      <c r="Y399" s="26">
        <v>-99</v>
      </c>
      <c r="Z399" s="26">
        <v>-99</v>
      </c>
      <c r="AA399" s="26">
        <v>-99</v>
      </c>
      <c r="AB399" s="26">
        <v>-99</v>
      </c>
      <c r="AC399" s="26">
        <v>-99</v>
      </c>
      <c r="AD399" s="26">
        <v>-99</v>
      </c>
      <c r="AE399" s="26">
        <v>-99</v>
      </c>
      <c r="AF399" s="26">
        <v>-99</v>
      </c>
      <c r="AG399" s="26">
        <v>-99</v>
      </c>
      <c r="AH399" s="26">
        <v>-99</v>
      </c>
      <c r="AI399" s="26">
        <v>-99</v>
      </c>
      <c r="AJ399" s="26">
        <v>-99</v>
      </c>
    </row>
    <row r="400" spans="1:36" ht="12.75">
      <c r="A400" s="26">
        <v>163</v>
      </c>
      <c r="B400">
        <v>46.25631</v>
      </c>
      <c r="C400">
        <v>-91.91725</v>
      </c>
      <c r="D400" s="26">
        <v>-99</v>
      </c>
      <c r="E400" s="26">
        <v>-99</v>
      </c>
      <c r="F400" s="26">
        <v>-99</v>
      </c>
      <c r="G400" s="26">
        <v>-99</v>
      </c>
      <c r="H400" s="26">
        <v>-99</v>
      </c>
      <c r="I400" s="26">
        <v>-99</v>
      </c>
      <c r="J400" s="26">
        <v>-99</v>
      </c>
      <c r="K400" s="26">
        <v>-99</v>
      </c>
      <c r="L400" s="26">
        <v>-99</v>
      </c>
      <c r="M400" s="26">
        <v>-99</v>
      </c>
      <c r="N400" s="26">
        <v>-99</v>
      </c>
      <c r="O400" s="26">
        <v>-99</v>
      </c>
      <c r="P400" s="26">
        <v>-99</v>
      </c>
      <c r="Q400" s="26">
        <v>-99</v>
      </c>
      <c r="R400" s="26">
        <v>-99</v>
      </c>
      <c r="S400" s="26">
        <v>-99</v>
      </c>
      <c r="T400" s="26">
        <v>-99</v>
      </c>
      <c r="U400" s="26">
        <v>-99</v>
      </c>
      <c r="V400" s="26">
        <v>-99</v>
      </c>
      <c r="W400" s="26">
        <v>-99</v>
      </c>
      <c r="X400" s="26">
        <v>-99</v>
      </c>
      <c r="Y400" s="26">
        <v>-99</v>
      </c>
      <c r="Z400" s="26">
        <v>-99</v>
      </c>
      <c r="AA400" s="26">
        <v>-99</v>
      </c>
      <c r="AB400" s="26">
        <v>-99</v>
      </c>
      <c r="AC400" s="26">
        <v>-99</v>
      </c>
      <c r="AD400" s="26">
        <v>-99</v>
      </c>
      <c r="AE400" s="26">
        <v>-99</v>
      </c>
      <c r="AF400" s="26">
        <v>-99</v>
      </c>
      <c r="AG400" s="26">
        <v>-99</v>
      </c>
      <c r="AH400" s="26">
        <v>-99</v>
      </c>
      <c r="AI400" s="26">
        <v>-99</v>
      </c>
      <c r="AJ400" s="26">
        <v>-99</v>
      </c>
    </row>
    <row r="401" spans="1:36" ht="12.75">
      <c r="A401" s="26">
        <v>164</v>
      </c>
      <c r="B401">
        <v>46.25586</v>
      </c>
      <c r="C401">
        <v>-91.91723</v>
      </c>
      <c r="D401" s="26">
        <v>-99</v>
      </c>
      <c r="E401" s="26">
        <v>-99</v>
      </c>
      <c r="F401" s="26">
        <v>-99</v>
      </c>
      <c r="G401" s="26">
        <v>-99</v>
      </c>
      <c r="H401" s="26">
        <v>-99</v>
      </c>
      <c r="I401" s="26">
        <v>-99</v>
      </c>
      <c r="J401" s="26">
        <v>-99</v>
      </c>
      <c r="K401" s="26">
        <v>-99</v>
      </c>
      <c r="L401" s="26">
        <v>-99</v>
      </c>
      <c r="M401" s="26">
        <v>-99</v>
      </c>
      <c r="N401" s="26">
        <v>-99</v>
      </c>
      <c r="O401" s="26">
        <v>-99</v>
      </c>
      <c r="P401" s="26">
        <v>-99</v>
      </c>
      <c r="Q401" s="26">
        <v>-99</v>
      </c>
      <c r="R401" s="26">
        <v>-99</v>
      </c>
      <c r="S401" s="26">
        <v>-99</v>
      </c>
      <c r="T401" s="26">
        <v>-99</v>
      </c>
      <c r="U401" s="26">
        <v>-99</v>
      </c>
      <c r="V401" s="26">
        <v>-99</v>
      </c>
      <c r="W401" s="26">
        <v>-99</v>
      </c>
      <c r="X401" s="26">
        <v>-99</v>
      </c>
      <c r="Y401" s="26">
        <v>-99</v>
      </c>
      <c r="Z401" s="26">
        <v>-99</v>
      </c>
      <c r="AA401" s="26">
        <v>-99</v>
      </c>
      <c r="AB401" s="26">
        <v>-99</v>
      </c>
      <c r="AC401" s="26">
        <v>-99</v>
      </c>
      <c r="AD401" s="26">
        <v>-99</v>
      </c>
      <c r="AE401" s="26">
        <v>-99</v>
      </c>
      <c r="AF401" s="26">
        <v>-99</v>
      </c>
      <c r="AG401" s="26">
        <v>-99</v>
      </c>
      <c r="AH401" s="26">
        <v>-99</v>
      </c>
      <c r="AI401" s="26">
        <v>-99</v>
      </c>
      <c r="AJ401" s="26">
        <v>-99</v>
      </c>
    </row>
    <row r="402" spans="1:36" ht="12.75">
      <c r="A402" s="26">
        <v>165</v>
      </c>
      <c r="B402">
        <v>46.25541</v>
      </c>
      <c r="C402">
        <v>-91.91721</v>
      </c>
      <c r="D402" s="26">
        <v>-99</v>
      </c>
      <c r="E402" s="26">
        <v>-99</v>
      </c>
      <c r="F402" s="26">
        <v>-99</v>
      </c>
      <c r="G402" s="26">
        <v>-99</v>
      </c>
      <c r="H402" s="26">
        <v>-99</v>
      </c>
      <c r="I402" s="26">
        <v>-99</v>
      </c>
      <c r="J402" s="26">
        <v>-99</v>
      </c>
      <c r="K402" s="26">
        <v>-99</v>
      </c>
      <c r="L402" s="26">
        <v>-99</v>
      </c>
      <c r="M402" s="26">
        <v>-99</v>
      </c>
      <c r="N402" s="26">
        <v>-99</v>
      </c>
      <c r="O402" s="26">
        <v>-99</v>
      </c>
      <c r="P402" s="26">
        <v>-99</v>
      </c>
      <c r="Q402" s="26">
        <v>-99</v>
      </c>
      <c r="R402" s="26">
        <v>-99</v>
      </c>
      <c r="S402" s="26">
        <v>-99</v>
      </c>
      <c r="T402" s="26">
        <v>-99</v>
      </c>
      <c r="U402" s="26">
        <v>-99</v>
      </c>
      <c r="V402" s="26">
        <v>-99</v>
      </c>
      <c r="W402" s="26">
        <v>-99</v>
      </c>
      <c r="X402" s="26">
        <v>-99</v>
      </c>
      <c r="Y402" s="26">
        <v>-99</v>
      </c>
      <c r="Z402" s="26">
        <v>-99</v>
      </c>
      <c r="AA402" s="26">
        <v>-99</v>
      </c>
      <c r="AB402" s="26">
        <v>-99</v>
      </c>
      <c r="AC402" s="26">
        <v>-99</v>
      </c>
      <c r="AD402" s="26">
        <v>-99</v>
      </c>
      <c r="AE402" s="26">
        <v>-99</v>
      </c>
      <c r="AF402" s="26">
        <v>-99</v>
      </c>
      <c r="AG402" s="26">
        <v>-99</v>
      </c>
      <c r="AH402" s="26">
        <v>-99</v>
      </c>
      <c r="AI402" s="26">
        <v>-99</v>
      </c>
      <c r="AJ402" s="26">
        <v>-99</v>
      </c>
    </row>
    <row r="403" spans="1:36" ht="12.75">
      <c r="A403" s="26">
        <v>166</v>
      </c>
      <c r="B403">
        <v>46.25496</v>
      </c>
      <c r="C403">
        <v>-91.9172</v>
      </c>
      <c r="D403" s="26">
        <v>-99</v>
      </c>
      <c r="E403" s="26">
        <v>-99</v>
      </c>
      <c r="F403" s="26">
        <v>-99</v>
      </c>
      <c r="G403" s="26">
        <v>-99</v>
      </c>
      <c r="H403" s="26">
        <v>-99</v>
      </c>
      <c r="I403" s="26">
        <v>-99</v>
      </c>
      <c r="J403" s="26">
        <v>-99</v>
      </c>
      <c r="K403" s="26">
        <v>-99</v>
      </c>
      <c r="L403" s="26">
        <v>-99</v>
      </c>
      <c r="M403" s="26">
        <v>-99</v>
      </c>
      <c r="N403" s="26">
        <v>-99</v>
      </c>
      <c r="O403" s="26">
        <v>-99</v>
      </c>
      <c r="P403" s="26">
        <v>-99</v>
      </c>
      <c r="Q403" s="26">
        <v>-99</v>
      </c>
      <c r="R403" s="26">
        <v>-99</v>
      </c>
      <c r="S403" s="26">
        <v>-99</v>
      </c>
      <c r="T403" s="26">
        <v>-99</v>
      </c>
      <c r="U403" s="26">
        <v>-99</v>
      </c>
      <c r="V403" s="26">
        <v>-99</v>
      </c>
      <c r="W403" s="26">
        <v>-99</v>
      </c>
      <c r="X403" s="26">
        <v>-99</v>
      </c>
      <c r="Y403" s="26">
        <v>-99</v>
      </c>
      <c r="Z403" s="26">
        <v>-99</v>
      </c>
      <c r="AA403" s="26">
        <v>-99</v>
      </c>
      <c r="AB403" s="26">
        <v>-99</v>
      </c>
      <c r="AC403" s="26">
        <v>-99</v>
      </c>
      <c r="AD403" s="26">
        <v>-99</v>
      </c>
      <c r="AE403" s="26">
        <v>-99</v>
      </c>
      <c r="AF403" s="26">
        <v>-99</v>
      </c>
      <c r="AG403" s="26">
        <v>-99</v>
      </c>
      <c r="AH403" s="26">
        <v>-99</v>
      </c>
      <c r="AI403" s="26">
        <v>-99</v>
      </c>
      <c r="AJ403" s="26">
        <v>-99</v>
      </c>
    </row>
    <row r="404" spans="1:36" ht="12.75">
      <c r="A404" s="26">
        <v>181</v>
      </c>
      <c r="B404">
        <v>46.25857</v>
      </c>
      <c r="C404">
        <v>-91.91668</v>
      </c>
      <c r="D404" s="26">
        <v>-99</v>
      </c>
      <c r="E404" s="26">
        <v>-99</v>
      </c>
      <c r="F404" s="26">
        <v>-99</v>
      </c>
      <c r="G404" s="26">
        <v>-99</v>
      </c>
      <c r="H404" s="26">
        <v>-99</v>
      </c>
      <c r="I404" s="26">
        <v>-99</v>
      </c>
      <c r="J404" s="26">
        <v>-99</v>
      </c>
      <c r="K404" s="26">
        <v>-99</v>
      </c>
      <c r="L404" s="26">
        <v>-99</v>
      </c>
      <c r="M404" s="26">
        <v>-99</v>
      </c>
      <c r="N404" s="26">
        <v>-99</v>
      </c>
      <c r="O404" s="26">
        <v>-99</v>
      </c>
      <c r="P404" s="26">
        <v>-99</v>
      </c>
      <c r="Q404" s="26">
        <v>-99</v>
      </c>
      <c r="R404" s="26">
        <v>-99</v>
      </c>
      <c r="S404" s="26">
        <v>-99</v>
      </c>
      <c r="T404" s="26">
        <v>-99</v>
      </c>
      <c r="U404" s="26">
        <v>-99</v>
      </c>
      <c r="V404" s="26">
        <v>-99</v>
      </c>
      <c r="W404" s="26">
        <v>-99</v>
      </c>
      <c r="X404" s="26">
        <v>-99</v>
      </c>
      <c r="Y404" s="26">
        <v>-99</v>
      </c>
      <c r="Z404" s="26">
        <v>-99</v>
      </c>
      <c r="AA404" s="26">
        <v>-99</v>
      </c>
      <c r="AB404" s="26">
        <v>-99</v>
      </c>
      <c r="AC404" s="26">
        <v>-99</v>
      </c>
      <c r="AD404" s="26">
        <v>-99</v>
      </c>
      <c r="AE404" s="26">
        <v>-99</v>
      </c>
      <c r="AF404" s="26">
        <v>-99</v>
      </c>
      <c r="AG404" s="26">
        <v>-99</v>
      </c>
      <c r="AH404" s="26">
        <v>-99</v>
      </c>
      <c r="AI404" s="26">
        <v>-99</v>
      </c>
      <c r="AJ404" s="26">
        <v>-99</v>
      </c>
    </row>
    <row r="405" spans="1:36" ht="12.75">
      <c r="A405" s="26">
        <v>182</v>
      </c>
      <c r="B405">
        <v>46.25587</v>
      </c>
      <c r="C405">
        <v>-91.91658</v>
      </c>
      <c r="D405" s="26">
        <v>-99</v>
      </c>
      <c r="E405" s="26">
        <v>-99</v>
      </c>
      <c r="F405" s="26">
        <v>-99</v>
      </c>
      <c r="G405" s="26">
        <v>-99</v>
      </c>
      <c r="H405" s="26">
        <v>-99</v>
      </c>
      <c r="I405" s="26">
        <v>-99</v>
      </c>
      <c r="J405" s="26">
        <v>-99</v>
      </c>
      <c r="K405" s="26">
        <v>-99</v>
      </c>
      <c r="L405" s="26">
        <v>-99</v>
      </c>
      <c r="M405" s="26">
        <v>-99</v>
      </c>
      <c r="N405" s="26">
        <v>-99</v>
      </c>
      <c r="O405" s="26">
        <v>-99</v>
      </c>
      <c r="P405" s="26">
        <v>-99</v>
      </c>
      <c r="Q405" s="26">
        <v>-99</v>
      </c>
      <c r="R405" s="26">
        <v>-99</v>
      </c>
      <c r="S405" s="26">
        <v>-99</v>
      </c>
      <c r="T405" s="26">
        <v>-99</v>
      </c>
      <c r="U405" s="26">
        <v>-99</v>
      </c>
      <c r="V405" s="26">
        <v>-99</v>
      </c>
      <c r="W405" s="26">
        <v>-99</v>
      </c>
      <c r="X405" s="26">
        <v>-99</v>
      </c>
      <c r="Y405" s="26">
        <v>-99</v>
      </c>
      <c r="Z405" s="26">
        <v>-99</v>
      </c>
      <c r="AA405" s="26">
        <v>-99</v>
      </c>
      <c r="AB405" s="26">
        <v>-99</v>
      </c>
      <c r="AC405" s="26">
        <v>-99</v>
      </c>
      <c r="AD405" s="26">
        <v>-99</v>
      </c>
      <c r="AE405" s="26">
        <v>-99</v>
      </c>
      <c r="AF405" s="26">
        <v>-99</v>
      </c>
      <c r="AG405" s="26">
        <v>-99</v>
      </c>
      <c r="AH405" s="26">
        <v>-99</v>
      </c>
      <c r="AI405" s="26">
        <v>-99</v>
      </c>
      <c r="AJ405" s="26">
        <v>-99</v>
      </c>
    </row>
    <row r="406" spans="1:36" ht="12.75">
      <c r="A406" s="26">
        <v>183</v>
      </c>
      <c r="B406">
        <v>46.25542</v>
      </c>
      <c r="C406">
        <v>-91.91657</v>
      </c>
      <c r="D406" s="26">
        <v>-99</v>
      </c>
      <c r="E406" s="26">
        <v>-99</v>
      </c>
      <c r="F406" s="26">
        <v>-99</v>
      </c>
      <c r="G406" s="26">
        <v>-99</v>
      </c>
      <c r="H406" s="26">
        <v>-99</v>
      </c>
      <c r="I406" s="26">
        <v>-99</v>
      </c>
      <c r="J406" s="26">
        <v>-99</v>
      </c>
      <c r="K406" s="26">
        <v>-99</v>
      </c>
      <c r="L406" s="26">
        <v>-99</v>
      </c>
      <c r="M406" s="26">
        <v>-99</v>
      </c>
      <c r="N406" s="26">
        <v>-99</v>
      </c>
      <c r="O406" s="26">
        <v>-99</v>
      </c>
      <c r="P406" s="26">
        <v>-99</v>
      </c>
      <c r="Q406" s="26">
        <v>-99</v>
      </c>
      <c r="R406" s="26">
        <v>-99</v>
      </c>
      <c r="S406" s="26">
        <v>-99</v>
      </c>
      <c r="T406" s="26">
        <v>-99</v>
      </c>
      <c r="U406" s="26">
        <v>-99</v>
      </c>
      <c r="V406" s="26">
        <v>-99</v>
      </c>
      <c r="W406" s="26">
        <v>-99</v>
      </c>
      <c r="X406" s="26">
        <v>-99</v>
      </c>
      <c r="Y406" s="26">
        <v>-99</v>
      </c>
      <c r="Z406" s="26">
        <v>-99</v>
      </c>
      <c r="AA406" s="26">
        <v>-99</v>
      </c>
      <c r="AB406" s="26">
        <v>-99</v>
      </c>
      <c r="AC406" s="26">
        <v>-99</v>
      </c>
      <c r="AD406" s="26">
        <v>-99</v>
      </c>
      <c r="AE406" s="26">
        <v>-99</v>
      </c>
      <c r="AF406" s="26">
        <v>-99</v>
      </c>
      <c r="AG406" s="26">
        <v>-99</v>
      </c>
      <c r="AH406" s="26">
        <v>-99</v>
      </c>
      <c r="AI406" s="26">
        <v>-99</v>
      </c>
      <c r="AJ406" s="26">
        <v>-99</v>
      </c>
    </row>
    <row r="407" spans="1:36" ht="12.75">
      <c r="A407" s="26">
        <v>184</v>
      </c>
      <c r="B407">
        <v>46.25497</v>
      </c>
      <c r="C407">
        <v>-91.91655</v>
      </c>
      <c r="D407" s="26">
        <v>-99</v>
      </c>
      <c r="E407" s="26">
        <v>-99</v>
      </c>
      <c r="F407" s="26">
        <v>-99</v>
      </c>
      <c r="G407" s="26">
        <v>-99</v>
      </c>
      <c r="H407" s="26">
        <v>-99</v>
      </c>
      <c r="I407" s="26">
        <v>-99</v>
      </c>
      <c r="J407" s="26">
        <v>-99</v>
      </c>
      <c r="K407" s="26">
        <v>-99</v>
      </c>
      <c r="L407" s="26">
        <v>-99</v>
      </c>
      <c r="M407" s="26">
        <v>-99</v>
      </c>
      <c r="N407" s="26">
        <v>-99</v>
      </c>
      <c r="O407" s="26">
        <v>-99</v>
      </c>
      <c r="P407" s="26">
        <v>-99</v>
      </c>
      <c r="Q407" s="26">
        <v>-99</v>
      </c>
      <c r="R407" s="26">
        <v>-99</v>
      </c>
      <c r="S407" s="26">
        <v>-99</v>
      </c>
      <c r="T407" s="26">
        <v>-99</v>
      </c>
      <c r="U407" s="26">
        <v>-99</v>
      </c>
      <c r="V407" s="26">
        <v>-99</v>
      </c>
      <c r="W407" s="26">
        <v>-99</v>
      </c>
      <c r="X407" s="26">
        <v>-99</v>
      </c>
      <c r="Y407" s="26">
        <v>-99</v>
      </c>
      <c r="Z407" s="26">
        <v>-99</v>
      </c>
      <c r="AA407" s="26">
        <v>-99</v>
      </c>
      <c r="AB407" s="26">
        <v>-99</v>
      </c>
      <c r="AC407" s="26">
        <v>-99</v>
      </c>
      <c r="AD407" s="26">
        <v>-99</v>
      </c>
      <c r="AE407" s="26">
        <v>-99</v>
      </c>
      <c r="AF407" s="26">
        <v>-99</v>
      </c>
      <c r="AG407" s="26">
        <v>-99</v>
      </c>
      <c r="AH407" s="26">
        <v>-99</v>
      </c>
      <c r="AI407" s="26">
        <v>-99</v>
      </c>
      <c r="AJ407" s="26">
        <v>-99</v>
      </c>
    </row>
    <row r="408" spans="1:36" ht="12.75">
      <c r="A408" s="26">
        <v>201</v>
      </c>
      <c r="B408">
        <v>46.25858</v>
      </c>
      <c r="C408">
        <v>-91.91603</v>
      </c>
      <c r="D408" s="26">
        <v>-99</v>
      </c>
      <c r="E408" s="26">
        <v>-99</v>
      </c>
      <c r="F408" s="26">
        <v>-99</v>
      </c>
      <c r="G408" s="26">
        <v>-99</v>
      </c>
      <c r="H408" s="26">
        <v>-99</v>
      </c>
      <c r="I408" s="26">
        <v>-99</v>
      </c>
      <c r="J408" s="26">
        <v>-99</v>
      </c>
      <c r="K408" s="26">
        <v>-99</v>
      </c>
      <c r="L408" s="26">
        <v>-99</v>
      </c>
      <c r="M408" s="26">
        <v>-99</v>
      </c>
      <c r="N408" s="26">
        <v>-99</v>
      </c>
      <c r="O408" s="26">
        <v>-99</v>
      </c>
      <c r="P408" s="26">
        <v>-99</v>
      </c>
      <c r="Q408" s="26">
        <v>-99</v>
      </c>
      <c r="R408" s="26">
        <v>-99</v>
      </c>
      <c r="S408" s="26">
        <v>-99</v>
      </c>
      <c r="T408" s="26">
        <v>-99</v>
      </c>
      <c r="U408" s="26">
        <v>-99</v>
      </c>
      <c r="V408" s="26">
        <v>-99</v>
      </c>
      <c r="W408" s="26">
        <v>-99</v>
      </c>
      <c r="X408" s="26">
        <v>-99</v>
      </c>
      <c r="Y408" s="26">
        <v>-99</v>
      </c>
      <c r="Z408" s="26">
        <v>-99</v>
      </c>
      <c r="AA408" s="26">
        <v>-99</v>
      </c>
      <c r="AB408" s="26">
        <v>-99</v>
      </c>
      <c r="AC408" s="26">
        <v>-99</v>
      </c>
      <c r="AD408" s="26">
        <v>-99</v>
      </c>
      <c r="AE408" s="26">
        <v>-99</v>
      </c>
      <c r="AF408" s="26">
        <v>-99</v>
      </c>
      <c r="AG408" s="26">
        <v>-99</v>
      </c>
      <c r="AH408" s="26">
        <v>-99</v>
      </c>
      <c r="AI408" s="26">
        <v>-99</v>
      </c>
      <c r="AJ408" s="26">
        <v>-99</v>
      </c>
    </row>
    <row r="409" spans="1:36" ht="12.75">
      <c r="A409" s="26">
        <v>202</v>
      </c>
      <c r="B409">
        <v>46.25588</v>
      </c>
      <c r="C409">
        <v>-91.91593</v>
      </c>
      <c r="D409" s="26">
        <v>-99</v>
      </c>
      <c r="E409" s="26">
        <v>-99</v>
      </c>
      <c r="F409" s="26">
        <v>-99</v>
      </c>
      <c r="G409" s="26">
        <v>-99</v>
      </c>
      <c r="H409" s="26">
        <v>-99</v>
      </c>
      <c r="I409" s="26">
        <v>-99</v>
      </c>
      <c r="J409" s="26">
        <v>-99</v>
      </c>
      <c r="K409" s="26">
        <v>-99</v>
      </c>
      <c r="L409" s="26">
        <v>-99</v>
      </c>
      <c r="M409" s="26">
        <v>-99</v>
      </c>
      <c r="N409" s="26">
        <v>-99</v>
      </c>
      <c r="O409" s="26">
        <v>-99</v>
      </c>
      <c r="P409" s="26">
        <v>-99</v>
      </c>
      <c r="Q409" s="26">
        <v>-99</v>
      </c>
      <c r="R409" s="26">
        <v>-99</v>
      </c>
      <c r="S409" s="26">
        <v>-99</v>
      </c>
      <c r="T409" s="26">
        <v>-99</v>
      </c>
      <c r="U409" s="26">
        <v>-99</v>
      </c>
      <c r="V409" s="26">
        <v>-99</v>
      </c>
      <c r="W409" s="26">
        <v>-99</v>
      </c>
      <c r="X409" s="26">
        <v>-99</v>
      </c>
      <c r="Y409" s="26">
        <v>-99</v>
      </c>
      <c r="Z409" s="26">
        <v>-99</v>
      </c>
      <c r="AA409" s="26">
        <v>-99</v>
      </c>
      <c r="AB409" s="26">
        <v>-99</v>
      </c>
      <c r="AC409" s="26">
        <v>-99</v>
      </c>
      <c r="AD409" s="26">
        <v>-99</v>
      </c>
      <c r="AE409" s="26">
        <v>-99</v>
      </c>
      <c r="AF409" s="26">
        <v>-99</v>
      </c>
      <c r="AG409" s="26">
        <v>-99</v>
      </c>
      <c r="AH409" s="26">
        <v>-99</v>
      </c>
      <c r="AI409" s="26">
        <v>-99</v>
      </c>
      <c r="AJ409" s="26">
        <v>-99</v>
      </c>
    </row>
    <row r="410" spans="1:36" ht="12.75">
      <c r="A410" s="26">
        <v>203</v>
      </c>
      <c r="B410">
        <v>46.25543</v>
      </c>
      <c r="C410">
        <v>-91.91592</v>
      </c>
      <c r="D410" s="26">
        <v>-99</v>
      </c>
      <c r="E410" s="26">
        <v>-99</v>
      </c>
      <c r="F410" s="26">
        <v>-99</v>
      </c>
      <c r="G410" s="26">
        <v>-99</v>
      </c>
      <c r="H410" s="26">
        <v>-99</v>
      </c>
      <c r="I410" s="26">
        <v>-99</v>
      </c>
      <c r="J410" s="26">
        <v>-99</v>
      </c>
      <c r="K410" s="26">
        <v>-99</v>
      </c>
      <c r="L410" s="26">
        <v>-99</v>
      </c>
      <c r="M410" s="26">
        <v>-99</v>
      </c>
      <c r="N410" s="26">
        <v>-99</v>
      </c>
      <c r="O410" s="26">
        <v>-99</v>
      </c>
      <c r="P410" s="26">
        <v>-99</v>
      </c>
      <c r="Q410" s="26">
        <v>-99</v>
      </c>
      <c r="R410" s="26">
        <v>-99</v>
      </c>
      <c r="S410" s="26">
        <v>-99</v>
      </c>
      <c r="T410" s="26">
        <v>-99</v>
      </c>
      <c r="U410" s="26">
        <v>-99</v>
      </c>
      <c r="V410" s="26">
        <v>-99</v>
      </c>
      <c r="W410" s="26">
        <v>-99</v>
      </c>
      <c r="X410" s="26">
        <v>-99</v>
      </c>
      <c r="Y410" s="26">
        <v>-99</v>
      </c>
      <c r="Z410" s="26">
        <v>-99</v>
      </c>
      <c r="AA410" s="26">
        <v>-99</v>
      </c>
      <c r="AB410" s="26">
        <v>-99</v>
      </c>
      <c r="AC410" s="26">
        <v>-99</v>
      </c>
      <c r="AD410" s="26">
        <v>-99</v>
      </c>
      <c r="AE410" s="26">
        <v>-99</v>
      </c>
      <c r="AF410" s="26">
        <v>-99</v>
      </c>
      <c r="AG410" s="26">
        <v>-99</v>
      </c>
      <c r="AH410" s="26">
        <v>-99</v>
      </c>
      <c r="AI410" s="26">
        <v>-99</v>
      </c>
      <c r="AJ410" s="26">
        <v>-99</v>
      </c>
    </row>
    <row r="411" spans="1:36" ht="12.75">
      <c r="A411" s="26">
        <v>204</v>
      </c>
      <c r="B411">
        <v>46.25498</v>
      </c>
      <c r="C411">
        <v>-91.9159</v>
      </c>
      <c r="D411" s="26">
        <v>-99</v>
      </c>
      <c r="E411" s="26">
        <v>-99</v>
      </c>
      <c r="F411" s="26">
        <v>-99</v>
      </c>
      <c r="G411" s="26">
        <v>-99</v>
      </c>
      <c r="H411" s="26">
        <v>-99</v>
      </c>
      <c r="I411" s="26">
        <v>-99</v>
      </c>
      <c r="J411" s="26">
        <v>-99</v>
      </c>
      <c r="K411" s="26">
        <v>-99</v>
      </c>
      <c r="L411" s="26">
        <v>-99</v>
      </c>
      <c r="M411" s="26">
        <v>-99</v>
      </c>
      <c r="N411" s="26">
        <v>-99</v>
      </c>
      <c r="O411" s="26">
        <v>-99</v>
      </c>
      <c r="P411" s="26">
        <v>-99</v>
      </c>
      <c r="Q411" s="26">
        <v>-99</v>
      </c>
      <c r="R411" s="26">
        <v>-99</v>
      </c>
      <c r="S411" s="26">
        <v>-99</v>
      </c>
      <c r="T411" s="26">
        <v>-99</v>
      </c>
      <c r="U411" s="26">
        <v>-99</v>
      </c>
      <c r="V411" s="26">
        <v>-99</v>
      </c>
      <c r="W411" s="26">
        <v>-99</v>
      </c>
      <c r="X411" s="26">
        <v>-99</v>
      </c>
      <c r="Y411" s="26">
        <v>-99</v>
      </c>
      <c r="Z411" s="26">
        <v>-99</v>
      </c>
      <c r="AA411" s="26">
        <v>-99</v>
      </c>
      <c r="AB411" s="26">
        <v>-99</v>
      </c>
      <c r="AC411" s="26">
        <v>-99</v>
      </c>
      <c r="AD411" s="26">
        <v>-99</v>
      </c>
      <c r="AE411" s="26">
        <v>-99</v>
      </c>
      <c r="AF411" s="26">
        <v>-99</v>
      </c>
      <c r="AG411" s="26">
        <v>-99</v>
      </c>
      <c r="AH411" s="26">
        <v>-99</v>
      </c>
      <c r="AI411" s="26">
        <v>-99</v>
      </c>
      <c r="AJ411" s="26">
        <v>-99</v>
      </c>
    </row>
    <row r="412" spans="1:36" ht="12.75">
      <c r="A412" s="26">
        <v>205</v>
      </c>
      <c r="B412">
        <v>46.25453</v>
      </c>
      <c r="C412">
        <v>-91.91589</v>
      </c>
      <c r="D412" s="26">
        <v>-99</v>
      </c>
      <c r="E412" s="26">
        <v>-99</v>
      </c>
      <c r="F412" s="26">
        <v>-99</v>
      </c>
      <c r="G412" s="26">
        <v>-99</v>
      </c>
      <c r="H412" s="26">
        <v>-99</v>
      </c>
      <c r="I412" s="26">
        <v>-99</v>
      </c>
      <c r="J412" s="26">
        <v>-99</v>
      </c>
      <c r="K412" s="26">
        <v>-99</v>
      </c>
      <c r="L412" s="26">
        <v>-99</v>
      </c>
      <c r="M412" s="26">
        <v>-99</v>
      </c>
      <c r="N412" s="26">
        <v>-99</v>
      </c>
      <c r="O412" s="26">
        <v>-99</v>
      </c>
      <c r="P412" s="26">
        <v>-99</v>
      </c>
      <c r="Q412" s="26">
        <v>-99</v>
      </c>
      <c r="R412" s="26">
        <v>-99</v>
      </c>
      <c r="S412" s="26">
        <v>-99</v>
      </c>
      <c r="T412" s="26">
        <v>-99</v>
      </c>
      <c r="U412" s="26">
        <v>-99</v>
      </c>
      <c r="V412" s="26">
        <v>-99</v>
      </c>
      <c r="W412" s="26">
        <v>-99</v>
      </c>
      <c r="X412" s="26">
        <v>-99</v>
      </c>
      <c r="Y412" s="26">
        <v>-99</v>
      </c>
      <c r="Z412" s="26">
        <v>-99</v>
      </c>
      <c r="AA412" s="26">
        <v>-99</v>
      </c>
      <c r="AB412" s="26">
        <v>-99</v>
      </c>
      <c r="AC412" s="26">
        <v>-99</v>
      </c>
      <c r="AD412" s="26">
        <v>-99</v>
      </c>
      <c r="AE412" s="26">
        <v>-99</v>
      </c>
      <c r="AF412" s="26">
        <v>-99</v>
      </c>
      <c r="AG412" s="26">
        <v>-99</v>
      </c>
      <c r="AH412" s="26">
        <v>-99</v>
      </c>
      <c r="AI412" s="26">
        <v>-99</v>
      </c>
      <c r="AJ412" s="26">
        <v>-99</v>
      </c>
    </row>
    <row r="413" spans="1:36" ht="12.75">
      <c r="A413" s="26">
        <v>223</v>
      </c>
      <c r="B413">
        <v>46.25814</v>
      </c>
      <c r="C413">
        <v>-91.91536</v>
      </c>
      <c r="D413" s="26">
        <v>-99</v>
      </c>
      <c r="E413" s="26">
        <v>-99</v>
      </c>
      <c r="F413" s="26">
        <v>-99</v>
      </c>
      <c r="G413" s="26">
        <v>-99</v>
      </c>
      <c r="H413" s="26">
        <v>-99</v>
      </c>
      <c r="I413" s="26">
        <v>-99</v>
      </c>
      <c r="J413" s="26">
        <v>-99</v>
      </c>
      <c r="K413" s="26">
        <v>-99</v>
      </c>
      <c r="L413" s="26">
        <v>-99</v>
      </c>
      <c r="M413" s="26">
        <v>-99</v>
      </c>
      <c r="N413" s="26">
        <v>-99</v>
      </c>
      <c r="O413" s="26">
        <v>-99</v>
      </c>
      <c r="P413" s="26">
        <v>-99</v>
      </c>
      <c r="Q413" s="26">
        <v>-99</v>
      </c>
      <c r="R413" s="26">
        <v>-99</v>
      </c>
      <c r="S413" s="26">
        <v>-99</v>
      </c>
      <c r="T413" s="26">
        <v>-99</v>
      </c>
      <c r="U413" s="26">
        <v>-99</v>
      </c>
      <c r="V413" s="26">
        <v>-99</v>
      </c>
      <c r="W413" s="26">
        <v>-99</v>
      </c>
      <c r="X413" s="26">
        <v>-99</v>
      </c>
      <c r="Y413" s="26">
        <v>-99</v>
      </c>
      <c r="Z413" s="26">
        <v>-99</v>
      </c>
      <c r="AA413" s="26">
        <v>-99</v>
      </c>
      <c r="AB413" s="26">
        <v>-99</v>
      </c>
      <c r="AC413" s="26">
        <v>-99</v>
      </c>
      <c r="AD413" s="26">
        <v>-99</v>
      </c>
      <c r="AE413" s="26">
        <v>-99</v>
      </c>
      <c r="AF413" s="26">
        <v>-99</v>
      </c>
      <c r="AG413" s="26">
        <v>-99</v>
      </c>
      <c r="AH413" s="26">
        <v>-99</v>
      </c>
      <c r="AI413" s="26">
        <v>-99</v>
      </c>
      <c r="AJ413" s="26">
        <v>-99</v>
      </c>
    </row>
    <row r="414" spans="1:36" ht="12.75">
      <c r="A414" s="26">
        <v>224</v>
      </c>
      <c r="B414">
        <v>46.25769</v>
      </c>
      <c r="C414">
        <v>-91.91535</v>
      </c>
      <c r="D414" s="26">
        <v>-99</v>
      </c>
      <c r="E414" s="26">
        <v>-99</v>
      </c>
      <c r="F414" s="26">
        <v>-99</v>
      </c>
      <c r="G414" s="26">
        <v>-99</v>
      </c>
      <c r="H414" s="26">
        <v>-99</v>
      </c>
      <c r="I414" s="26">
        <v>-99</v>
      </c>
      <c r="J414" s="26">
        <v>-99</v>
      </c>
      <c r="K414" s="26">
        <v>-99</v>
      </c>
      <c r="L414" s="26">
        <v>-99</v>
      </c>
      <c r="M414" s="26">
        <v>-99</v>
      </c>
      <c r="N414" s="26">
        <v>-99</v>
      </c>
      <c r="O414" s="26">
        <v>-99</v>
      </c>
      <c r="P414" s="26">
        <v>-99</v>
      </c>
      <c r="Q414" s="26">
        <v>-99</v>
      </c>
      <c r="R414" s="26">
        <v>-99</v>
      </c>
      <c r="S414" s="26">
        <v>-99</v>
      </c>
      <c r="T414" s="26">
        <v>-99</v>
      </c>
      <c r="U414" s="26">
        <v>-99</v>
      </c>
      <c r="V414" s="26">
        <v>-99</v>
      </c>
      <c r="W414" s="26">
        <v>-99</v>
      </c>
      <c r="X414" s="26">
        <v>-99</v>
      </c>
      <c r="Y414" s="26">
        <v>-99</v>
      </c>
      <c r="Z414" s="26">
        <v>-99</v>
      </c>
      <c r="AA414" s="26">
        <v>-99</v>
      </c>
      <c r="AB414" s="26">
        <v>-99</v>
      </c>
      <c r="AC414" s="26">
        <v>-99</v>
      </c>
      <c r="AD414" s="26">
        <v>-99</v>
      </c>
      <c r="AE414" s="26">
        <v>-99</v>
      </c>
      <c r="AF414" s="26">
        <v>-99</v>
      </c>
      <c r="AG414" s="26">
        <v>-99</v>
      </c>
      <c r="AH414" s="26">
        <v>-99</v>
      </c>
      <c r="AI414" s="26">
        <v>-99</v>
      </c>
      <c r="AJ414" s="26">
        <v>-99</v>
      </c>
    </row>
    <row r="415" spans="1:36" ht="12.75">
      <c r="A415" s="26">
        <v>225</v>
      </c>
      <c r="B415">
        <v>46.25634</v>
      </c>
      <c r="C415">
        <v>-91.9153</v>
      </c>
      <c r="D415" s="26">
        <v>-99</v>
      </c>
      <c r="E415" s="26">
        <v>-99</v>
      </c>
      <c r="F415" s="26">
        <v>-99</v>
      </c>
      <c r="G415" s="26">
        <v>-99</v>
      </c>
      <c r="H415" s="26">
        <v>-99</v>
      </c>
      <c r="I415" s="26">
        <v>-99</v>
      </c>
      <c r="J415" s="26">
        <v>-99</v>
      </c>
      <c r="K415" s="26">
        <v>-99</v>
      </c>
      <c r="L415" s="26">
        <v>-99</v>
      </c>
      <c r="M415" s="26">
        <v>-99</v>
      </c>
      <c r="N415" s="26">
        <v>-99</v>
      </c>
      <c r="O415" s="26">
        <v>-99</v>
      </c>
      <c r="P415" s="26">
        <v>-99</v>
      </c>
      <c r="Q415" s="26">
        <v>-99</v>
      </c>
      <c r="R415" s="26">
        <v>-99</v>
      </c>
      <c r="S415" s="26">
        <v>-99</v>
      </c>
      <c r="T415" s="26">
        <v>-99</v>
      </c>
      <c r="U415" s="26">
        <v>-99</v>
      </c>
      <c r="V415" s="26">
        <v>-99</v>
      </c>
      <c r="W415" s="26">
        <v>-99</v>
      </c>
      <c r="X415" s="26">
        <v>-99</v>
      </c>
      <c r="Y415" s="26">
        <v>-99</v>
      </c>
      <c r="Z415" s="26">
        <v>-99</v>
      </c>
      <c r="AA415" s="26">
        <v>-99</v>
      </c>
      <c r="AB415" s="26">
        <v>-99</v>
      </c>
      <c r="AC415" s="26">
        <v>-99</v>
      </c>
      <c r="AD415" s="26">
        <v>-99</v>
      </c>
      <c r="AE415" s="26">
        <v>-99</v>
      </c>
      <c r="AF415" s="26">
        <v>-99</v>
      </c>
      <c r="AG415" s="26">
        <v>-99</v>
      </c>
      <c r="AH415" s="26">
        <v>-99</v>
      </c>
      <c r="AI415" s="26">
        <v>-99</v>
      </c>
      <c r="AJ415" s="26">
        <v>-99</v>
      </c>
    </row>
    <row r="416" spans="1:36" ht="12.75">
      <c r="A416" s="26">
        <v>245</v>
      </c>
      <c r="B416">
        <v>46.25815</v>
      </c>
      <c r="C416">
        <v>-91.91471</v>
      </c>
      <c r="D416" s="26">
        <v>-99</v>
      </c>
      <c r="E416" s="26">
        <v>-99</v>
      </c>
      <c r="F416" s="26">
        <v>-99</v>
      </c>
      <c r="G416" s="26">
        <v>-99</v>
      </c>
      <c r="H416" s="26">
        <v>-99</v>
      </c>
      <c r="I416" s="26">
        <v>-99</v>
      </c>
      <c r="J416" s="26">
        <v>-99</v>
      </c>
      <c r="K416" s="26">
        <v>-99</v>
      </c>
      <c r="L416" s="26">
        <v>-99</v>
      </c>
      <c r="M416" s="26">
        <v>-99</v>
      </c>
      <c r="N416" s="26">
        <v>-99</v>
      </c>
      <c r="O416" s="26">
        <v>-99</v>
      </c>
      <c r="P416" s="26">
        <v>-99</v>
      </c>
      <c r="Q416" s="26">
        <v>-99</v>
      </c>
      <c r="R416" s="26">
        <v>-99</v>
      </c>
      <c r="S416" s="26">
        <v>-99</v>
      </c>
      <c r="T416" s="26">
        <v>-99</v>
      </c>
      <c r="U416" s="26">
        <v>-99</v>
      </c>
      <c r="V416" s="26">
        <v>-99</v>
      </c>
      <c r="W416" s="26">
        <v>-99</v>
      </c>
      <c r="X416" s="26">
        <v>-99</v>
      </c>
      <c r="Y416" s="26">
        <v>-99</v>
      </c>
      <c r="Z416" s="26">
        <v>-99</v>
      </c>
      <c r="AA416" s="26">
        <v>-99</v>
      </c>
      <c r="AB416" s="26">
        <v>-99</v>
      </c>
      <c r="AC416" s="26">
        <v>-99</v>
      </c>
      <c r="AD416" s="26">
        <v>-99</v>
      </c>
      <c r="AE416" s="26">
        <v>-99</v>
      </c>
      <c r="AF416" s="26">
        <v>-99</v>
      </c>
      <c r="AG416" s="26">
        <v>-99</v>
      </c>
      <c r="AH416" s="26">
        <v>-99</v>
      </c>
      <c r="AI416" s="26">
        <v>-99</v>
      </c>
      <c r="AJ416" s="26">
        <v>-99</v>
      </c>
    </row>
    <row r="417" spans="1:36" ht="12.75">
      <c r="A417" s="26">
        <v>246</v>
      </c>
      <c r="B417">
        <v>46.2577</v>
      </c>
      <c r="C417">
        <v>-91.9147</v>
      </c>
      <c r="D417" s="26">
        <v>-99</v>
      </c>
      <c r="E417" s="26">
        <v>-99</v>
      </c>
      <c r="F417" s="26">
        <v>-99</v>
      </c>
      <c r="G417" s="26">
        <v>-99</v>
      </c>
      <c r="H417" s="26">
        <v>-99</v>
      </c>
      <c r="I417" s="26">
        <v>-99</v>
      </c>
      <c r="J417" s="26">
        <v>-99</v>
      </c>
      <c r="K417" s="26">
        <v>-99</v>
      </c>
      <c r="L417" s="26">
        <v>-99</v>
      </c>
      <c r="M417" s="26">
        <v>-99</v>
      </c>
      <c r="N417" s="26">
        <v>-99</v>
      </c>
      <c r="O417" s="26">
        <v>-99</v>
      </c>
      <c r="P417" s="26">
        <v>-99</v>
      </c>
      <c r="Q417" s="26">
        <v>-99</v>
      </c>
      <c r="R417" s="26">
        <v>-99</v>
      </c>
      <c r="S417" s="26">
        <v>-99</v>
      </c>
      <c r="T417" s="26">
        <v>-99</v>
      </c>
      <c r="U417" s="26">
        <v>-99</v>
      </c>
      <c r="V417" s="26">
        <v>-99</v>
      </c>
      <c r="W417" s="26">
        <v>-99</v>
      </c>
      <c r="X417" s="26">
        <v>-99</v>
      </c>
      <c r="Y417" s="26">
        <v>-99</v>
      </c>
      <c r="Z417" s="26">
        <v>-99</v>
      </c>
      <c r="AA417" s="26">
        <v>-99</v>
      </c>
      <c r="AB417" s="26">
        <v>-99</v>
      </c>
      <c r="AC417" s="26">
        <v>-99</v>
      </c>
      <c r="AD417" s="26">
        <v>-99</v>
      </c>
      <c r="AE417" s="26">
        <v>-99</v>
      </c>
      <c r="AF417" s="26">
        <v>-99</v>
      </c>
      <c r="AG417" s="26">
        <v>-99</v>
      </c>
      <c r="AH417" s="26">
        <v>-99</v>
      </c>
      <c r="AI417" s="26">
        <v>-99</v>
      </c>
      <c r="AJ417" s="26">
        <v>-99</v>
      </c>
    </row>
    <row r="418" spans="1:36" ht="12.75">
      <c r="A418" s="26">
        <v>247</v>
      </c>
      <c r="B418">
        <v>46.25635</v>
      </c>
      <c r="C418">
        <v>-91.91465</v>
      </c>
      <c r="D418" s="26">
        <v>-99</v>
      </c>
      <c r="E418" s="26">
        <v>-99</v>
      </c>
      <c r="F418" s="26">
        <v>-99</v>
      </c>
      <c r="G418" s="26">
        <v>-99</v>
      </c>
      <c r="H418" s="26">
        <v>-99</v>
      </c>
      <c r="I418" s="26">
        <v>-99</v>
      </c>
      <c r="J418" s="26">
        <v>-99</v>
      </c>
      <c r="K418" s="26">
        <v>-99</v>
      </c>
      <c r="L418" s="26">
        <v>-99</v>
      </c>
      <c r="M418" s="26">
        <v>-99</v>
      </c>
      <c r="N418" s="26">
        <v>-99</v>
      </c>
      <c r="O418" s="26">
        <v>-99</v>
      </c>
      <c r="P418" s="26">
        <v>-99</v>
      </c>
      <c r="Q418" s="26">
        <v>-99</v>
      </c>
      <c r="R418" s="26">
        <v>-99</v>
      </c>
      <c r="S418" s="26">
        <v>-99</v>
      </c>
      <c r="T418" s="26">
        <v>-99</v>
      </c>
      <c r="U418" s="26">
        <v>-99</v>
      </c>
      <c r="V418" s="26">
        <v>-99</v>
      </c>
      <c r="W418" s="26">
        <v>-99</v>
      </c>
      <c r="X418" s="26">
        <v>-99</v>
      </c>
      <c r="Y418" s="26">
        <v>-99</v>
      </c>
      <c r="Z418" s="26">
        <v>-99</v>
      </c>
      <c r="AA418" s="26">
        <v>-99</v>
      </c>
      <c r="AB418" s="26">
        <v>-99</v>
      </c>
      <c r="AC418" s="26">
        <v>-99</v>
      </c>
      <c r="AD418" s="26">
        <v>-99</v>
      </c>
      <c r="AE418" s="26">
        <v>-99</v>
      </c>
      <c r="AF418" s="26">
        <v>-99</v>
      </c>
      <c r="AG418" s="26">
        <v>-99</v>
      </c>
      <c r="AH418" s="26">
        <v>-99</v>
      </c>
      <c r="AI418" s="26">
        <v>-99</v>
      </c>
      <c r="AJ418" s="26">
        <v>-99</v>
      </c>
    </row>
    <row r="419" spans="1:36" ht="12.75">
      <c r="A419" s="26">
        <v>267</v>
      </c>
      <c r="B419">
        <v>46.25816</v>
      </c>
      <c r="C419">
        <v>-91.91407</v>
      </c>
      <c r="D419" s="26">
        <v>-99</v>
      </c>
      <c r="E419" s="26">
        <v>-99</v>
      </c>
      <c r="F419" s="26">
        <v>-99</v>
      </c>
      <c r="G419" s="26">
        <v>-99</v>
      </c>
      <c r="H419" s="26">
        <v>-99</v>
      </c>
      <c r="I419" s="26">
        <v>-99</v>
      </c>
      <c r="J419" s="26">
        <v>-99</v>
      </c>
      <c r="K419" s="26">
        <v>-99</v>
      </c>
      <c r="L419" s="26">
        <v>-99</v>
      </c>
      <c r="M419" s="26">
        <v>-99</v>
      </c>
      <c r="N419" s="26">
        <v>-99</v>
      </c>
      <c r="O419" s="26">
        <v>-99</v>
      </c>
      <c r="P419" s="26">
        <v>-99</v>
      </c>
      <c r="Q419" s="26">
        <v>-99</v>
      </c>
      <c r="R419" s="26">
        <v>-99</v>
      </c>
      <c r="S419" s="26">
        <v>-99</v>
      </c>
      <c r="T419" s="26">
        <v>-99</v>
      </c>
      <c r="U419" s="26">
        <v>-99</v>
      </c>
      <c r="V419" s="26">
        <v>-99</v>
      </c>
      <c r="W419" s="26">
        <v>-99</v>
      </c>
      <c r="X419" s="26">
        <v>-99</v>
      </c>
      <c r="Y419" s="26">
        <v>-99</v>
      </c>
      <c r="Z419" s="26">
        <v>-99</v>
      </c>
      <c r="AA419" s="26">
        <v>-99</v>
      </c>
      <c r="AB419" s="26">
        <v>-99</v>
      </c>
      <c r="AC419" s="26">
        <v>-99</v>
      </c>
      <c r="AD419" s="26">
        <v>-99</v>
      </c>
      <c r="AE419" s="26">
        <v>-99</v>
      </c>
      <c r="AF419" s="26">
        <v>-99</v>
      </c>
      <c r="AG419" s="26">
        <v>-99</v>
      </c>
      <c r="AH419" s="26">
        <v>-99</v>
      </c>
      <c r="AI419" s="26">
        <v>-99</v>
      </c>
      <c r="AJ419" s="26">
        <v>-99</v>
      </c>
    </row>
    <row r="420" spans="1:36" ht="12.75">
      <c r="A420" s="26">
        <v>289</v>
      </c>
      <c r="B420">
        <v>46.24512</v>
      </c>
      <c r="C420">
        <v>-91.91361</v>
      </c>
      <c r="D420" s="26">
        <v>-99</v>
      </c>
      <c r="E420" s="26">
        <v>-99</v>
      </c>
      <c r="F420" s="26">
        <v>-99</v>
      </c>
      <c r="G420" s="26">
        <v>-99</v>
      </c>
      <c r="H420" s="26">
        <v>-99</v>
      </c>
      <c r="I420" s="26">
        <v>-99</v>
      </c>
      <c r="J420" s="185">
        <v>4</v>
      </c>
      <c r="K420" s="26">
        <v>-99</v>
      </c>
      <c r="L420" s="26">
        <v>-99</v>
      </c>
      <c r="M420" s="26">
        <v>-99</v>
      </c>
      <c r="N420" s="26">
        <v>-99</v>
      </c>
      <c r="O420" s="26">
        <v>-99</v>
      </c>
      <c r="P420" s="26">
        <v>-99</v>
      </c>
      <c r="Q420" s="26">
        <v>-99</v>
      </c>
      <c r="R420" s="26">
        <v>-99</v>
      </c>
      <c r="S420" s="26">
        <v>-99</v>
      </c>
      <c r="T420" s="26">
        <v>-99</v>
      </c>
      <c r="U420" s="26">
        <v>-99</v>
      </c>
      <c r="V420" s="26">
        <v>-99</v>
      </c>
      <c r="W420" s="26">
        <v>-99</v>
      </c>
      <c r="X420" s="26">
        <v>-99</v>
      </c>
      <c r="Y420" s="26">
        <v>-99</v>
      </c>
      <c r="Z420" s="26">
        <v>-99</v>
      </c>
      <c r="AA420" s="26">
        <v>-99</v>
      </c>
      <c r="AB420" s="26">
        <v>-99</v>
      </c>
      <c r="AC420" s="26">
        <v>-99</v>
      </c>
      <c r="AD420" s="26">
        <v>-99</v>
      </c>
      <c r="AE420" s="26">
        <v>-99</v>
      </c>
      <c r="AF420" s="26">
        <v>-99</v>
      </c>
      <c r="AG420" s="26">
        <v>-99</v>
      </c>
      <c r="AH420" s="26">
        <v>-99</v>
      </c>
      <c r="AI420" s="26">
        <v>-99</v>
      </c>
      <c r="AJ420" s="26">
        <v>-99</v>
      </c>
    </row>
    <row r="421" spans="1:36" ht="12.75">
      <c r="A421" s="26">
        <v>337</v>
      </c>
      <c r="B421">
        <v>46.24559</v>
      </c>
      <c r="C421">
        <v>-91.91233</v>
      </c>
      <c r="D421" s="26">
        <v>-99</v>
      </c>
      <c r="E421" s="26">
        <v>-99</v>
      </c>
      <c r="F421" s="26">
        <v>-99</v>
      </c>
      <c r="G421" s="26">
        <v>-99</v>
      </c>
      <c r="H421" s="26">
        <v>-99</v>
      </c>
      <c r="I421" s="26">
        <v>-99</v>
      </c>
      <c r="J421" s="26">
        <v>-99</v>
      </c>
      <c r="K421" s="26">
        <v>-99</v>
      </c>
      <c r="L421" s="26">
        <v>-99</v>
      </c>
      <c r="M421" s="26">
        <v>-99</v>
      </c>
      <c r="N421" s="26">
        <v>-99</v>
      </c>
      <c r="O421" s="26">
        <v>-99</v>
      </c>
      <c r="P421" s="26">
        <v>-99</v>
      </c>
      <c r="Q421" s="26">
        <v>-99</v>
      </c>
      <c r="R421" s="26">
        <v>-99</v>
      </c>
      <c r="S421" s="26">
        <v>-99</v>
      </c>
      <c r="T421" s="26">
        <v>-99</v>
      </c>
      <c r="U421" s="26">
        <v>-99</v>
      </c>
      <c r="V421" s="26">
        <v>-99</v>
      </c>
      <c r="W421" s="26">
        <v>-99</v>
      </c>
      <c r="X421" s="26">
        <v>-99</v>
      </c>
      <c r="Y421" s="26">
        <v>-99</v>
      </c>
      <c r="Z421" s="26">
        <v>-99</v>
      </c>
      <c r="AA421" s="26">
        <v>-99</v>
      </c>
      <c r="AB421" s="26">
        <v>-99</v>
      </c>
      <c r="AC421" s="26">
        <v>-99</v>
      </c>
      <c r="AD421" s="26">
        <v>-99</v>
      </c>
      <c r="AE421" s="26">
        <v>-99</v>
      </c>
      <c r="AF421" s="26">
        <v>-99</v>
      </c>
      <c r="AG421" s="26">
        <v>-99</v>
      </c>
      <c r="AH421" s="26">
        <v>-99</v>
      </c>
      <c r="AI421" s="26">
        <v>-99</v>
      </c>
      <c r="AJ421" s="26">
        <v>-99</v>
      </c>
    </row>
    <row r="422" spans="1:36" ht="12.75">
      <c r="A422" s="26">
        <v>362</v>
      </c>
      <c r="B422">
        <v>46.2465</v>
      </c>
      <c r="C422">
        <v>-91.91171</v>
      </c>
      <c r="D422" s="26">
        <v>-99</v>
      </c>
      <c r="E422" s="26">
        <v>-99</v>
      </c>
      <c r="F422" s="26">
        <v>-99</v>
      </c>
      <c r="G422" s="26">
        <v>-99</v>
      </c>
      <c r="H422" s="26">
        <v>-99</v>
      </c>
      <c r="I422" s="26">
        <v>-99</v>
      </c>
      <c r="J422" s="26">
        <v>-99</v>
      </c>
      <c r="K422" s="26">
        <v>-99</v>
      </c>
      <c r="L422" s="26">
        <v>-99</v>
      </c>
      <c r="M422" s="26">
        <v>-99</v>
      </c>
      <c r="N422" s="26">
        <v>-99</v>
      </c>
      <c r="O422" s="26">
        <v>-99</v>
      </c>
      <c r="P422" s="26">
        <v>-99</v>
      </c>
      <c r="Q422" s="26">
        <v>-99</v>
      </c>
      <c r="R422" s="26">
        <v>-99</v>
      </c>
      <c r="S422" s="26">
        <v>-99</v>
      </c>
      <c r="T422" s="26">
        <v>-99</v>
      </c>
      <c r="U422" s="26">
        <v>-99</v>
      </c>
      <c r="V422" s="26">
        <v>-99</v>
      </c>
      <c r="W422" s="26">
        <v>-99</v>
      </c>
      <c r="X422" s="26">
        <v>-99</v>
      </c>
      <c r="Y422" s="26">
        <v>-99</v>
      </c>
      <c r="Z422" s="26">
        <v>-99</v>
      </c>
      <c r="AA422" s="26">
        <v>-99</v>
      </c>
      <c r="AB422" s="26">
        <v>-99</v>
      </c>
      <c r="AC422" s="26">
        <v>-99</v>
      </c>
      <c r="AD422" s="26">
        <v>-99</v>
      </c>
      <c r="AE422" s="26">
        <v>-99</v>
      </c>
      <c r="AF422" s="26">
        <v>-99</v>
      </c>
      <c r="AG422" s="26">
        <v>-99</v>
      </c>
      <c r="AH422" s="26">
        <v>-99</v>
      </c>
      <c r="AI422" s="26">
        <v>-99</v>
      </c>
      <c r="AJ422" s="26">
        <v>-99</v>
      </c>
    </row>
    <row r="423" spans="1:36" ht="12.75">
      <c r="A423" s="26">
        <v>402</v>
      </c>
      <c r="B423">
        <v>46.24877</v>
      </c>
      <c r="C423">
        <v>-91.9105</v>
      </c>
      <c r="D423" s="26">
        <v>-99</v>
      </c>
      <c r="E423" s="26">
        <v>-99</v>
      </c>
      <c r="F423" s="26">
        <v>-99</v>
      </c>
      <c r="G423" s="26">
        <v>-99</v>
      </c>
      <c r="H423" s="26">
        <v>-99</v>
      </c>
      <c r="I423" s="26">
        <v>-99</v>
      </c>
      <c r="J423" s="26">
        <v>-99</v>
      </c>
      <c r="K423" s="26">
        <v>-99</v>
      </c>
      <c r="L423" s="26">
        <v>-99</v>
      </c>
      <c r="M423" s="26">
        <v>-99</v>
      </c>
      <c r="N423" s="26">
        <v>-99</v>
      </c>
      <c r="O423" s="26">
        <v>-99</v>
      </c>
      <c r="P423" s="26">
        <v>-99</v>
      </c>
      <c r="Q423" s="26">
        <v>-99</v>
      </c>
      <c r="R423" s="26">
        <v>-99</v>
      </c>
      <c r="S423" s="26">
        <v>-99</v>
      </c>
      <c r="T423" s="26">
        <v>-99</v>
      </c>
      <c r="U423" s="26">
        <v>-99</v>
      </c>
      <c r="V423" s="26">
        <v>-99</v>
      </c>
      <c r="W423" s="26">
        <v>-99</v>
      </c>
      <c r="X423" s="26">
        <v>-99</v>
      </c>
      <c r="Y423" s="26">
        <v>-99</v>
      </c>
      <c r="Z423" s="26">
        <v>-99</v>
      </c>
      <c r="AA423" s="26">
        <v>-99</v>
      </c>
      <c r="AB423" s="26">
        <v>-99</v>
      </c>
      <c r="AC423" s="26">
        <v>-99</v>
      </c>
      <c r="AD423" s="26">
        <v>-99</v>
      </c>
      <c r="AE423" s="26">
        <v>-99</v>
      </c>
      <c r="AF423" s="26">
        <v>-99</v>
      </c>
      <c r="AG423" s="26">
        <v>-99</v>
      </c>
      <c r="AH423" s="26">
        <v>-99</v>
      </c>
      <c r="AI423" s="26">
        <v>-99</v>
      </c>
      <c r="AJ423" s="26">
        <v>-99</v>
      </c>
    </row>
    <row r="424" spans="1:36" ht="12.75">
      <c r="A424" s="26">
        <v>403</v>
      </c>
      <c r="B424">
        <v>46.26182</v>
      </c>
      <c r="C424">
        <v>-91.9103</v>
      </c>
      <c r="D424" s="26">
        <v>-99</v>
      </c>
      <c r="E424" s="26">
        <v>-99</v>
      </c>
      <c r="F424" s="26">
        <v>-99</v>
      </c>
      <c r="G424" s="26">
        <v>-99</v>
      </c>
      <c r="H424" s="26">
        <v>-99</v>
      </c>
      <c r="I424" s="26">
        <v>-99</v>
      </c>
      <c r="J424" s="26">
        <v>-99</v>
      </c>
      <c r="K424" s="26">
        <v>-99</v>
      </c>
      <c r="L424" s="26">
        <v>-99</v>
      </c>
      <c r="M424" s="26">
        <v>-99</v>
      </c>
      <c r="N424" s="26">
        <v>-99</v>
      </c>
      <c r="O424" s="26">
        <v>-99</v>
      </c>
      <c r="P424" s="26">
        <v>-99</v>
      </c>
      <c r="Q424" s="26">
        <v>-99</v>
      </c>
      <c r="R424" s="26">
        <v>-99</v>
      </c>
      <c r="S424" s="26">
        <v>-99</v>
      </c>
      <c r="T424" s="26">
        <v>-99</v>
      </c>
      <c r="U424" s="26">
        <v>-99</v>
      </c>
      <c r="V424" s="26">
        <v>-99</v>
      </c>
      <c r="W424" s="26">
        <v>-99</v>
      </c>
      <c r="X424" s="26">
        <v>-99</v>
      </c>
      <c r="Y424" s="26">
        <v>-99</v>
      </c>
      <c r="Z424" s="26">
        <v>-99</v>
      </c>
      <c r="AA424" s="26">
        <v>-99</v>
      </c>
      <c r="AB424" s="26">
        <v>-99</v>
      </c>
      <c r="AC424" s="26">
        <v>-99</v>
      </c>
      <c r="AD424" s="26">
        <v>-99</v>
      </c>
      <c r="AE424" s="26">
        <v>-99</v>
      </c>
      <c r="AF424" s="26">
        <v>-99</v>
      </c>
      <c r="AG424" s="26">
        <v>-99</v>
      </c>
      <c r="AH424" s="26">
        <v>-99</v>
      </c>
      <c r="AI424" s="26">
        <v>-99</v>
      </c>
      <c r="AJ424" s="26">
        <v>-99</v>
      </c>
    </row>
    <row r="425" spans="1:36" ht="12.75">
      <c r="A425" s="26">
        <v>413</v>
      </c>
      <c r="B425">
        <v>46.25103</v>
      </c>
      <c r="C425">
        <v>-91.90993</v>
      </c>
      <c r="D425" s="26">
        <v>-99</v>
      </c>
      <c r="E425" s="26">
        <v>-99</v>
      </c>
      <c r="F425" s="26">
        <v>-99</v>
      </c>
      <c r="G425" s="26">
        <v>-99</v>
      </c>
      <c r="H425" s="26">
        <v>-99</v>
      </c>
      <c r="I425" s="26">
        <v>-99</v>
      </c>
      <c r="J425" s="26">
        <v>-99</v>
      </c>
      <c r="K425" s="26">
        <v>-99</v>
      </c>
      <c r="L425" s="26">
        <v>-99</v>
      </c>
      <c r="M425" s="26">
        <v>-99</v>
      </c>
      <c r="N425" s="26">
        <v>-99</v>
      </c>
      <c r="O425" s="26">
        <v>-99</v>
      </c>
      <c r="P425" s="26">
        <v>-99</v>
      </c>
      <c r="Q425" s="26">
        <v>-99</v>
      </c>
      <c r="R425" s="26">
        <v>-99</v>
      </c>
      <c r="S425" s="26">
        <v>-99</v>
      </c>
      <c r="T425" s="26">
        <v>-99</v>
      </c>
      <c r="U425" s="26">
        <v>-99</v>
      </c>
      <c r="V425" s="26">
        <v>-99</v>
      </c>
      <c r="W425" s="26">
        <v>-99</v>
      </c>
      <c r="X425" s="26">
        <v>-99</v>
      </c>
      <c r="Y425" s="26">
        <v>-99</v>
      </c>
      <c r="Z425" s="26">
        <v>-99</v>
      </c>
      <c r="AA425" s="26">
        <v>-99</v>
      </c>
      <c r="AB425" s="26">
        <v>-99</v>
      </c>
      <c r="AC425" s="26">
        <v>-99</v>
      </c>
      <c r="AD425" s="26">
        <v>-99</v>
      </c>
      <c r="AE425" s="26">
        <v>-99</v>
      </c>
      <c r="AF425" s="26">
        <v>-99</v>
      </c>
      <c r="AG425" s="26">
        <v>-99</v>
      </c>
      <c r="AH425" s="26">
        <v>-99</v>
      </c>
      <c r="AI425" s="26">
        <v>-99</v>
      </c>
      <c r="AJ425" s="26">
        <v>-99</v>
      </c>
    </row>
    <row r="426" spans="1:36" ht="12.75">
      <c r="A426" s="26">
        <v>414</v>
      </c>
      <c r="B426">
        <v>46.24923</v>
      </c>
      <c r="C426">
        <v>-91.90986</v>
      </c>
      <c r="D426" s="26">
        <v>-99</v>
      </c>
      <c r="E426" s="26">
        <v>-99</v>
      </c>
      <c r="F426" s="26">
        <v>-99</v>
      </c>
      <c r="G426" s="26">
        <v>-99</v>
      </c>
      <c r="H426" s="26">
        <v>-99</v>
      </c>
      <c r="I426" s="26">
        <v>-99</v>
      </c>
      <c r="J426" s="26">
        <v>-99</v>
      </c>
      <c r="K426" s="26">
        <v>-99</v>
      </c>
      <c r="L426" s="26">
        <v>-99</v>
      </c>
      <c r="M426" s="26">
        <v>-99</v>
      </c>
      <c r="N426" s="26">
        <v>-99</v>
      </c>
      <c r="O426" s="26">
        <v>-99</v>
      </c>
      <c r="P426" s="26">
        <v>-99</v>
      </c>
      <c r="Q426" s="26">
        <v>-99</v>
      </c>
      <c r="R426" s="26">
        <v>-99</v>
      </c>
      <c r="S426" s="26">
        <v>-99</v>
      </c>
      <c r="T426" s="26">
        <v>-99</v>
      </c>
      <c r="U426" s="26">
        <v>-99</v>
      </c>
      <c r="V426" s="26">
        <v>-99</v>
      </c>
      <c r="W426" s="26">
        <v>-99</v>
      </c>
      <c r="X426" s="26">
        <v>-99</v>
      </c>
      <c r="Y426" s="26">
        <v>-99</v>
      </c>
      <c r="Z426" s="26">
        <v>-99</v>
      </c>
      <c r="AA426" s="26">
        <v>-99</v>
      </c>
      <c r="AB426" s="26">
        <v>-99</v>
      </c>
      <c r="AC426" s="26">
        <v>-99</v>
      </c>
      <c r="AD426" s="26">
        <v>-99</v>
      </c>
      <c r="AE426" s="26">
        <v>-99</v>
      </c>
      <c r="AF426" s="26">
        <v>-99</v>
      </c>
      <c r="AG426" s="26">
        <v>-99</v>
      </c>
      <c r="AH426" s="26">
        <v>-99</v>
      </c>
      <c r="AI426" s="26">
        <v>-99</v>
      </c>
      <c r="AJ426" s="26">
        <v>-99</v>
      </c>
    </row>
    <row r="427" spans="1:36" ht="12.75">
      <c r="A427" s="26">
        <v>415</v>
      </c>
      <c r="B427">
        <v>46.24878</v>
      </c>
      <c r="C427">
        <v>-91.90985</v>
      </c>
      <c r="D427" s="26">
        <v>-99</v>
      </c>
      <c r="E427" s="26">
        <v>-99</v>
      </c>
      <c r="F427" s="26">
        <v>-99</v>
      </c>
      <c r="G427" s="26">
        <v>-99</v>
      </c>
      <c r="H427" s="26">
        <v>-99</v>
      </c>
      <c r="I427" s="26">
        <v>-99</v>
      </c>
      <c r="J427" s="26">
        <v>-99</v>
      </c>
      <c r="K427" s="26">
        <v>-99</v>
      </c>
      <c r="L427" s="26">
        <v>-99</v>
      </c>
      <c r="M427" s="26">
        <v>-99</v>
      </c>
      <c r="N427" s="26">
        <v>-99</v>
      </c>
      <c r="O427" s="26">
        <v>-99</v>
      </c>
      <c r="P427" s="26">
        <v>-99</v>
      </c>
      <c r="Q427" s="26">
        <v>-99</v>
      </c>
      <c r="R427" s="26">
        <v>-99</v>
      </c>
      <c r="S427" s="26">
        <v>-99</v>
      </c>
      <c r="T427" s="26">
        <v>-99</v>
      </c>
      <c r="U427" s="26">
        <v>-99</v>
      </c>
      <c r="V427" s="26">
        <v>-99</v>
      </c>
      <c r="W427" s="26">
        <v>-99</v>
      </c>
      <c r="X427" s="26">
        <v>-99</v>
      </c>
      <c r="Y427" s="26">
        <v>-99</v>
      </c>
      <c r="Z427" s="26">
        <v>-99</v>
      </c>
      <c r="AA427" s="26">
        <v>-99</v>
      </c>
      <c r="AB427" s="26">
        <v>-99</v>
      </c>
      <c r="AC427" s="26">
        <v>-99</v>
      </c>
      <c r="AD427" s="26">
        <v>-99</v>
      </c>
      <c r="AE427" s="26">
        <v>-99</v>
      </c>
      <c r="AF427" s="26">
        <v>-99</v>
      </c>
      <c r="AG427" s="26">
        <v>-99</v>
      </c>
      <c r="AH427" s="26">
        <v>-99</v>
      </c>
      <c r="AI427" s="26">
        <v>-99</v>
      </c>
      <c r="AJ427" s="26">
        <v>-99</v>
      </c>
    </row>
    <row r="428" spans="1:36" ht="12.75">
      <c r="A428" s="26">
        <v>416</v>
      </c>
      <c r="B428">
        <v>46.26228</v>
      </c>
      <c r="C428">
        <v>-91.90967</v>
      </c>
      <c r="D428" s="26">
        <v>-99</v>
      </c>
      <c r="E428" s="26">
        <v>-99</v>
      </c>
      <c r="F428" s="26">
        <v>-99</v>
      </c>
      <c r="G428" s="26">
        <v>-99</v>
      </c>
      <c r="H428" s="26">
        <v>-99</v>
      </c>
      <c r="I428" s="26">
        <v>-99</v>
      </c>
      <c r="J428" s="26">
        <v>-99</v>
      </c>
      <c r="K428" s="26">
        <v>-99</v>
      </c>
      <c r="L428" s="26">
        <v>-99</v>
      </c>
      <c r="M428" s="26">
        <v>-99</v>
      </c>
      <c r="N428" s="26">
        <v>-99</v>
      </c>
      <c r="O428" s="26">
        <v>-99</v>
      </c>
      <c r="P428" s="26">
        <v>-99</v>
      </c>
      <c r="Q428" s="26">
        <v>-99</v>
      </c>
      <c r="R428" s="26">
        <v>-99</v>
      </c>
      <c r="S428" s="26">
        <v>-99</v>
      </c>
      <c r="T428" s="26">
        <v>-99</v>
      </c>
      <c r="U428" s="26">
        <v>-99</v>
      </c>
      <c r="V428" s="26">
        <v>-99</v>
      </c>
      <c r="W428" s="26">
        <v>-99</v>
      </c>
      <c r="X428" s="26">
        <v>-99</v>
      </c>
      <c r="Y428" s="26">
        <v>-99</v>
      </c>
      <c r="Z428" s="26">
        <v>-99</v>
      </c>
      <c r="AA428" s="26">
        <v>-99</v>
      </c>
      <c r="AB428" s="26">
        <v>-99</v>
      </c>
      <c r="AC428" s="26">
        <v>-99</v>
      </c>
      <c r="AD428" s="26">
        <v>-99</v>
      </c>
      <c r="AE428" s="26">
        <v>-99</v>
      </c>
      <c r="AF428" s="26">
        <v>-99</v>
      </c>
      <c r="AG428" s="26">
        <v>-99</v>
      </c>
      <c r="AH428" s="26">
        <v>-99</v>
      </c>
      <c r="AI428" s="26">
        <v>-99</v>
      </c>
      <c r="AJ428" s="26">
        <v>-99</v>
      </c>
    </row>
    <row r="429" spans="1:36" ht="12.75">
      <c r="A429" s="26">
        <v>417</v>
      </c>
      <c r="B429">
        <v>46.26183</v>
      </c>
      <c r="C429">
        <v>-91.90965</v>
      </c>
      <c r="D429" s="26">
        <v>-99</v>
      </c>
      <c r="E429" s="26">
        <v>-99</v>
      </c>
      <c r="F429" s="26">
        <v>-99</v>
      </c>
      <c r="G429" s="26">
        <v>-99</v>
      </c>
      <c r="H429" s="26">
        <v>-99</v>
      </c>
      <c r="I429" s="26">
        <v>-99</v>
      </c>
      <c r="J429" s="26">
        <v>-99</v>
      </c>
      <c r="K429" s="26">
        <v>-99</v>
      </c>
      <c r="L429" s="26">
        <v>-99</v>
      </c>
      <c r="M429" s="26">
        <v>-99</v>
      </c>
      <c r="N429" s="26">
        <v>-99</v>
      </c>
      <c r="O429" s="26">
        <v>-99</v>
      </c>
      <c r="P429" s="26">
        <v>-99</v>
      </c>
      <c r="Q429" s="26">
        <v>-99</v>
      </c>
      <c r="R429" s="26">
        <v>-99</v>
      </c>
      <c r="S429" s="26">
        <v>-99</v>
      </c>
      <c r="T429" s="26">
        <v>-99</v>
      </c>
      <c r="U429" s="26">
        <v>-99</v>
      </c>
      <c r="V429" s="26">
        <v>-99</v>
      </c>
      <c r="W429" s="26">
        <v>-99</v>
      </c>
      <c r="X429" s="26">
        <v>-99</v>
      </c>
      <c r="Y429" s="26">
        <v>-99</v>
      </c>
      <c r="Z429" s="26">
        <v>-99</v>
      </c>
      <c r="AA429" s="26">
        <v>-99</v>
      </c>
      <c r="AB429" s="26">
        <v>-99</v>
      </c>
      <c r="AC429" s="26">
        <v>-99</v>
      </c>
      <c r="AD429" s="26">
        <v>-99</v>
      </c>
      <c r="AE429" s="26">
        <v>-99</v>
      </c>
      <c r="AF429" s="26">
        <v>-99</v>
      </c>
      <c r="AG429" s="26">
        <v>-99</v>
      </c>
      <c r="AH429" s="26">
        <v>-99</v>
      </c>
      <c r="AI429" s="26">
        <v>-99</v>
      </c>
      <c r="AJ429" s="26">
        <v>-99</v>
      </c>
    </row>
    <row r="430" spans="1:36" ht="12.75">
      <c r="A430" s="26">
        <v>426</v>
      </c>
      <c r="B430">
        <v>46.24879</v>
      </c>
      <c r="C430">
        <v>-91.9092</v>
      </c>
      <c r="D430" s="26">
        <v>-99</v>
      </c>
      <c r="E430" s="26">
        <v>-99</v>
      </c>
      <c r="F430" s="26">
        <v>-99</v>
      </c>
      <c r="G430" s="26">
        <v>-99</v>
      </c>
      <c r="H430" s="26">
        <v>-99</v>
      </c>
      <c r="I430" s="26">
        <v>-99</v>
      </c>
      <c r="J430" s="26">
        <v>-99</v>
      </c>
      <c r="K430" s="26">
        <v>-99</v>
      </c>
      <c r="L430" s="26">
        <v>-99</v>
      </c>
      <c r="M430" s="26">
        <v>-99</v>
      </c>
      <c r="N430" s="26">
        <v>-99</v>
      </c>
      <c r="O430" s="26">
        <v>-99</v>
      </c>
      <c r="P430" s="26">
        <v>-99</v>
      </c>
      <c r="Q430" s="26">
        <v>-99</v>
      </c>
      <c r="R430" s="26">
        <v>-99</v>
      </c>
      <c r="S430" s="26">
        <v>-99</v>
      </c>
      <c r="T430" s="26">
        <v>-99</v>
      </c>
      <c r="U430" s="26">
        <v>-99</v>
      </c>
      <c r="V430" s="26">
        <v>-99</v>
      </c>
      <c r="W430" s="26">
        <v>-99</v>
      </c>
      <c r="X430" s="26">
        <v>-99</v>
      </c>
      <c r="Y430" s="26">
        <v>-99</v>
      </c>
      <c r="Z430" s="26">
        <v>-99</v>
      </c>
      <c r="AA430" s="26">
        <v>-99</v>
      </c>
      <c r="AB430" s="26">
        <v>-99</v>
      </c>
      <c r="AC430" s="26">
        <v>-99</v>
      </c>
      <c r="AD430" s="26">
        <v>-99</v>
      </c>
      <c r="AE430" s="26">
        <v>-99</v>
      </c>
      <c r="AF430" s="26">
        <v>-99</v>
      </c>
      <c r="AG430" s="26">
        <v>-99</v>
      </c>
      <c r="AH430" s="26">
        <v>-99</v>
      </c>
      <c r="AI430" s="26">
        <v>-99</v>
      </c>
      <c r="AJ430" s="26">
        <v>-99</v>
      </c>
    </row>
    <row r="431" spans="1:36" ht="12.75">
      <c r="A431" s="26">
        <v>427</v>
      </c>
      <c r="B431">
        <v>46.24834</v>
      </c>
      <c r="C431">
        <v>-91.90918</v>
      </c>
      <c r="D431" s="26">
        <v>-99</v>
      </c>
      <c r="E431" s="26">
        <v>-99</v>
      </c>
      <c r="F431" s="26">
        <v>-99</v>
      </c>
      <c r="G431" s="26">
        <v>-99</v>
      </c>
      <c r="H431" s="26">
        <v>-99</v>
      </c>
      <c r="I431" s="26">
        <v>-99</v>
      </c>
      <c r="J431" s="26">
        <v>-99</v>
      </c>
      <c r="K431" s="26">
        <v>-99</v>
      </c>
      <c r="L431" s="26">
        <v>-99</v>
      </c>
      <c r="M431" s="26">
        <v>-99</v>
      </c>
      <c r="N431" s="26">
        <v>-99</v>
      </c>
      <c r="O431" s="26">
        <v>-99</v>
      </c>
      <c r="P431" s="26">
        <v>-99</v>
      </c>
      <c r="Q431" s="26">
        <v>-99</v>
      </c>
      <c r="R431" s="26">
        <v>-99</v>
      </c>
      <c r="S431" s="26">
        <v>-99</v>
      </c>
      <c r="T431" s="26">
        <v>-99</v>
      </c>
      <c r="U431" s="26">
        <v>-99</v>
      </c>
      <c r="V431" s="26">
        <v>-99</v>
      </c>
      <c r="W431" s="26">
        <v>-99</v>
      </c>
      <c r="X431" s="26">
        <v>-99</v>
      </c>
      <c r="Y431" s="26">
        <v>-99</v>
      </c>
      <c r="Z431" s="26">
        <v>-99</v>
      </c>
      <c r="AA431" s="26">
        <v>-99</v>
      </c>
      <c r="AB431" s="26">
        <v>-99</v>
      </c>
      <c r="AC431" s="26">
        <v>-99</v>
      </c>
      <c r="AD431" s="26">
        <v>-99</v>
      </c>
      <c r="AE431" s="26">
        <v>-99</v>
      </c>
      <c r="AF431" s="26">
        <v>-99</v>
      </c>
      <c r="AG431" s="26">
        <v>-99</v>
      </c>
      <c r="AH431" s="26">
        <v>-99</v>
      </c>
      <c r="AI431" s="26">
        <v>-99</v>
      </c>
      <c r="AJ431" s="26">
        <v>-99</v>
      </c>
    </row>
    <row r="432" spans="1:36" ht="12.75">
      <c r="A432" s="26">
        <v>428</v>
      </c>
      <c r="B432">
        <v>46.26319</v>
      </c>
      <c r="C432">
        <v>-91.90905</v>
      </c>
      <c r="D432" s="26">
        <v>-99</v>
      </c>
      <c r="E432" s="26">
        <v>-99</v>
      </c>
      <c r="F432" s="26">
        <v>-99</v>
      </c>
      <c r="G432" s="26">
        <v>-99</v>
      </c>
      <c r="H432" s="26">
        <v>-99</v>
      </c>
      <c r="I432" s="26">
        <v>-99</v>
      </c>
      <c r="J432" s="26">
        <v>-99</v>
      </c>
      <c r="K432" s="26">
        <v>-99</v>
      </c>
      <c r="L432" s="26">
        <v>-99</v>
      </c>
      <c r="M432" s="26">
        <v>-99</v>
      </c>
      <c r="N432" s="26">
        <v>-99</v>
      </c>
      <c r="O432" s="26">
        <v>-99</v>
      </c>
      <c r="P432" s="26">
        <v>-99</v>
      </c>
      <c r="Q432" s="26">
        <v>-99</v>
      </c>
      <c r="R432" s="26">
        <v>-99</v>
      </c>
      <c r="S432" s="26">
        <v>-99</v>
      </c>
      <c r="T432" s="26">
        <v>-99</v>
      </c>
      <c r="U432" s="26">
        <v>-99</v>
      </c>
      <c r="V432" s="26">
        <v>-99</v>
      </c>
      <c r="W432" s="26">
        <v>-99</v>
      </c>
      <c r="X432" s="26">
        <v>-99</v>
      </c>
      <c r="Y432" s="26">
        <v>-99</v>
      </c>
      <c r="Z432" s="26">
        <v>-99</v>
      </c>
      <c r="AA432" s="26">
        <v>-99</v>
      </c>
      <c r="AB432" s="26">
        <v>-99</v>
      </c>
      <c r="AC432" s="26">
        <v>-99</v>
      </c>
      <c r="AD432" s="26">
        <v>-99</v>
      </c>
      <c r="AE432" s="26">
        <v>-99</v>
      </c>
      <c r="AF432" s="26">
        <v>-99</v>
      </c>
      <c r="AG432" s="26">
        <v>-99</v>
      </c>
      <c r="AH432" s="26">
        <v>-99</v>
      </c>
      <c r="AI432" s="26">
        <v>-99</v>
      </c>
      <c r="AJ432" s="26">
        <v>-99</v>
      </c>
    </row>
    <row r="433" spans="1:36" ht="12.75">
      <c r="A433" s="26">
        <v>429</v>
      </c>
      <c r="B433">
        <v>46.26274</v>
      </c>
      <c r="C433">
        <v>-91.90904</v>
      </c>
      <c r="D433" s="26">
        <v>-99</v>
      </c>
      <c r="E433" s="26">
        <v>-99</v>
      </c>
      <c r="F433" s="26">
        <v>-99</v>
      </c>
      <c r="G433" s="26">
        <v>-99</v>
      </c>
      <c r="H433" s="26">
        <v>-99</v>
      </c>
      <c r="I433" s="26">
        <v>-99</v>
      </c>
      <c r="J433" s="26">
        <v>-99</v>
      </c>
      <c r="K433" s="26">
        <v>-99</v>
      </c>
      <c r="L433" s="26">
        <v>-99</v>
      </c>
      <c r="M433" s="26">
        <v>-99</v>
      </c>
      <c r="N433" s="26">
        <v>-99</v>
      </c>
      <c r="O433" s="26">
        <v>-99</v>
      </c>
      <c r="P433" s="26">
        <v>-99</v>
      </c>
      <c r="Q433" s="26">
        <v>-99</v>
      </c>
      <c r="R433" s="26">
        <v>-99</v>
      </c>
      <c r="S433" s="26">
        <v>-99</v>
      </c>
      <c r="T433" s="26">
        <v>-99</v>
      </c>
      <c r="U433" s="26">
        <v>-99</v>
      </c>
      <c r="V433" s="26">
        <v>-99</v>
      </c>
      <c r="W433" s="26">
        <v>-99</v>
      </c>
      <c r="X433" s="26">
        <v>-99</v>
      </c>
      <c r="Y433" s="26">
        <v>-99</v>
      </c>
      <c r="Z433" s="26">
        <v>-99</v>
      </c>
      <c r="AA433" s="26">
        <v>-99</v>
      </c>
      <c r="AB433" s="26">
        <v>-99</v>
      </c>
      <c r="AC433" s="26">
        <v>-99</v>
      </c>
      <c r="AD433" s="26">
        <v>-99</v>
      </c>
      <c r="AE433" s="26">
        <v>-99</v>
      </c>
      <c r="AF433" s="26">
        <v>-99</v>
      </c>
      <c r="AG433" s="26">
        <v>-99</v>
      </c>
      <c r="AH433" s="26">
        <v>-99</v>
      </c>
      <c r="AI433" s="26">
        <v>-99</v>
      </c>
      <c r="AJ433" s="26">
        <v>-99</v>
      </c>
    </row>
    <row r="434" spans="1:36" ht="12.75">
      <c r="A434" s="26">
        <v>430</v>
      </c>
      <c r="B434">
        <v>46.26229</v>
      </c>
      <c r="C434">
        <v>-91.90902</v>
      </c>
      <c r="D434" s="26">
        <v>-99</v>
      </c>
      <c r="E434" s="26">
        <v>-99</v>
      </c>
      <c r="F434" s="26">
        <v>-99</v>
      </c>
      <c r="G434" s="26">
        <v>-99</v>
      </c>
      <c r="H434" s="26">
        <v>-99</v>
      </c>
      <c r="I434" s="26">
        <v>-99</v>
      </c>
      <c r="J434" s="26">
        <v>-99</v>
      </c>
      <c r="K434" s="26">
        <v>-99</v>
      </c>
      <c r="L434" s="26">
        <v>-99</v>
      </c>
      <c r="M434" s="26">
        <v>-99</v>
      </c>
      <c r="N434" s="26">
        <v>-99</v>
      </c>
      <c r="O434" s="26">
        <v>-99</v>
      </c>
      <c r="P434" s="26">
        <v>-99</v>
      </c>
      <c r="Q434" s="26">
        <v>-99</v>
      </c>
      <c r="R434" s="26">
        <v>-99</v>
      </c>
      <c r="S434" s="26">
        <v>-99</v>
      </c>
      <c r="T434" s="26">
        <v>-99</v>
      </c>
      <c r="U434" s="26">
        <v>-99</v>
      </c>
      <c r="V434" s="26">
        <v>-99</v>
      </c>
      <c r="W434" s="26">
        <v>-99</v>
      </c>
      <c r="X434" s="26">
        <v>-99</v>
      </c>
      <c r="Y434" s="26">
        <v>-99</v>
      </c>
      <c r="Z434" s="26">
        <v>-99</v>
      </c>
      <c r="AA434" s="26">
        <v>-99</v>
      </c>
      <c r="AB434" s="26">
        <v>-99</v>
      </c>
      <c r="AC434" s="26">
        <v>-99</v>
      </c>
      <c r="AD434" s="26">
        <v>-99</v>
      </c>
      <c r="AE434" s="26">
        <v>-99</v>
      </c>
      <c r="AF434" s="26">
        <v>-99</v>
      </c>
      <c r="AG434" s="26">
        <v>-99</v>
      </c>
      <c r="AH434" s="26">
        <v>-99</v>
      </c>
      <c r="AI434" s="26">
        <v>-99</v>
      </c>
      <c r="AJ434" s="26">
        <v>-99</v>
      </c>
    </row>
    <row r="435" spans="1:36" ht="12.75">
      <c r="A435" s="26">
        <v>431</v>
      </c>
      <c r="B435">
        <v>46.26184</v>
      </c>
      <c r="C435">
        <v>-91.909</v>
      </c>
      <c r="D435" s="26">
        <v>-99</v>
      </c>
      <c r="E435" s="26">
        <v>-99</v>
      </c>
      <c r="F435" s="26">
        <v>-99</v>
      </c>
      <c r="G435" s="26">
        <v>-99</v>
      </c>
      <c r="H435" s="26">
        <v>-99</v>
      </c>
      <c r="I435" s="26">
        <v>-99</v>
      </c>
      <c r="J435" s="26">
        <v>-99</v>
      </c>
      <c r="K435" s="26">
        <v>-99</v>
      </c>
      <c r="L435" s="26">
        <v>-99</v>
      </c>
      <c r="M435" s="26">
        <v>-99</v>
      </c>
      <c r="N435" s="26">
        <v>-99</v>
      </c>
      <c r="O435" s="26">
        <v>-99</v>
      </c>
      <c r="P435" s="26">
        <v>-99</v>
      </c>
      <c r="Q435" s="26">
        <v>-99</v>
      </c>
      <c r="R435" s="26">
        <v>-99</v>
      </c>
      <c r="S435" s="26">
        <v>-99</v>
      </c>
      <c r="T435" s="26">
        <v>-99</v>
      </c>
      <c r="U435" s="26">
        <v>-99</v>
      </c>
      <c r="V435" s="26">
        <v>-99</v>
      </c>
      <c r="W435" s="26">
        <v>-99</v>
      </c>
      <c r="X435" s="26">
        <v>-99</v>
      </c>
      <c r="Y435" s="26">
        <v>-99</v>
      </c>
      <c r="Z435" s="26">
        <v>-99</v>
      </c>
      <c r="AA435" s="26">
        <v>-99</v>
      </c>
      <c r="AB435" s="26">
        <v>-99</v>
      </c>
      <c r="AC435" s="26">
        <v>-99</v>
      </c>
      <c r="AD435" s="26">
        <v>-99</v>
      </c>
      <c r="AE435" s="26">
        <v>-99</v>
      </c>
      <c r="AF435" s="26">
        <v>-99</v>
      </c>
      <c r="AG435" s="26">
        <v>-99</v>
      </c>
      <c r="AH435" s="26">
        <v>-99</v>
      </c>
      <c r="AI435" s="26">
        <v>-99</v>
      </c>
      <c r="AJ435" s="26">
        <v>-99</v>
      </c>
    </row>
    <row r="436" spans="1:36" ht="12.75">
      <c r="A436" s="26">
        <v>435</v>
      </c>
      <c r="B436">
        <v>46.25915</v>
      </c>
      <c r="C436">
        <v>-91.90891</v>
      </c>
      <c r="D436" s="26">
        <v>-99</v>
      </c>
      <c r="E436" s="26">
        <v>-99</v>
      </c>
      <c r="F436" s="26">
        <v>-99</v>
      </c>
      <c r="G436" s="26">
        <v>-99</v>
      </c>
      <c r="H436" s="26">
        <v>-99</v>
      </c>
      <c r="I436" s="26">
        <v>-99</v>
      </c>
      <c r="J436" s="26">
        <v>-99</v>
      </c>
      <c r="K436" s="26">
        <v>-99</v>
      </c>
      <c r="L436" s="26">
        <v>-99</v>
      </c>
      <c r="M436" s="26">
        <v>-99</v>
      </c>
      <c r="N436" s="26">
        <v>-99</v>
      </c>
      <c r="O436" s="26">
        <v>-99</v>
      </c>
      <c r="P436" s="26">
        <v>-99</v>
      </c>
      <c r="Q436" s="26">
        <v>-99</v>
      </c>
      <c r="R436" s="26">
        <v>-99</v>
      </c>
      <c r="S436" s="26">
        <v>-99</v>
      </c>
      <c r="T436" s="26">
        <v>-99</v>
      </c>
      <c r="U436" s="26">
        <v>-99</v>
      </c>
      <c r="V436" s="26">
        <v>-99</v>
      </c>
      <c r="W436" s="26">
        <v>-99</v>
      </c>
      <c r="X436" s="26">
        <v>-99</v>
      </c>
      <c r="Y436" s="26">
        <v>-99</v>
      </c>
      <c r="Z436" s="26">
        <v>-99</v>
      </c>
      <c r="AA436" s="26">
        <v>-99</v>
      </c>
      <c r="AB436" s="26">
        <v>-99</v>
      </c>
      <c r="AC436" s="26">
        <v>-99</v>
      </c>
      <c r="AD436" s="26">
        <v>-99</v>
      </c>
      <c r="AE436" s="26">
        <v>-99</v>
      </c>
      <c r="AF436" s="26">
        <v>-99</v>
      </c>
      <c r="AG436" s="26">
        <v>-99</v>
      </c>
      <c r="AH436" s="26">
        <v>-99</v>
      </c>
      <c r="AI436" s="26">
        <v>-99</v>
      </c>
      <c r="AJ436" s="26">
        <v>-99</v>
      </c>
    </row>
  </sheetData>
  <sheetProtection formatCells="0" sort="0"/>
  <protectedRanges>
    <protectedRange sqref="E338:E343" name="Range1"/>
    <protectedRange sqref="E304:E337" name="Range1_2"/>
    <protectedRange sqref="I2:I8 E2:E303" name="Range1_3"/>
    <protectedRange sqref="B2:C8" name="Range1_1_1"/>
  </protectedRanges>
  <dataValidations count="6">
    <dataValidation type="list" allowBlank="1" showInputMessage="1" showErrorMessage="1" sqref="AJ437:AJ65536 I437:M65536 I1 L1:M1">
      <formula1>"V,v,1,2,3"</formula1>
    </dataValidation>
    <dataValidation type="whole" allowBlank="1" showInputMessage="1" showErrorMessage="1" errorTitle="Presence/Absence Data" error="Enter 1 if present" sqref="N437:AI65536">
      <formula1>1</formula1>
      <formula2>1</formula2>
    </dataValidation>
    <dataValidation type="decimal" allowBlank="1" showInputMessage="1" showErrorMessage="1" error="Is your depth really more than 99 feet?" sqref="D437:D65536 D2:D343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343">
      <formula1>"M,m,s,S,R,r"</formula1>
    </dataValidation>
    <dataValidation type="list" allowBlank="1" showInputMessage="1" showErrorMessage="1" error="Please enter a rake fullness rating of 1, 2, 3 or V (visual).  If species not found, leave cell blank." sqref="J2:AJ343">
      <formula1>"V,v,1,2,3"</formula1>
    </dataValidation>
    <dataValidation type="list" allowBlank="1" showInputMessage="1" showErrorMessage="1" error="Please enter an overall rake fullness of 1, 2, 3 or leave cell blank if no plants found" sqref="I2:I343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8" t="s">
        <v>20</v>
      </c>
      <c r="C1" s="2" t="s">
        <v>382</v>
      </c>
    </row>
    <row r="3" ht="12.75">
      <c r="A3" s="21" t="s">
        <v>15</v>
      </c>
    </row>
    <row r="4" ht="12.75">
      <c r="B4" s="2" t="s">
        <v>326</v>
      </c>
    </row>
    <row r="5" ht="12.75">
      <c r="B5" s="2" t="s">
        <v>54</v>
      </c>
    </row>
    <row r="6" spans="3:4" ht="12.75">
      <c r="C6" s="2" t="s">
        <v>36</v>
      </c>
      <c r="D6" s="2" t="s">
        <v>84</v>
      </c>
    </row>
    <row r="7" ht="12.75">
      <c r="D7" s="2" t="s">
        <v>112</v>
      </c>
    </row>
    <row r="8" spans="3:4" ht="12.75">
      <c r="C8" s="20" t="s">
        <v>51</v>
      </c>
      <c r="D8" s="2" t="s">
        <v>102</v>
      </c>
    </row>
    <row r="9" spans="3:4" ht="12.75">
      <c r="C9" s="20" t="s">
        <v>52</v>
      </c>
      <c r="D9" s="2" t="s">
        <v>53</v>
      </c>
    </row>
    <row r="10" spans="3:4" ht="12.75">
      <c r="C10" s="20" t="s">
        <v>86</v>
      </c>
      <c r="D10" s="2" t="s">
        <v>322</v>
      </c>
    </row>
    <row r="11" spans="3:4" ht="12.75">
      <c r="C11" s="20" t="s">
        <v>75</v>
      </c>
      <c r="D11" s="2" t="s">
        <v>323</v>
      </c>
    </row>
    <row r="12" spans="3:4" ht="12.75">
      <c r="C12" s="20" t="s">
        <v>101</v>
      </c>
      <c r="D12" s="2" t="s">
        <v>105</v>
      </c>
    </row>
    <row r="13" spans="3:5" ht="12.75">
      <c r="C13" s="20"/>
      <c r="E13" s="2" t="s">
        <v>70</v>
      </c>
    </row>
    <row r="14" spans="3:5" ht="12.75">
      <c r="C14" s="20"/>
      <c r="E14" s="2" t="s">
        <v>71</v>
      </c>
    </row>
    <row r="15" spans="3:5" ht="12.75">
      <c r="C15" s="20"/>
      <c r="E15" s="2" t="s">
        <v>72</v>
      </c>
    </row>
    <row r="16" spans="3:5" ht="12.75">
      <c r="C16" s="20"/>
      <c r="E16" s="2" t="s">
        <v>74</v>
      </c>
    </row>
    <row r="17" spans="3:5" ht="12.75">
      <c r="C17" s="20"/>
      <c r="E17" s="91" t="s">
        <v>383</v>
      </c>
    </row>
    <row r="18" spans="3:4" ht="12.75">
      <c r="C18" s="20" t="s">
        <v>68</v>
      </c>
      <c r="D18" s="2" t="s">
        <v>389</v>
      </c>
    </row>
    <row r="19" spans="3:4" ht="12.75">
      <c r="C19" s="20"/>
      <c r="D19" s="2" t="s">
        <v>103</v>
      </c>
    </row>
    <row r="20" spans="3:4" ht="12.75">
      <c r="C20" s="20"/>
      <c r="D20" s="2" t="s">
        <v>73</v>
      </c>
    </row>
    <row r="21" spans="3:4" ht="12.75">
      <c r="C21" s="20" t="s">
        <v>69</v>
      </c>
      <c r="D21" s="2" t="s">
        <v>104</v>
      </c>
    </row>
    <row r="22" spans="3:4" ht="12.75">
      <c r="C22" s="20"/>
      <c r="D22" s="2" t="s">
        <v>384</v>
      </c>
    </row>
    <row r="23" spans="3:5" ht="12.75">
      <c r="C23" s="20"/>
      <c r="E23" s="2" t="s">
        <v>70</v>
      </c>
    </row>
    <row r="24" spans="3:5" ht="12.75">
      <c r="C24" s="20"/>
      <c r="E24" s="2" t="s">
        <v>71</v>
      </c>
    </row>
    <row r="25" spans="3:5" ht="12.75">
      <c r="C25" s="20"/>
      <c r="E25" s="2" t="s">
        <v>72</v>
      </c>
    </row>
    <row r="26" spans="3:5" ht="12.75">
      <c r="C26" s="20"/>
      <c r="E26" s="2" t="s">
        <v>74</v>
      </c>
    </row>
    <row r="27" spans="3:4" ht="12.75">
      <c r="C27" s="20"/>
      <c r="D27" s="2" t="s">
        <v>385</v>
      </c>
    </row>
    <row r="28" spans="3:4" ht="12.75">
      <c r="C28" s="20"/>
      <c r="D28" s="2" t="s">
        <v>386</v>
      </c>
    </row>
    <row r="29" spans="3:4" ht="12.75">
      <c r="C29" s="20"/>
      <c r="D29" s="2" t="s">
        <v>85</v>
      </c>
    </row>
    <row r="30" spans="3:5" ht="12.75">
      <c r="C30" s="20"/>
      <c r="E30" s="2" t="s">
        <v>106</v>
      </c>
    </row>
    <row r="31" ht="12.75">
      <c r="C31" s="20"/>
    </row>
    <row r="32" ht="12.75">
      <c r="D32" s="1" t="s">
        <v>387</v>
      </c>
    </row>
    <row r="33" ht="12.75">
      <c r="D33" s="1"/>
    </row>
    <row r="34" ht="12.75">
      <c r="B34" s="2" t="s">
        <v>30</v>
      </c>
    </row>
    <row r="35" ht="12.75">
      <c r="C35" s="2" t="s">
        <v>390</v>
      </c>
    </row>
    <row r="36" ht="12.75">
      <c r="C36" s="2" t="s">
        <v>388</v>
      </c>
    </row>
    <row r="37" ht="12.75">
      <c r="C37" s="2" t="s">
        <v>67</v>
      </c>
    </row>
    <row r="38" ht="12.75">
      <c r="B38" s="2" t="s">
        <v>391</v>
      </c>
    </row>
    <row r="39" ht="12.75">
      <c r="C39" s="2" t="s">
        <v>324</v>
      </c>
    </row>
    <row r="40" ht="12.75">
      <c r="C40" s="2" t="s">
        <v>392</v>
      </c>
    </row>
    <row r="41" ht="12.75">
      <c r="C41" s="2" t="s">
        <v>393</v>
      </c>
    </row>
    <row r="42" ht="12.75">
      <c r="C42" s="2" t="s">
        <v>325</v>
      </c>
    </row>
    <row r="43" ht="12.75">
      <c r="C43" s="2" t="s">
        <v>107</v>
      </c>
    </row>
    <row r="44" ht="12.75">
      <c r="B44" s="2" t="s">
        <v>45</v>
      </c>
    </row>
    <row r="45" ht="12.75">
      <c r="B45" s="2" t="s">
        <v>394</v>
      </c>
    </row>
    <row r="46" ht="12.75">
      <c r="C46" s="2" t="s">
        <v>395</v>
      </c>
    </row>
    <row r="47" ht="12.75">
      <c r="B47" s="2" t="s">
        <v>327</v>
      </c>
    </row>
    <row r="50" ht="12.75">
      <c r="A50" s="21" t="s">
        <v>13</v>
      </c>
    </row>
    <row r="51" ht="12.75">
      <c r="B51" s="2" t="s">
        <v>47</v>
      </c>
    </row>
    <row r="52" ht="12.75">
      <c r="B52" s="2" t="s">
        <v>37</v>
      </c>
    </row>
    <row r="53" ht="12.75">
      <c r="B53" s="2" t="s">
        <v>48</v>
      </c>
    </row>
    <row r="54" ht="12.75">
      <c r="A54" s="21" t="s">
        <v>12</v>
      </c>
    </row>
    <row r="55" ht="12.75">
      <c r="B55" s="19" t="s">
        <v>404</v>
      </c>
    </row>
    <row r="56" ht="12.75">
      <c r="B56" s="1" t="s">
        <v>35</v>
      </c>
    </row>
    <row r="57" ht="12.75">
      <c r="B57" s="1" t="s">
        <v>32</v>
      </c>
    </row>
    <row r="58" spans="2:3" ht="12.75">
      <c r="B58" s="11"/>
      <c r="C58" s="2" t="s">
        <v>26</v>
      </c>
    </row>
    <row r="59" spans="2:3" ht="12.75">
      <c r="B59" s="11"/>
      <c r="C59" s="2" t="s">
        <v>38</v>
      </c>
    </row>
    <row r="60" ht="12.75">
      <c r="B60" s="18" t="s">
        <v>33</v>
      </c>
    </row>
    <row r="61" spans="2:3" ht="12.75">
      <c r="B61" s="5"/>
      <c r="C61" s="2" t="s">
        <v>27</v>
      </c>
    </row>
    <row r="62" ht="12.75">
      <c r="B62" s="18" t="s">
        <v>34</v>
      </c>
    </row>
    <row r="63" spans="2:3" ht="12.75">
      <c r="B63" s="13"/>
      <c r="C63" s="2" t="s">
        <v>28</v>
      </c>
    </row>
    <row r="64" spans="2:3" ht="12.75">
      <c r="B64" s="1" t="s">
        <v>398</v>
      </c>
      <c r="C64" s="12"/>
    </row>
    <row r="65" ht="12.75">
      <c r="C65" s="2" t="s">
        <v>41</v>
      </c>
    </row>
    <row r="66" ht="12.75">
      <c r="C66" s="2" t="s">
        <v>50</v>
      </c>
    </row>
    <row r="67" spans="2:3" ht="12.75">
      <c r="B67" s="1" t="s">
        <v>397</v>
      </c>
      <c r="C67" s="12"/>
    </row>
    <row r="68" spans="2:3" ht="12.75">
      <c r="B68" s="1" t="s">
        <v>76</v>
      </c>
      <c r="C68" s="12"/>
    </row>
    <row r="69" spans="2:3" ht="12.75">
      <c r="B69" s="1" t="s">
        <v>49</v>
      </c>
      <c r="C69" s="12"/>
    </row>
    <row r="70" spans="2:3" ht="12.75">
      <c r="B70" s="1" t="s">
        <v>59</v>
      </c>
      <c r="C70" s="12"/>
    </row>
    <row r="71" spans="2:3" ht="12.75">
      <c r="B71" s="1" t="s">
        <v>81</v>
      </c>
      <c r="C71" s="12"/>
    </row>
    <row r="72" spans="2:3" ht="12.75">
      <c r="B72" s="1" t="s">
        <v>55</v>
      </c>
      <c r="C72" s="12"/>
    </row>
    <row r="73" spans="2:3" ht="12.75">
      <c r="B73" s="1" t="s">
        <v>82</v>
      </c>
      <c r="C73" s="12"/>
    </row>
    <row r="74" ht="12.75">
      <c r="B74" s="18" t="s">
        <v>77</v>
      </c>
    </row>
    <row r="75" ht="12.75">
      <c r="B75" s="1" t="s">
        <v>399</v>
      </c>
    </row>
    <row r="76" ht="12.75">
      <c r="B76" s="18"/>
    </row>
    <row r="77" ht="12.75">
      <c r="A77" s="21" t="s">
        <v>29</v>
      </c>
    </row>
    <row r="78" spans="1:2" ht="12.75">
      <c r="A78" s="21"/>
      <c r="B78" s="2" t="s">
        <v>108</v>
      </c>
    </row>
    <row r="79" ht="12.75">
      <c r="B79" s="2" t="s">
        <v>109</v>
      </c>
    </row>
    <row r="80" ht="12.75">
      <c r="C80" s="2" t="s">
        <v>39</v>
      </c>
    </row>
    <row r="81" ht="12.75">
      <c r="B81" s="2" t="s">
        <v>110</v>
      </c>
    </row>
    <row r="82" ht="12.75">
      <c r="C82" s="2" t="s">
        <v>40</v>
      </c>
    </row>
    <row r="83" ht="12.75">
      <c r="B83" s="3" t="s">
        <v>111</v>
      </c>
    </row>
    <row r="84" spans="1:2" ht="12.75">
      <c r="A84" s="4"/>
      <c r="B84" s="2" t="s">
        <v>400</v>
      </c>
    </row>
    <row r="85" spans="2:4" ht="12.75">
      <c r="B85" s="2" t="s">
        <v>396</v>
      </c>
      <c r="D85" s="4"/>
    </row>
    <row r="86" ht="12.75">
      <c r="B86" s="2" t="s">
        <v>78</v>
      </c>
    </row>
    <row r="87" ht="12.75">
      <c r="C87" s="2" t="s">
        <v>79</v>
      </c>
    </row>
    <row r="88" spans="4:5" ht="12.75">
      <c r="D88" s="6"/>
      <c r="E88" s="6"/>
    </row>
    <row r="89" spans="6:10" ht="12.75">
      <c r="F89" s="6"/>
      <c r="G89" s="6"/>
      <c r="H89" s="6"/>
      <c r="I89" s="6"/>
      <c r="J89" s="6"/>
    </row>
    <row r="90" spans="6:10" ht="12.75">
      <c r="F90" s="6"/>
      <c r="G90" s="6"/>
      <c r="H90" s="6"/>
      <c r="I90" s="6"/>
      <c r="J90" s="6"/>
    </row>
    <row r="91" spans="6:10" ht="12.75">
      <c r="F91" s="6"/>
      <c r="G91" s="6"/>
      <c r="H91" s="6"/>
      <c r="I91" s="6"/>
      <c r="J91" s="6"/>
    </row>
  </sheetData>
  <sheetProtection/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436"/>
  <sheetViews>
    <sheetView zoomScalePageLayoutView="0" workbookViewId="0" topLeftCell="A1">
      <pane xSplit="10" ySplit="1" topLeftCell="DW296" activePane="bottomRight" state="frozen"/>
      <selection pane="topLeft" activeCell="A1" sqref="A1"/>
      <selection pane="topRight" activeCell="K1" sqref="K1"/>
      <selection pane="bottomLeft" activeCell="A2" sqref="A2"/>
      <selection pane="bottomRight" activeCell="EO307" sqref="EO307"/>
    </sheetView>
  </sheetViews>
  <sheetFormatPr defaultColWidth="5.7109375" defaultRowHeight="12.75"/>
  <cols>
    <col min="1" max="1" width="11.57421875" style="10" bestFit="1" customWidth="1"/>
    <col min="2" max="2" width="4.421875" style="112" customWidth="1"/>
    <col min="3" max="4" width="7.8515625" style="112" customWidth="1"/>
    <col min="5" max="6" width="7.00390625" style="112" customWidth="1"/>
    <col min="7" max="8" width="4.421875" style="112" customWidth="1"/>
    <col min="9" max="9" width="15.7109375" style="116" customWidth="1"/>
    <col min="10" max="10" width="5.00390625" style="27" bestFit="1" customWidth="1"/>
    <col min="11" max="11" width="11.00390625" style="10" customWidth="1"/>
    <col min="12" max="12" width="13.28125" style="10" customWidth="1"/>
    <col min="13" max="15" width="5.7109375" style="10" customWidth="1"/>
    <col min="16" max="16" width="24.8515625" style="10" bestFit="1" customWidth="1"/>
    <col min="17" max="17" width="5.7109375" style="10" customWidth="1"/>
    <col min="18" max="19" width="6.7109375" style="10" customWidth="1"/>
    <col min="20" max="23" width="5.7109375" style="24" customWidth="1"/>
    <col min="24" max="155" width="5.7109375" style="10" customWidth="1"/>
    <col min="156" max="156" width="5.7109375" style="24" customWidth="1"/>
    <col min="157" max="16384" width="5.7109375" style="10" customWidth="1"/>
  </cols>
  <sheetData>
    <row r="1" spans="1:169" s="9" customFormat="1" ht="189.75" customHeight="1">
      <c r="A1" s="29" t="s">
        <v>18</v>
      </c>
      <c r="B1" s="39" t="s">
        <v>25</v>
      </c>
      <c r="C1" s="39" t="s">
        <v>57</v>
      </c>
      <c r="D1" s="39" t="s">
        <v>58</v>
      </c>
      <c r="E1" s="40" t="s">
        <v>56</v>
      </c>
      <c r="F1" s="40" t="s">
        <v>412</v>
      </c>
      <c r="G1" s="41" t="s">
        <v>22</v>
      </c>
      <c r="H1" s="113" t="s">
        <v>23</v>
      </c>
      <c r="I1" s="30"/>
      <c r="J1" s="115" t="s">
        <v>0</v>
      </c>
      <c r="K1" s="14" t="s">
        <v>87</v>
      </c>
      <c r="L1" s="9" t="s">
        <v>31</v>
      </c>
      <c r="M1" s="25" t="s">
        <v>83</v>
      </c>
      <c r="N1" s="9" t="s">
        <v>413</v>
      </c>
      <c r="O1" s="9" t="s">
        <v>21</v>
      </c>
      <c r="P1" s="16" t="s">
        <v>4</v>
      </c>
      <c r="Q1" s="16" t="s">
        <v>557</v>
      </c>
      <c r="R1" s="23" t="s">
        <v>414</v>
      </c>
      <c r="S1" s="23" t="s">
        <v>80</v>
      </c>
      <c r="T1" s="64" t="s">
        <v>415</v>
      </c>
      <c r="U1" s="64" t="s">
        <v>410</v>
      </c>
      <c r="V1" s="64" t="s">
        <v>554</v>
      </c>
      <c r="W1" s="64" t="s">
        <v>411</v>
      </c>
      <c r="X1" s="15" t="s">
        <v>416</v>
      </c>
      <c r="Y1" s="15" t="s">
        <v>417</v>
      </c>
      <c r="Z1" s="15" t="s">
        <v>418</v>
      </c>
      <c r="AA1" s="15" t="s">
        <v>419</v>
      </c>
      <c r="AB1" s="15" t="s">
        <v>420</v>
      </c>
      <c r="AC1" s="15" t="s">
        <v>421</v>
      </c>
      <c r="AD1" s="15" t="s">
        <v>422</v>
      </c>
      <c r="AE1" s="15" t="s">
        <v>423</v>
      </c>
      <c r="AF1" s="15" t="s">
        <v>424</v>
      </c>
      <c r="AG1" s="15" t="s">
        <v>556</v>
      </c>
      <c r="AH1" s="15" t="s">
        <v>425</v>
      </c>
      <c r="AI1" s="15" t="s">
        <v>426</v>
      </c>
      <c r="AJ1" s="15" t="s">
        <v>427</v>
      </c>
      <c r="AK1" s="15" t="s">
        <v>428</v>
      </c>
      <c r="AL1" s="15" t="s">
        <v>429</v>
      </c>
      <c r="AM1" s="15" t="s">
        <v>430</v>
      </c>
      <c r="AN1" s="15" t="s">
        <v>431</v>
      </c>
      <c r="AO1" s="15" t="s">
        <v>432</v>
      </c>
      <c r="AP1" s="15" t="s">
        <v>433</v>
      </c>
      <c r="AQ1" s="15" t="s">
        <v>434</v>
      </c>
      <c r="AR1" s="15" t="s">
        <v>435</v>
      </c>
      <c r="AS1" s="15" t="s">
        <v>436</v>
      </c>
      <c r="AT1" s="15" t="s">
        <v>437</v>
      </c>
      <c r="AU1" s="15" t="s">
        <v>438</v>
      </c>
      <c r="AV1" s="15" t="s">
        <v>439</v>
      </c>
      <c r="AW1" s="15" t="s">
        <v>440</v>
      </c>
      <c r="AX1" s="15" t="s">
        <v>441</v>
      </c>
      <c r="AY1" s="15" t="s">
        <v>442</v>
      </c>
      <c r="AZ1" s="15" t="s">
        <v>443</v>
      </c>
      <c r="BA1" s="15" t="s">
        <v>444</v>
      </c>
      <c r="BB1" s="15" t="s">
        <v>445</v>
      </c>
      <c r="BC1" s="15" t="s">
        <v>446</v>
      </c>
      <c r="BD1" s="15" t="s">
        <v>447</v>
      </c>
      <c r="BE1" s="15" t="s">
        <v>448</v>
      </c>
      <c r="BF1" s="15" t="s">
        <v>449</v>
      </c>
      <c r="BG1" s="15" t="s">
        <v>450</v>
      </c>
      <c r="BH1" s="15" t="s">
        <v>451</v>
      </c>
      <c r="BI1" s="15" t="s">
        <v>452</v>
      </c>
      <c r="BJ1" s="15" t="s">
        <v>453</v>
      </c>
      <c r="BK1" s="15" t="s">
        <v>454</v>
      </c>
      <c r="BL1" s="15" t="s">
        <v>455</v>
      </c>
      <c r="BM1" s="15" t="s">
        <v>456</v>
      </c>
      <c r="BN1" s="15" t="s">
        <v>457</v>
      </c>
      <c r="BO1" s="15" t="s">
        <v>458</v>
      </c>
      <c r="BP1" s="15" t="s">
        <v>459</v>
      </c>
      <c r="BQ1" s="15" t="s">
        <v>460</v>
      </c>
      <c r="BR1" s="15" t="s">
        <v>461</v>
      </c>
      <c r="BS1" s="15" t="s">
        <v>462</v>
      </c>
      <c r="BT1" s="15" t="s">
        <v>463</v>
      </c>
      <c r="BU1" s="15" t="s">
        <v>464</v>
      </c>
      <c r="BV1" s="15" t="s">
        <v>465</v>
      </c>
      <c r="BW1" s="15" t="s">
        <v>466</v>
      </c>
      <c r="BX1" s="15" t="s">
        <v>467</v>
      </c>
      <c r="BY1" s="15" t="s">
        <v>468</v>
      </c>
      <c r="BZ1" s="15" t="s">
        <v>469</v>
      </c>
      <c r="CA1" s="15" t="s">
        <v>470</v>
      </c>
      <c r="CB1" s="15" t="s">
        <v>471</v>
      </c>
      <c r="CC1" s="15" t="s">
        <v>472</v>
      </c>
      <c r="CD1" s="15" t="s">
        <v>473</v>
      </c>
      <c r="CE1" s="15" t="s">
        <v>474</v>
      </c>
      <c r="CF1" s="15" t="s">
        <v>475</v>
      </c>
      <c r="CG1" s="15" t="s">
        <v>476</v>
      </c>
      <c r="CH1" s="15" t="s">
        <v>477</v>
      </c>
      <c r="CI1" s="15" t="s">
        <v>478</v>
      </c>
      <c r="CJ1" s="15" t="s">
        <v>479</v>
      </c>
      <c r="CK1" s="15" t="s">
        <v>480</v>
      </c>
      <c r="CL1" s="15" t="s">
        <v>481</v>
      </c>
      <c r="CM1" s="15" t="s">
        <v>482</v>
      </c>
      <c r="CN1" s="15" t="s">
        <v>483</v>
      </c>
      <c r="CO1" s="15" t="s">
        <v>484</v>
      </c>
      <c r="CP1" s="15" t="s">
        <v>485</v>
      </c>
      <c r="CQ1" s="15" t="s">
        <v>486</v>
      </c>
      <c r="CR1" s="15" t="s">
        <v>487</v>
      </c>
      <c r="CS1" s="15" t="s">
        <v>488</v>
      </c>
      <c r="CT1" s="15" t="s">
        <v>489</v>
      </c>
      <c r="CU1" s="15" t="s">
        <v>490</v>
      </c>
      <c r="CV1" s="15" t="s">
        <v>491</v>
      </c>
      <c r="CW1" s="15" t="s">
        <v>492</v>
      </c>
      <c r="CX1" s="15" t="s">
        <v>493</v>
      </c>
      <c r="CY1" s="15" t="s">
        <v>494</v>
      </c>
      <c r="CZ1" s="15" t="s">
        <v>495</v>
      </c>
      <c r="DA1" s="15" t="s">
        <v>496</v>
      </c>
      <c r="DB1" s="15" t="s">
        <v>497</v>
      </c>
      <c r="DC1" s="15" t="s">
        <v>498</v>
      </c>
      <c r="DD1" s="15" t="s">
        <v>499</v>
      </c>
      <c r="DE1" s="15" t="s">
        <v>500</v>
      </c>
      <c r="DF1" s="15" t="s">
        <v>501</v>
      </c>
      <c r="DG1" s="15" t="s">
        <v>502</v>
      </c>
      <c r="DH1" s="15" t="s">
        <v>503</v>
      </c>
      <c r="DI1" s="15" t="s">
        <v>504</v>
      </c>
      <c r="DJ1" s="15" t="s">
        <v>505</v>
      </c>
      <c r="DK1" s="15" t="s">
        <v>506</v>
      </c>
      <c r="DL1" s="15" t="s">
        <v>507</v>
      </c>
      <c r="DM1" s="15" t="s">
        <v>508</v>
      </c>
      <c r="DN1" s="15" t="s">
        <v>509</v>
      </c>
      <c r="DO1" s="15" t="s">
        <v>510</v>
      </c>
      <c r="DP1" s="15" t="s">
        <v>511</v>
      </c>
      <c r="DQ1" s="15" t="s">
        <v>512</v>
      </c>
      <c r="DR1" s="15" t="s">
        <v>513</v>
      </c>
      <c r="DS1" s="15" t="s">
        <v>514</v>
      </c>
      <c r="DT1" s="15" t="s">
        <v>515</v>
      </c>
      <c r="DU1" s="15" t="s">
        <v>516</v>
      </c>
      <c r="DV1" s="15" t="s">
        <v>517</v>
      </c>
      <c r="DW1" s="15" t="s">
        <v>518</v>
      </c>
      <c r="DX1" s="15" t="s">
        <v>519</v>
      </c>
      <c r="DY1" s="15" t="s">
        <v>520</v>
      </c>
      <c r="DZ1" s="15" t="s">
        <v>521</v>
      </c>
      <c r="EA1" s="15" t="s">
        <v>522</v>
      </c>
      <c r="EB1" s="15" t="s">
        <v>523</v>
      </c>
      <c r="EC1" s="15" t="s">
        <v>524</v>
      </c>
      <c r="ED1" s="15" t="s">
        <v>525</v>
      </c>
      <c r="EE1" s="15" t="s">
        <v>526</v>
      </c>
      <c r="EF1" s="15" t="s">
        <v>527</v>
      </c>
      <c r="EG1" s="15" t="s">
        <v>528</v>
      </c>
      <c r="EH1" s="15" t="s">
        <v>529</v>
      </c>
      <c r="EI1" s="15" t="s">
        <v>530</v>
      </c>
      <c r="EJ1" s="15" t="s">
        <v>531</v>
      </c>
      <c r="EK1" s="15" t="s">
        <v>532</v>
      </c>
      <c r="EL1" s="15" t="s">
        <v>533</v>
      </c>
      <c r="EM1" s="15" t="s">
        <v>534</v>
      </c>
      <c r="EN1" s="15" t="s">
        <v>535</v>
      </c>
      <c r="EO1" s="15" t="s">
        <v>536</v>
      </c>
      <c r="EP1" s="15" t="s">
        <v>537</v>
      </c>
      <c r="EQ1" s="15" t="s">
        <v>538</v>
      </c>
      <c r="ER1" s="15" t="s">
        <v>539</v>
      </c>
      <c r="ES1" s="15" t="s">
        <v>540</v>
      </c>
      <c r="ET1" s="15" t="s">
        <v>541</v>
      </c>
      <c r="EU1" s="15" t="s">
        <v>542</v>
      </c>
      <c r="EV1" s="15" t="s">
        <v>543</v>
      </c>
      <c r="EW1" s="15" t="s">
        <v>544</v>
      </c>
      <c r="EX1" s="15" t="s">
        <v>545</v>
      </c>
      <c r="EY1" s="15" t="s">
        <v>546</v>
      </c>
      <c r="EZ1" s="108" t="s">
        <v>559</v>
      </c>
      <c r="FA1" s="109" t="s">
        <v>560</v>
      </c>
      <c r="FB1" s="109" t="s">
        <v>561</v>
      </c>
      <c r="FC1" s="110" t="s">
        <v>547</v>
      </c>
      <c r="FD1" s="110" t="s">
        <v>548</v>
      </c>
      <c r="FE1" s="194" t="s">
        <v>619</v>
      </c>
      <c r="FF1" s="9" t="s">
        <v>94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0" ht="12.75">
      <c r="A2" s="31" t="s">
        <v>88</v>
      </c>
      <c r="B2" s="42">
        <f aca="true" t="shared" si="0" ref="B2:B65">COUNT(R2:EY2,FE2:FM2)</f>
        <v>5</v>
      </c>
      <c r="C2" s="42">
        <f aca="true" t="shared" si="1" ref="C2:C65">IF(COUNT(R2:EY2,FE2:FM2)&gt;0,COUNT(R2:EY2,FE2:FM2),"")</f>
        <v>5</v>
      </c>
      <c r="D2" s="42">
        <f aca="true" t="shared" si="2" ref="D2:D65">IF(COUNT(T2:BJ2,BL2:BT2,BV2:CB2,CD2:EY2,FE2:FM2)&gt;0,COUNT(T2:BJ2,BL2:BT2,BV2:CB2,CD2:EY2,FE2:FM2),"")</f>
        <v>4</v>
      </c>
      <c r="E2" s="42">
        <f aca="true" t="shared" si="3" ref="E2:E65">IF(H2=1,COUNT(R2:EY2,FE2:FM2),"")</f>
        <v>5</v>
      </c>
      <c r="F2" s="42">
        <f aca="true" t="shared" si="4" ref="F2:F65">IF(H2=1,COUNT(T2:BJ2,BL2:BT2,BV2:CB2,CD2:EY2,FE2:FM2),"")</f>
        <v>4</v>
      </c>
      <c r="G2" s="42">
        <f aca="true" t="shared" si="5" ref="G2:G65">IF($B2&gt;=1,$M2,"")</f>
        <v>4</v>
      </c>
      <c r="H2" s="114">
        <f>IF(AND(M2&gt;0,M2&lt;=STATS!$C$22),1,"")</f>
        <v>1</v>
      </c>
      <c r="I2" s="181" t="s">
        <v>570</v>
      </c>
      <c r="J2" s="26">
        <v>1</v>
      </c>
      <c r="K2">
        <v>46.25434</v>
      </c>
      <c r="L2">
        <v>-91.92691</v>
      </c>
      <c r="M2" s="10">
        <v>4</v>
      </c>
      <c r="N2" s="10" t="s">
        <v>574</v>
      </c>
      <c r="O2" s="193" t="s">
        <v>614</v>
      </c>
      <c r="Q2" s="10">
        <v>1</v>
      </c>
      <c r="R2" s="17"/>
      <c r="S2" s="17">
        <v>1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>
        <v>1</v>
      </c>
      <c r="AF2" s="27"/>
      <c r="AG2" s="27"/>
      <c r="AH2" s="27"/>
      <c r="AQ2" s="10">
        <v>1</v>
      </c>
      <c r="CB2" s="10">
        <v>1</v>
      </c>
      <c r="DE2" s="10">
        <v>1</v>
      </c>
      <c r="EZ2" s="111"/>
      <c r="FA2" s="111"/>
      <c r="FB2" s="111"/>
      <c r="FC2" s="111"/>
      <c r="FD2" s="111"/>
    </row>
    <row r="3" spans="1:160" ht="12.75">
      <c r="A3" s="31" t="s">
        <v>44</v>
      </c>
      <c r="B3" s="42">
        <f t="shared" si="0"/>
        <v>0</v>
      </c>
      <c r="C3" s="42">
        <f t="shared" si="1"/>
      </c>
      <c r="D3" s="42">
        <f t="shared" si="2"/>
      </c>
      <c r="E3" s="42">
        <f t="shared" si="3"/>
        <v>0</v>
      </c>
      <c r="F3" s="42">
        <f t="shared" si="4"/>
        <v>0</v>
      </c>
      <c r="G3" s="42">
        <f t="shared" si="5"/>
      </c>
      <c r="H3" s="114">
        <f>IF(AND(M3&gt;0,M3&lt;=STATS!$C$22),1,"")</f>
        <v>1</v>
      </c>
      <c r="I3" s="181" t="s">
        <v>571</v>
      </c>
      <c r="J3" s="26">
        <v>2</v>
      </c>
      <c r="K3">
        <v>46.25389</v>
      </c>
      <c r="L3">
        <v>-91.92689</v>
      </c>
      <c r="M3" s="10">
        <v>14</v>
      </c>
      <c r="N3" s="10" t="s">
        <v>573</v>
      </c>
      <c r="O3" s="193" t="s">
        <v>614</v>
      </c>
      <c r="R3" s="17"/>
      <c r="S3" s="1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EZ3" s="111"/>
      <c r="FA3" s="111"/>
      <c r="FB3" s="111"/>
      <c r="FC3" s="111"/>
      <c r="FD3" s="111"/>
    </row>
    <row r="4" spans="1:160" ht="12.75">
      <c r="A4" s="31" t="s">
        <v>46</v>
      </c>
      <c r="B4" s="42">
        <f t="shared" si="0"/>
        <v>1</v>
      </c>
      <c r="C4" s="42">
        <f t="shared" si="1"/>
        <v>1</v>
      </c>
      <c r="D4" s="42">
        <f t="shared" si="2"/>
        <v>1</v>
      </c>
      <c r="E4" s="42">
        <f t="shared" si="3"/>
        <v>1</v>
      </c>
      <c r="F4" s="42">
        <f t="shared" si="4"/>
        <v>1</v>
      </c>
      <c r="G4" s="42">
        <f t="shared" si="5"/>
        <v>8</v>
      </c>
      <c r="H4" s="114">
        <f>IF(AND(M4&gt;0,M4&lt;=STATS!$C$22),1,"")</f>
        <v>1</v>
      </c>
      <c r="I4" s="120">
        <v>2740300</v>
      </c>
      <c r="J4" s="26">
        <v>3</v>
      </c>
      <c r="K4">
        <v>46.25344</v>
      </c>
      <c r="L4">
        <v>-91.92688</v>
      </c>
      <c r="M4" s="10">
        <v>8</v>
      </c>
      <c r="N4" s="10" t="s">
        <v>573</v>
      </c>
      <c r="O4" s="193" t="s">
        <v>614</v>
      </c>
      <c r="Q4" s="10">
        <v>1</v>
      </c>
      <c r="R4" s="17"/>
      <c r="S4" s="1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DA4" s="10">
        <v>1</v>
      </c>
      <c r="EZ4" s="111"/>
      <c r="FA4" s="111"/>
      <c r="FB4" s="111"/>
      <c r="FC4" s="111"/>
      <c r="FD4" s="111"/>
    </row>
    <row r="5" spans="1:160" ht="12.75">
      <c r="A5" s="34" t="s">
        <v>89</v>
      </c>
      <c r="B5" s="42">
        <f t="shared" si="0"/>
        <v>3</v>
      </c>
      <c r="C5" s="42">
        <f t="shared" si="1"/>
        <v>3</v>
      </c>
      <c r="D5" s="42">
        <f t="shared" si="2"/>
        <v>3</v>
      </c>
      <c r="E5" s="42">
        <f t="shared" si="3"/>
        <v>3</v>
      </c>
      <c r="F5" s="42">
        <f t="shared" si="4"/>
        <v>3</v>
      </c>
      <c r="G5" s="42">
        <f t="shared" si="5"/>
        <v>6</v>
      </c>
      <c r="H5" s="114">
        <f>IF(AND(M5&gt;0,M5&lt;=STATS!$C$22),1,"")</f>
        <v>1</v>
      </c>
      <c r="I5" s="121">
        <v>42542</v>
      </c>
      <c r="J5" s="26">
        <v>4</v>
      </c>
      <c r="K5">
        <v>46.2548</v>
      </c>
      <c r="L5">
        <v>-91.92628</v>
      </c>
      <c r="M5" s="10">
        <v>6</v>
      </c>
      <c r="N5" s="10" t="s">
        <v>572</v>
      </c>
      <c r="O5" s="193" t="s">
        <v>614</v>
      </c>
      <c r="Q5" s="10">
        <v>1</v>
      </c>
      <c r="R5" s="17"/>
      <c r="S5" s="1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Q5" s="10">
        <v>1</v>
      </c>
      <c r="CW5" s="10">
        <v>1</v>
      </c>
      <c r="DA5" s="10">
        <v>1</v>
      </c>
      <c r="EZ5" s="111"/>
      <c r="FA5" s="111"/>
      <c r="FB5" s="111"/>
      <c r="FC5" s="111"/>
      <c r="FD5" s="111"/>
    </row>
    <row r="6" spans="1:160" ht="12.75">
      <c r="A6" s="31" t="s">
        <v>90</v>
      </c>
      <c r="B6" s="42">
        <f t="shared" si="0"/>
        <v>5</v>
      </c>
      <c r="C6" s="42">
        <f t="shared" si="1"/>
        <v>5</v>
      </c>
      <c r="D6" s="42">
        <f t="shared" si="2"/>
        <v>5</v>
      </c>
      <c r="E6" s="42">
        <f t="shared" si="3"/>
        <v>5</v>
      </c>
      <c r="F6" s="42">
        <f t="shared" si="4"/>
        <v>5</v>
      </c>
      <c r="G6" s="42">
        <f t="shared" si="5"/>
        <v>6.5</v>
      </c>
      <c r="H6" s="114">
        <f>IF(AND(M6&gt;0,M6&lt;=STATS!$C$22),1,"")</f>
        <v>1</v>
      </c>
      <c r="I6" s="119" t="s">
        <v>409</v>
      </c>
      <c r="J6" s="26">
        <v>5</v>
      </c>
      <c r="K6">
        <v>46.25435</v>
      </c>
      <c r="L6">
        <v>-91.92626</v>
      </c>
      <c r="M6" s="10">
        <v>6.5</v>
      </c>
      <c r="N6" s="10" t="s">
        <v>572</v>
      </c>
      <c r="O6" s="193" t="s">
        <v>614</v>
      </c>
      <c r="Q6" s="10">
        <v>2</v>
      </c>
      <c r="R6" s="17"/>
      <c r="S6" s="17"/>
      <c r="T6" s="27"/>
      <c r="U6" s="27"/>
      <c r="V6" s="27">
        <v>1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Q6" s="10">
        <v>1</v>
      </c>
      <c r="CW6" s="10">
        <v>1</v>
      </c>
      <c r="CZ6" s="10">
        <v>2</v>
      </c>
      <c r="DA6" s="10">
        <v>1</v>
      </c>
      <c r="EZ6" s="111"/>
      <c r="FA6" s="111"/>
      <c r="FB6" s="111"/>
      <c r="FC6" s="111"/>
      <c r="FD6" s="111"/>
    </row>
    <row r="7" spans="1:160" ht="12.75">
      <c r="A7" s="31"/>
      <c r="B7" s="42">
        <f t="shared" si="0"/>
        <v>0</v>
      </c>
      <c r="C7" s="42">
        <f t="shared" si="1"/>
      </c>
      <c r="D7" s="42">
        <f t="shared" si="2"/>
      </c>
      <c r="E7" s="42">
        <f t="shared" si="3"/>
        <v>0</v>
      </c>
      <c r="F7" s="42">
        <f t="shared" si="4"/>
        <v>0</v>
      </c>
      <c r="G7" s="42">
        <f t="shared" si="5"/>
      </c>
      <c r="H7" s="114">
        <f>IF(AND(M7&gt;0,M7&lt;=STATS!$C$22),1,"")</f>
        <v>1</v>
      </c>
      <c r="I7" s="192" t="s">
        <v>636</v>
      </c>
      <c r="J7" s="26">
        <v>6</v>
      </c>
      <c r="K7">
        <v>46.2539</v>
      </c>
      <c r="L7">
        <v>-91.92624</v>
      </c>
      <c r="M7" s="10">
        <v>12.5</v>
      </c>
      <c r="N7" s="10" t="s">
        <v>574</v>
      </c>
      <c r="O7" s="193" t="s">
        <v>614</v>
      </c>
      <c r="R7" s="17"/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EZ7" s="111"/>
      <c r="FA7" s="111"/>
      <c r="FB7" s="111"/>
      <c r="FC7" s="111"/>
      <c r="FD7" s="111"/>
    </row>
    <row r="8" spans="1:160" ht="12.75">
      <c r="A8" s="31"/>
      <c r="B8" s="42">
        <f t="shared" si="0"/>
        <v>0</v>
      </c>
      <c r="C8" s="42">
        <f t="shared" si="1"/>
      </c>
      <c r="D8" s="42">
        <f t="shared" si="2"/>
      </c>
      <c r="E8" s="42">
        <f t="shared" si="3"/>
        <v>0</v>
      </c>
      <c r="F8" s="42">
        <f t="shared" si="4"/>
        <v>0</v>
      </c>
      <c r="G8" s="42">
        <f t="shared" si="5"/>
      </c>
      <c r="H8" s="114">
        <f>IF(AND(M8&gt;0,M8&lt;=STATS!$C$22),1,"")</f>
        <v>1</v>
      </c>
      <c r="I8" s="119"/>
      <c r="J8" s="26">
        <v>7</v>
      </c>
      <c r="K8">
        <v>46.25346</v>
      </c>
      <c r="L8">
        <v>-91.92623</v>
      </c>
      <c r="M8" s="10">
        <v>12</v>
      </c>
      <c r="N8" s="10" t="s">
        <v>573</v>
      </c>
      <c r="O8" s="193" t="s">
        <v>614</v>
      </c>
      <c r="R8" s="17"/>
      <c r="S8" s="1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EZ8" s="111"/>
      <c r="FA8" s="111"/>
      <c r="FB8" s="111"/>
      <c r="FC8" s="111"/>
      <c r="FD8" s="111"/>
    </row>
    <row r="9" spans="1:160" ht="12.75">
      <c r="A9" s="35"/>
      <c r="B9" s="42">
        <f t="shared" si="0"/>
        <v>3</v>
      </c>
      <c r="C9" s="42">
        <f t="shared" si="1"/>
        <v>3</v>
      </c>
      <c r="D9" s="42">
        <f t="shared" si="2"/>
        <v>3</v>
      </c>
      <c r="E9" s="42">
        <f t="shared" si="3"/>
        <v>3</v>
      </c>
      <c r="F9" s="42">
        <f t="shared" si="4"/>
        <v>3</v>
      </c>
      <c r="G9" s="42">
        <f t="shared" si="5"/>
        <v>5</v>
      </c>
      <c r="H9" s="114">
        <f>IF(AND(M9&gt;0,M9&lt;=STATS!$C$22),1,"")</f>
        <v>1</v>
      </c>
      <c r="J9" s="26">
        <v>8</v>
      </c>
      <c r="K9">
        <v>46.25527</v>
      </c>
      <c r="L9">
        <v>-91.92564</v>
      </c>
      <c r="M9" s="10">
        <v>5</v>
      </c>
      <c r="N9" s="10" t="s">
        <v>572</v>
      </c>
      <c r="O9" s="193" t="s">
        <v>614</v>
      </c>
      <c r="Q9" s="10">
        <v>2</v>
      </c>
      <c r="R9" s="17"/>
      <c r="S9" s="17"/>
      <c r="T9" s="27"/>
      <c r="U9" s="27"/>
      <c r="V9" s="27">
        <v>1</v>
      </c>
      <c r="W9" s="27"/>
      <c r="X9" s="27">
        <v>1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DA9" s="10">
        <v>2</v>
      </c>
      <c r="EZ9" s="111"/>
      <c r="FA9" s="111"/>
      <c r="FB9" s="111"/>
      <c r="FC9" s="111"/>
      <c r="FD9" s="111"/>
    </row>
    <row r="10" spans="1:160" ht="12.75">
      <c r="A10" s="31"/>
      <c r="B10" s="42">
        <f t="shared" si="0"/>
        <v>4</v>
      </c>
      <c r="C10" s="42">
        <f t="shared" si="1"/>
        <v>4</v>
      </c>
      <c r="D10" s="42">
        <f t="shared" si="2"/>
        <v>4</v>
      </c>
      <c r="E10" s="42">
        <f t="shared" si="3"/>
        <v>4</v>
      </c>
      <c r="F10" s="42">
        <f t="shared" si="4"/>
        <v>4</v>
      </c>
      <c r="G10" s="42">
        <f t="shared" si="5"/>
        <v>6</v>
      </c>
      <c r="H10" s="114">
        <f>IF(AND(M10&gt;0,M10&lt;=STATS!$C$22),1,"")</f>
        <v>1</v>
      </c>
      <c r="J10" s="26">
        <v>9</v>
      </c>
      <c r="K10">
        <v>46.25482</v>
      </c>
      <c r="L10">
        <v>-91.92563</v>
      </c>
      <c r="M10" s="10">
        <v>6</v>
      </c>
      <c r="N10" s="10" t="s">
        <v>572</v>
      </c>
      <c r="O10" s="193" t="s">
        <v>614</v>
      </c>
      <c r="Q10" s="10">
        <v>2</v>
      </c>
      <c r="R10" s="17"/>
      <c r="S10" s="1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>
        <v>1</v>
      </c>
      <c r="AF10" s="27"/>
      <c r="AG10" s="27"/>
      <c r="AH10" s="27"/>
      <c r="AQ10" s="10">
        <v>1</v>
      </c>
      <c r="CW10" s="10">
        <v>2</v>
      </c>
      <c r="DE10" s="10">
        <v>1</v>
      </c>
      <c r="EZ10" s="111"/>
      <c r="FA10" s="111"/>
      <c r="FB10" s="111"/>
      <c r="FC10" s="111"/>
      <c r="FD10" s="111"/>
    </row>
    <row r="11" spans="1:160" ht="12.75">
      <c r="A11" s="31"/>
      <c r="B11" s="42">
        <f t="shared" si="0"/>
        <v>2</v>
      </c>
      <c r="C11" s="42">
        <f t="shared" si="1"/>
        <v>2</v>
      </c>
      <c r="D11" s="42">
        <f t="shared" si="2"/>
        <v>2</v>
      </c>
      <c r="E11" s="42">
        <f t="shared" si="3"/>
        <v>2</v>
      </c>
      <c r="F11" s="42">
        <f t="shared" si="4"/>
        <v>2</v>
      </c>
      <c r="G11" s="42">
        <f t="shared" si="5"/>
        <v>6</v>
      </c>
      <c r="H11" s="114">
        <f>IF(AND(M11&gt;0,M11&lt;=STATS!$C$22),1,"")</f>
        <v>1</v>
      </c>
      <c r="J11" s="26">
        <v>10</v>
      </c>
      <c r="K11">
        <v>46.25437</v>
      </c>
      <c r="L11">
        <v>-91.92561</v>
      </c>
      <c r="M11" s="10">
        <v>6</v>
      </c>
      <c r="N11" s="10" t="s">
        <v>572</v>
      </c>
      <c r="O11" s="193" t="s">
        <v>614</v>
      </c>
      <c r="Q11" s="10">
        <v>2</v>
      </c>
      <c r="R11" s="17"/>
      <c r="S11" s="1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Q11" s="10">
        <v>1</v>
      </c>
      <c r="DA11" s="10">
        <v>2</v>
      </c>
      <c r="EZ11" s="111"/>
      <c r="FA11" s="111"/>
      <c r="FB11" s="111"/>
      <c r="FC11" s="111"/>
      <c r="FD11" s="111"/>
    </row>
    <row r="12" spans="1:160" ht="12.75">
      <c r="A12" s="31"/>
      <c r="B12" s="42">
        <f t="shared" si="0"/>
        <v>2</v>
      </c>
      <c r="C12" s="42">
        <f t="shared" si="1"/>
        <v>2</v>
      </c>
      <c r="D12" s="42">
        <f t="shared" si="2"/>
        <v>2</v>
      </c>
      <c r="E12" s="42">
        <f t="shared" si="3"/>
        <v>2</v>
      </c>
      <c r="F12" s="42">
        <f t="shared" si="4"/>
        <v>2</v>
      </c>
      <c r="G12" s="42">
        <f t="shared" si="5"/>
        <v>9</v>
      </c>
      <c r="H12" s="114">
        <f>IF(AND(M12&gt;0,M12&lt;=STATS!$C$22),1,"")</f>
        <v>1</v>
      </c>
      <c r="J12" s="26">
        <v>11</v>
      </c>
      <c r="K12">
        <v>46.25392</v>
      </c>
      <c r="L12">
        <v>-91.9256</v>
      </c>
      <c r="M12" s="10">
        <v>9</v>
      </c>
      <c r="N12" s="10" t="s">
        <v>572</v>
      </c>
      <c r="O12" s="193" t="s">
        <v>614</v>
      </c>
      <c r="Q12" s="10">
        <v>3</v>
      </c>
      <c r="R12" s="17"/>
      <c r="S12" s="1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BO12" s="10">
        <v>3</v>
      </c>
      <c r="CY12" s="10">
        <v>1</v>
      </c>
      <c r="EZ12" s="111"/>
      <c r="FA12" s="111"/>
      <c r="FB12" s="111"/>
      <c r="FC12" s="111"/>
      <c r="FD12" s="111"/>
    </row>
    <row r="13" spans="1:160" ht="12.75">
      <c r="A13" s="35"/>
      <c r="B13" s="42">
        <f t="shared" si="0"/>
        <v>0</v>
      </c>
      <c r="C13" s="42">
        <f t="shared" si="1"/>
      </c>
      <c r="D13" s="42">
        <f t="shared" si="2"/>
      </c>
      <c r="E13" s="42">
        <f t="shared" si="3"/>
      </c>
      <c r="F13" s="42">
        <f t="shared" si="4"/>
      </c>
      <c r="G13" s="42">
        <f t="shared" si="5"/>
      </c>
      <c r="H13" s="114">
        <f>IF(AND(M13&gt;0,M13&lt;=STATS!$C$22),1,"")</f>
      </c>
      <c r="J13" s="26">
        <v>12</v>
      </c>
      <c r="K13">
        <v>46.25347</v>
      </c>
      <c r="L13">
        <v>-91.92558</v>
      </c>
      <c r="M13" s="10">
        <v>17</v>
      </c>
      <c r="N13" s="10" t="s">
        <v>574</v>
      </c>
      <c r="O13" s="193" t="s">
        <v>573</v>
      </c>
      <c r="R13" s="17"/>
      <c r="S13" s="1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EZ13" s="111"/>
      <c r="FA13" s="111"/>
      <c r="FB13" s="111"/>
      <c r="FC13" s="111"/>
      <c r="FD13" s="111"/>
    </row>
    <row r="14" spans="1:160" ht="12.75">
      <c r="A14" s="31"/>
      <c r="B14" s="42">
        <f t="shared" si="0"/>
        <v>0</v>
      </c>
      <c r="C14" s="42">
        <f t="shared" si="1"/>
      </c>
      <c r="D14" s="42">
        <f t="shared" si="2"/>
      </c>
      <c r="E14" s="42">
        <f t="shared" si="3"/>
      </c>
      <c r="F14" s="42">
        <f t="shared" si="4"/>
      </c>
      <c r="G14" s="42">
        <f t="shared" si="5"/>
      </c>
      <c r="H14" s="114">
        <f>IF(AND(M14&gt;0,M14&lt;=STATS!$C$22),1,"")</f>
      </c>
      <c r="J14" s="26">
        <v>13</v>
      </c>
      <c r="K14">
        <v>46.25573</v>
      </c>
      <c r="L14">
        <v>-91.92501</v>
      </c>
      <c r="P14" s="10" t="s">
        <v>615</v>
      </c>
      <c r="R14" s="17"/>
      <c r="S14" s="1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EZ14" s="111"/>
      <c r="FA14" s="111"/>
      <c r="FB14" s="111"/>
      <c r="FC14" s="111"/>
      <c r="FD14" s="111"/>
    </row>
    <row r="15" spans="1:160" ht="12.75">
      <c r="A15" s="31"/>
      <c r="B15" s="42">
        <f t="shared" si="0"/>
        <v>7</v>
      </c>
      <c r="C15" s="42">
        <f t="shared" si="1"/>
        <v>7</v>
      </c>
      <c r="D15" s="42">
        <f t="shared" si="2"/>
        <v>6</v>
      </c>
      <c r="E15" s="42">
        <f t="shared" si="3"/>
        <v>7</v>
      </c>
      <c r="F15" s="42">
        <f t="shared" si="4"/>
        <v>6</v>
      </c>
      <c r="G15" s="42">
        <f t="shared" si="5"/>
        <v>4</v>
      </c>
      <c r="H15" s="114">
        <f>IF(AND(M15&gt;0,M15&lt;=STATS!$C$22),1,"")</f>
        <v>1</v>
      </c>
      <c r="J15" s="26">
        <v>14</v>
      </c>
      <c r="K15">
        <v>46.25528</v>
      </c>
      <c r="L15">
        <v>-91.92499</v>
      </c>
      <c r="M15" s="10">
        <v>4</v>
      </c>
      <c r="N15" s="10" t="s">
        <v>572</v>
      </c>
      <c r="O15" s="193" t="s">
        <v>614</v>
      </c>
      <c r="Q15" s="10">
        <v>2</v>
      </c>
      <c r="R15" s="17"/>
      <c r="S15" s="17">
        <v>1</v>
      </c>
      <c r="T15" s="27"/>
      <c r="U15" s="27"/>
      <c r="V15" s="27">
        <v>1</v>
      </c>
      <c r="W15" s="27"/>
      <c r="X15" s="27">
        <v>1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BO15" s="10">
        <v>1</v>
      </c>
      <c r="CB15" s="10">
        <v>2</v>
      </c>
      <c r="DA15" s="10">
        <v>2</v>
      </c>
      <c r="DE15" s="10">
        <v>1</v>
      </c>
      <c r="EZ15" s="111"/>
      <c r="FA15" s="111"/>
      <c r="FB15" s="111"/>
      <c r="FC15" s="111"/>
      <c r="FD15" s="111"/>
    </row>
    <row r="16" spans="1:160" ht="12.75">
      <c r="A16" s="31"/>
      <c r="B16" s="42">
        <f t="shared" si="0"/>
        <v>5</v>
      </c>
      <c r="C16" s="42">
        <f t="shared" si="1"/>
        <v>5</v>
      </c>
      <c r="D16" s="42">
        <f t="shared" si="2"/>
        <v>5</v>
      </c>
      <c r="E16" s="42">
        <f t="shared" si="3"/>
        <v>5</v>
      </c>
      <c r="F16" s="42">
        <f t="shared" si="4"/>
        <v>5</v>
      </c>
      <c r="G16" s="42">
        <f t="shared" si="5"/>
        <v>5.5</v>
      </c>
      <c r="H16" s="114">
        <f>IF(AND(M16&gt;0,M16&lt;=STATS!$C$22),1,"")</f>
        <v>1</v>
      </c>
      <c r="J16" s="26">
        <v>15</v>
      </c>
      <c r="K16">
        <v>46.25483</v>
      </c>
      <c r="L16">
        <v>-91.92498</v>
      </c>
      <c r="M16" s="10">
        <v>5.5</v>
      </c>
      <c r="N16" s="10" t="s">
        <v>572</v>
      </c>
      <c r="O16" s="193" t="s">
        <v>614</v>
      </c>
      <c r="Q16" s="10">
        <v>2</v>
      </c>
      <c r="R16" s="17"/>
      <c r="S16" s="17"/>
      <c r="T16" s="27"/>
      <c r="U16" s="27"/>
      <c r="V16" s="27">
        <v>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Q16" s="10">
        <v>1</v>
      </c>
      <c r="CW16" s="10">
        <v>1</v>
      </c>
      <c r="DA16" s="10">
        <v>2</v>
      </c>
      <c r="DE16" s="10">
        <v>1</v>
      </c>
      <c r="EZ16" s="111"/>
      <c r="FA16" s="111"/>
      <c r="FB16" s="111"/>
      <c r="FC16" s="111"/>
      <c r="FD16" s="111"/>
    </row>
    <row r="17" spans="1:160" ht="12.75">
      <c r="A17" s="31"/>
      <c r="B17" s="42">
        <f t="shared" si="0"/>
        <v>3</v>
      </c>
      <c r="C17" s="42">
        <f t="shared" si="1"/>
        <v>3</v>
      </c>
      <c r="D17" s="42">
        <f t="shared" si="2"/>
        <v>3</v>
      </c>
      <c r="E17" s="42">
        <f t="shared" si="3"/>
        <v>3</v>
      </c>
      <c r="F17" s="42">
        <f t="shared" si="4"/>
        <v>3</v>
      </c>
      <c r="G17" s="42">
        <f t="shared" si="5"/>
        <v>6</v>
      </c>
      <c r="H17" s="114">
        <f>IF(AND(M17&gt;0,M17&lt;=STATS!$C$22),1,"")</f>
        <v>1</v>
      </c>
      <c r="J17" s="26">
        <v>16</v>
      </c>
      <c r="K17">
        <v>46.25438</v>
      </c>
      <c r="L17">
        <v>-91.92496</v>
      </c>
      <c r="M17" s="10">
        <v>6</v>
      </c>
      <c r="N17" s="10" t="s">
        <v>572</v>
      </c>
      <c r="O17" s="193" t="s">
        <v>614</v>
      </c>
      <c r="Q17" s="10">
        <v>2</v>
      </c>
      <c r="R17" s="17"/>
      <c r="S17" s="1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>
        <v>1</v>
      </c>
      <c r="AF17" s="27"/>
      <c r="AG17" s="27"/>
      <c r="AH17" s="27"/>
      <c r="DA17" s="10">
        <v>2</v>
      </c>
      <c r="DE17" s="10">
        <v>1</v>
      </c>
      <c r="EZ17" s="111"/>
      <c r="FA17" s="111"/>
      <c r="FB17" s="111"/>
      <c r="FC17" s="111"/>
      <c r="FD17" s="111"/>
    </row>
    <row r="18" spans="1:160" ht="12.75">
      <c r="A18" s="35"/>
      <c r="B18" s="42">
        <f t="shared" si="0"/>
        <v>2</v>
      </c>
      <c r="C18" s="42">
        <f t="shared" si="1"/>
        <v>2</v>
      </c>
      <c r="D18" s="42">
        <f t="shared" si="2"/>
        <v>2</v>
      </c>
      <c r="E18" s="42">
        <f t="shared" si="3"/>
        <v>2</v>
      </c>
      <c r="F18" s="42">
        <f t="shared" si="4"/>
        <v>2</v>
      </c>
      <c r="G18" s="42">
        <f t="shared" si="5"/>
        <v>6</v>
      </c>
      <c r="H18" s="114">
        <f>IF(AND(M18&gt;0,M18&lt;=STATS!$C$22),1,"")</f>
        <v>1</v>
      </c>
      <c r="J18" s="26">
        <v>17</v>
      </c>
      <c r="K18">
        <v>46.25393</v>
      </c>
      <c r="L18">
        <v>-91.92495</v>
      </c>
      <c r="M18" s="10">
        <v>6</v>
      </c>
      <c r="N18" s="10" t="s">
        <v>572</v>
      </c>
      <c r="O18" s="193" t="s">
        <v>614</v>
      </c>
      <c r="Q18" s="10">
        <v>3</v>
      </c>
      <c r="R18" s="17"/>
      <c r="S18" s="1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Q18" s="10">
        <v>3</v>
      </c>
      <c r="DA18" s="10">
        <v>1</v>
      </c>
      <c r="EZ18" s="111"/>
      <c r="FA18" s="111"/>
      <c r="FB18" s="111"/>
      <c r="FC18" s="111"/>
      <c r="FD18" s="111"/>
    </row>
    <row r="19" spans="1:160" ht="12.75">
      <c r="A19" s="31"/>
      <c r="B19" s="42">
        <f t="shared" si="0"/>
        <v>0</v>
      </c>
      <c r="C19" s="42">
        <f t="shared" si="1"/>
      </c>
      <c r="D19" s="42">
        <f t="shared" si="2"/>
      </c>
      <c r="E19" s="42">
        <f t="shared" si="3"/>
        <v>0</v>
      </c>
      <c r="F19" s="42">
        <f t="shared" si="4"/>
        <v>0</v>
      </c>
      <c r="G19" s="42">
        <f t="shared" si="5"/>
      </c>
      <c r="H19" s="114">
        <f>IF(AND(M19&gt;0,M19&lt;=STATS!$C$22),1,"")</f>
        <v>1</v>
      </c>
      <c r="J19" s="26">
        <v>18</v>
      </c>
      <c r="K19">
        <v>46.25348</v>
      </c>
      <c r="L19">
        <v>-91.92493</v>
      </c>
      <c r="M19" s="10">
        <v>12</v>
      </c>
      <c r="N19" s="10" t="s">
        <v>574</v>
      </c>
      <c r="O19" s="193" t="s">
        <v>614</v>
      </c>
      <c r="R19" s="17"/>
      <c r="S19" s="1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EZ19" s="111"/>
      <c r="FA19" s="111"/>
      <c r="FB19" s="111"/>
      <c r="FC19" s="111"/>
      <c r="FD19" s="111"/>
    </row>
    <row r="20" spans="1:160" ht="12.75">
      <c r="A20" s="31"/>
      <c r="B20" s="42">
        <f t="shared" si="0"/>
        <v>0</v>
      </c>
      <c r="C20" s="42">
        <f t="shared" si="1"/>
      </c>
      <c r="D20" s="42">
        <f t="shared" si="2"/>
      </c>
      <c r="E20" s="42">
        <f t="shared" si="3"/>
        <v>0</v>
      </c>
      <c r="F20" s="42">
        <f t="shared" si="4"/>
        <v>0</v>
      </c>
      <c r="G20" s="42">
        <f t="shared" si="5"/>
      </c>
      <c r="H20" s="114">
        <f>IF(AND(M20&gt;0,M20&lt;=STATS!$C$22),1,"")</f>
        <v>1</v>
      </c>
      <c r="J20" s="26">
        <v>19</v>
      </c>
      <c r="K20">
        <v>46.25303</v>
      </c>
      <c r="L20">
        <v>-91.92492</v>
      </c>
      <c r="M20" s="10">
        <v>10</v>
      </c>
      <c r="N20" s="10" t="s">
        <v>573</v>
      </c>
      <c r="O20" s="193" t="s">
        <v>614</v>
      </c>
      <c r="R20" s="17"/>
      <c r="S20" s="1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EZ20" s="111"/>
      <c r="FA20" s="111"/>
      <c r="FB20" s="111"/>
      <c r="FC20" s="111"/>
      <c r="FD20" s="111"/>
    </row>
    <row r="21" spans="1:160" ht="12.75">
      <c r="A21" s="31"/>
      <c r="B21" s="42">
        <f t="shared" si="0"/>
        <v>0</v>
      </c>
      <c r="C21" s="42">
        <f t="shared" si="1"/>
      </c>
      <c r="D21" s="42">
        <f t="shared" si="2"/>
      </c>
      <c r="E21" s="42">
        <f t="shared" si="3"/>
      </c>
      <c r="F21" s="42">
        <f t="shared" si="4"/>
      </c>
      <c r="G21" s="42">
        <f t="shared" si="5"/>
      </c>
      <c r="H21" s="114">
        <f>IF(AND(M21&gt;0,M21&lt;=STATS!$C$22),1,"")</f>
      </c>
      <c r="J21" s="26">
        <v>20</v>
      </c>
      <c r="K21">
        <v>46.25888</v>
      </c>
      <c r="L21">
        <v>-91.92447</v>
      </c>
      <c r="P21" s="10" t="s">
        <v>615</v>
      </c>
      <c r="R21" s="17"/>
      <c r="S21" s="1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EZ21" s="111"/>
      <c r="FA21" s="111"/>
      <c r="FB21" s="111"/>
      <c r="FC21" s="111"/>
      <c r="FD21" s="111"/>
    </row>
    <row r="22" spans="1:160" ht="12.75">
      <c r="A22" s="31"/>
      <c r="B22" s="42">
        <f t="shared" si="0"/>
        <v>0</v>
      </c>
      <c r="C22" s="42">
        <f t="shared" si="1"/>
      </c>
      <c r="D22" s="42">
        <f t="shared" si="2"/>
      </c>
      <c r="E22" s="42">
        <f t="shared" si="3"/>
      </c>
      <c r="F22" s="42">
        <f t="shared" si="4"/>
      </c>
      <c r="G22" s="42">
        <f t="shared" si="5"/>
      </c>
      <c r="H22" s="114">
        <f>IF(AND(M22&gt;0,M22&lt;=STATS!$C$22),1,"")</f>
      </c>
      <c r="J22" s="26">
        <v>21</v>
      </c>
      <c r="K22">
        <v>46.25844</v>
      </c>
      <c r="L22">
        <v>-91.92446</v>
      </c>
      <c r="P22" s="10" t="s">
        <v>615</v>
      </c>
      <c r="R22" s="17"/>
      <c r="S22" s="1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EZ22" s="111"/>
      <c r="FA22" s="111"/>
      <c r="FB22" s="111"/>
      <c r="FC22" s="111"/>
      <c r="FD22" s="111"/>
    </row>
    <row r="23" spans="1:160" ht="12.75">
      <c r="A23" s="35"/>
      <c r="B23" s="42">
        <f t="shared" si="0"/>
        <v>0</v>
      </c>
      <c r="C23" s="42">
        <f t="shared" si="1"/>
      </c>
      <c r="D23" s="42">
        <f t="shared" si="2"/>
      </c>
      <c r="E23" s="42">
        <f t="shared" si="3"/>
      </c>
      <c r="F23" s="42">
        <f t="shared" si="4"/>
      </c>
      <c r="G23" s="42">
        <f t="shared" si="5"/>
      </c>
      <c r="H23" s="114">
        <f>IF(AND(M23&gt;0,M23&lt;=STATS!$C$22),1,"")</f>
      </c>
      <c r="J23" s="26">
        <v>22</v>
      </c>
      <c r="K23">
        <v>46.25799</v>
      </c>
      <c r="L23">
        <v>-91.92444</v>
      </c>
      <c r="P23" s="10" t="s">
        <v>615</v>
      </c>
      <c r="R23" s="17"/>
      <c r="S23" s="1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EZ23" s="111"/>
      <c r="FA23" s="111"/>
      <c r="FB23" s="111"/>
      <c r="FC23" s="111"/>
      <c r="FD23" s="111"/>
    </row>
    <row r="24" spans="1:160" ht="12.75">
      <c r="A24" s="36"/>
      <c r="B24" s="42">
        <f t="shared" si="0"/>
        <v>0</v>
      </c>
      <c r="C24" s="42">
        <f t="shared" si="1"/>
      </c>
      <c r="D24" s="42">
        <f t="shared" si="2"/>
      </c>
      <c r="E24" s="42">
        <f t="shared" si="3"/>
      </c>
      <c r="F24" s="42">
        <f t="shared" si="4"/>
      </c>
      <c r="G24" s="42">
        <f t="shared" si="5"/>
      </c>
      <c r="H24" s="114">
        <f>IF(AND(M24&gt;0,M24&lt;=STATS!$C$22),1,"")</f>
      </c>
      <c r="J24" s="26">
        <v>23</v>
      </c>
      <c r="K24">
        <v>46.25754</v>
      </c>
      <c r="L24">
        <v>-91.92442</v>
      </c>
      <c r="P24" s="10" t="s">
        <v>615</v>
      </c>
      <c r="R24" s="17"/>
      <c r="S24" s="1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EZ24" s="111"/>
      <c r="FA24" s="111"/>
      <c r="FB24" s="111"/>
      <c r="FC24" s="111"/>
      <c r="FD24" s="111"/>
    </row>
    <row r="25" spans="1:160" ht="12.75">
      <c r="A25" s="36"/>
      <c r="B25" s="42">
        <f t="shared" si="0"/>
        <v>0</v>
      </c>
      <c r="C25" s="42">
        <f t="shared" si="1"/>
      </c>
      <c r="D25" s="42">
        <f t="shared" si="2"/>
      </c>
      <c r="E25" s="42">
        <f t="shared" si="3"/>
      </c>
      <c r="F25" s="42">
        <f t="shared" si="4"/>
      </c>
      <c r="G25" s="42">
        <f t="shared" si="5"/>
      </c>
      <c r="H25" s="114">
        <f>IF(AND(M25&gt;0,M25&lt;=STATS!$C$22),1,"")</f>
      </c>
      <c r="J25" s="26">
        <v>24</v>
      </c>
      <c r="K25">
        <v>46.25709</v>
      </c>
      <c r="L25">
        <v>-91.92441</v>
      </c>
      <c r="P25" s="10" t="s">
        <v>615</v>
      </c>
      <c r="R25" s="17"/>
      <c r="S25" s="1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EZ25" s="111"/>
      <c r="FA25" s="111"/>
      <c r="FB25" s="111"/>
      <c r="FC25" s="111"/>
      <c r="FD25" s="111"/>
    </row>
    <row r="26" spans="1:160" ht="12.75">
      <c r="A26" s="36"/>
      <c r="B26" s="42">
        <f t="shared" si="0"/>
        <v>0</v>
      </c>
      <c r="C26" s="42">
        <f t="shared" si="1"/>
      </c>
      <c r="D26" s="42">
        <f t="shared" si="2"/>
      </c>
      <c r="E26" s="42">
        <f t="shared" si="3"/>
      </c>
      <c r="F26" s="42">
        <f t="shared" si="4"/>
      </c>
      <c r="G26" s="42">
        <f t="shared" si="5"/>
      </c>
      <c r="H26" s="114">
        <f>IF(AND(M26&gt;0,M26&lt;=STATS!$C$22),1,"")</f>
      </c>
      <c r="J26" s="26">
        <v>25</v>
      </c>
      <c r="K26">
        <v>46.25664</v>
      </c>
      <c r="L26">
        <v>-91.92439</v>
      </c>
      <c r="P26" s="10" t="s">
        <v>615</v>
      </c>
      <c r="R26" s="17"/>
      <c r="S26" s="1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EZ26" s="111"/>
      <c r="FA26" s="111"/>
      <c r="FB26" s="111"/>
      <c r="FC26" s="111"/>
      <c r="FD26" s="111"/>
    </row>
    <row r="27" spans="1:160" ht="12.75">
      <c r="A27" s="35"/>
      <c r="B27" s="42">
        <f t="shared" si="0"/>
        <v>0</v>
      </c>
      <c r="C27" s="42">
        <f t="shared" si="1"/>
      </c>
      <c r="D27" s="42">
        <f t="shared" si="2"/>
      </c>
      <c r="E27" s="42">
        <f t="shared" si="3"/>
      </c>
      <c r="F27" s="42">
        <f t="shared" si="4"/>
      </c>
      <c r="G27" s="42">
        <f t="shared" si="5"/>
      </c>
      <c r="H27" s="114">
        <f>IF(AND(M27&gt;0,M27&lt;=STATS!$C$22),1,"")</f>
      </c>
      <c r="J27" s="26">
        <v>26</v>
      </c>
      <c r="K27">
        <v>46.25619</v>
      </c>
      <c r="L27">
        <v>-91.92438</v>
      </c>
      <c r="P27" s="10" t="s">
        <v>615</v>
      </c>
      <c r="R27" s="17"/>
      <c r="S27" s="1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EZ27" s="111"/>
      <c r="FA27" s="111"/>
      <c r="FB27" s="111"/>
      <c r="FC27" s="111"/>
      <c r="FD27" s="111"/>
    </row>
    <row r="28" spans="1:160" ht="12.75">
      <c r="A28" s="36"/>
      <c r="B28" s="42">
        <f t="shared" si="0"/>
        <v>4</v>
      </c>
      <c r="C28" s="42">
        <f t="shared" si="1"/>
        <v>4</v>
      </c>
      <c r="D28" s="42">
        <f t="shared" si="2"/>
        <v>4</v>
      </c>
      <c r="E28" s="42">
        <f t="shared" si="3"/>
        <v>4</v>
      </c>
      <c r="F28" s="42">
        <f t="shared" si="4"/>
        <v>4</v>
      </c>
      <c r="G28" s="42">
        <f t="shared" si="5"/>
        <v>6</v>
      </c>
      <c r="H28" s="114">
        <f>IF(AND(M28&gt;0,M28&lt;=STATS!$C$22),1,"")</f>
        <v>1</v>
      </c>
      <c r="J28" s="26">
        <v>27</v>
      </c>
      <c r="K28">
        <v>46.25484</v>
      </c>
      <c r="L28">
        <v>-91.92433</v>
      </c>
      <c r="M28" s="10">
        <v>6</v>
      </c>
      <c r="N28" s="10" t="s">
        <v>572</v>
      </c>
      <c r="O28" s="193" t="s">
        <v>614</v>
      </c>
      <c r="Q28" s="10">
        <v>2</v>
      </c>
      <c r="R28" s="17"/>
      <c r="S28" s="1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>
        <v>1</v>
      </c>
      <c r="AF28" s="27"/>
      <c r="AG28" s="27"/>
      <c r="AH28" s="27"/>
      <c r="CW28" s="10">
        <v>1</v>
      </c>
      <c r="DA28" s="10">
        <v>1</v>
      </c>
      <c r="DE28" s="10">
        <v>2</v>
      </c>
      <c r="EZ28" s="111"/>
      <c r="FA28" s="111"/>
      <c r="FB28" s="111"/>
      <c r="FC28" s="111"/>
      <c r="FD28" s="111"/>
    </row>
    <row r="29" spans="1:160" ht="12.75">
      <c r="A29" s="36"/>
      <c r="B29" s="42">
        <f t="shared" si="0"/>
        <v>6</v>
      </c>
      <c r="C29" s="42">
        <f t="shared" si="1"/>
        <v>6</v>
      </c>
      <c r="D29" s="42">
        <f t="shared" si="2"/>
        <v>6</v>
      </c>
      <c r="E29" s="42">
        <f t="shared" si="3"/>
        <v>6</v>
      </c>
      <c r="F29" s="42">
        <f t="shared" si="4"/>
        <v>6</v>
      </c>
      <c r="G29" s="42">
        <f t="shared" si="5"/>
        <v>6.5</v>
      </c>
      <c r="H29" s="114">
        <f>IF(AND(M29&gt;0,M29&lt;=STATS!$C$22),1,"")</f>
        <v>1</v>
      </c>
      <c r="J29" s="26">
        <v>28</v>
      </c>
      <c r="K29">
        <v>46.25439</v>
      </c>
      <c r="L29">
        <v>-91.92431</v>
      </c>
      <c r="M29" s="10">
        <v>6.5</v>
      </c>
      <c r="N29" s="10" t="s">
        <v>572</v>
      </c>
      <c r="O29" s="193" t="s">
        <v>614</v>
      </c>
      <c r="Q29" s="10">
        <v>2</v>
      </c>
      <c r="R29" s="17"/>
      <c r="S29" s="17"/>
      <c r="T29" s="27"/>
      <c r="U29" s="27"/>
      <c r="V29" s="27">
        <v>1</v>
      </c>
      <c r="W29" s="27"/>
      <c r="X29" s="27"/>
      <c r="Y29" s="27"/>
      <c r="Z29" s="27"/>
      <c r="AA29" s="27"/>
      <c r="AB29" s="27"/>
      <c r="AC29" s="27"/>
      <c r="AD29" s="27"/>
      <c r="AE29" s="27">
        <v>1</v>
      </c>
      <c r="AF29" s="27"/>
      <c r="AG29" s="27"/>
      <c r="AH29" s="27"/>
      <c r="AQ29" s="10">
        <v>2</v>
      </c>
      <c r="CW29" s="10">
        <v>1</v>
      </c>
      <c r="DA29" s="10">
        <v>1</v>
      </c>
      <c r="DE29" s="10">
        <v>2</v>
      </c>
      <c r="EZ29" s="111"/>
      <c r="FA29" s="111"/>
      <c r="FB29" s="111"/>
      <c r="FC29" s="111"/>
      <c r="FD29" s="111"/>
    </row>
    <row r="30" spans="1:160" ht="12.75">
      <c r="A30" s="36"/>
      <c r="B30" s="42">
        <f t="shared" si="0"/>
        <v>6</v>
      </c>
      <c r="C30" s="42">
        <f t="shared" si="1"/>
        <v>6</v>
      </c>
      <c r="D30" s="42">
        <f t="shared" si="2"/>
        <v>6</v>
      </c>
      <c r="E30" s="42">
        <f t="shared" si="3"/>
        <v>6</v>
      </c>
      <c r="F30" s="42">
        <f t="shared" si="4"/>
        <v>6</v>
      </c>
      <c r="G30" s="42">
        <f t="shared" si="5"/>
        <v>6.5</v>
      </c>
      <c r="H30" s="114">
        <f>IF(AND(M30&gt;0,M30&lt;=STATS!$C$22),1,"")</f>
        <v>1</v>
      </c>
      <c r="J30" s="26">
        <v>29</v>
      </c>
      <c r="K30">
        <v>46.25394</v>
      </c>
      <c r="L30">
        <v>-91.9243</v>
      </c>
      <c r="M30" s="10">
        <v>6.5</v>
      </c>
      <c r="N30" s="10" t="s">
        <v>572</v>
      </c>
      <c r="O30" s="193" t="s">
        <v>614</v>
      </c>
      <c r="Q30" s="10">
        <v>2</v>
      </c>
      <c r="R30" s="17"/>
      <c r="S30" s="1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>
        <v>2</v>
      </c>
      <c r="AF30" s="27"/>
      <c r="AG30" s="27"/>
      <c r="AH30" s="27"/>
      <c r="AQ30" s="10">
        <v>1</v>
      </c>
      <c r="BG30" s="10">
        <v>1</v>
      </c>
      <c r="DA30" s="10">
        <v>2</v>
      </c>
      <c r="DE30" s="10">
        <v>1</v>
      </c>
      <c r="ES30" s="10">
        <v>1</v>
      </c>
      <c r="EZ30" s="111"/>
      <c r="FA30" s="111"/>
      <c r="FB30" s="111"/>
      <c r="FC30" s="111"/>
      <c r="FD30" s="111"/>
    </row>
    <row r="31" spans="1:160" ht="12.75">
      <c r="A31" s="35"/>
      <c r="B31" s="42">
        <f t="shared" si="0"/>
        <v>4</v>
      </c>
      <c r="C31" s="42">
        <f t="shared" si="1"/>
        <v>4</v>
      </c>
      <c r="D31" s="42">
        <f t="shared" si="2"/>
        <v>4</v>
      </c>
      <c r="E31" s="42">
        <f t="shared" si="3"/>
        <v>4</v>
      </c>
      <c r="F31" s="42">
        <f t="shared" si="4"/>
        <v>4</v>
      </c>
      <c r="G31" s="42">
        <f t="shared" si="5"/>
        <v>9</v>
      </c>
      <c r="H31" s="114">
        <f>IF(AND(M31&gt;0,M31&lt;=STATS!$C$22),1,"")</f>
        <v>1</v>
      </c>
      <c r="J31" s="26">
        <v>30</v>
      </c>
      <c r="K31">
        <v>46.25349</v>
      </c>
      <c r="L31">
        <v>-91.92428</v>
      </c>
      <c r="M31" s="10">
        <v>9</v>
      </c>
      <c r="N31" s="10" t="s">
        <v>572</v>
      </c>
      <c r="O31" s="193" t="s">
        <v>614</v>
      </c>
      <c r="Q31" s="10">
        <v>2</v>
      </c>
      <c r="R31" s="17"/>
      <c r="S31" s="1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CI31" s="10">
        <v>1</v>
      </c>
      <c r="CW31" s="10">
        <v>2</v>
      </c>
      <c r="CZ31" s="10">
        <v>1</v>
      </c>
      <c r="ES31" s="10">
        <v>1</v>
      </c>
      <c r="EZ31" s="111"/>
      <c r="FA31" s="111"/>
      <c r="FB31" s="111"/>
      <c r="FC31" s="111"/>
      <c r="FD31" s="111"/>
    </row>
    <row r="32" spans="1:160" ht="12.75">
      <c r="A32" s="36"/>
      <c r="B32" s="42">
        <f t="shared" si="0"/>
        <v>0</v>
      </c>
      <c r="C32" s="42">
        <f t="shared" si="1"/>
      </c>
      <c r="D32" s="42">
        <f t="shared" si="2"/>
      </c>
      <c r="E32" s="42">
        <f t="shared" si="3"/>
      </c>
      <c r="F32" s="42">
        <f t="shared" si="4"/>
      </c>
      <c r="G32" s="42">
        <f t="shared" si="5"/>
      </c>
      <c r="H32" s="114">
        <f>IF(AND(M32&gt;0,M32&lt;=STATS!$C$22),1,"")</f>
      </c>
      <c r="J32" s="26">
        <v>31</v>
      </c>
      <c r="K32">
        <v>46.25304</v>
      </c>
      <c r="L32">
        <v>-91.92427</v>
      </c>
      <c r="M32" s="10">
        <v>19</v>
      </c>
      <c r="N32" s="10" t="s">
        <v>574</v>
      </c>
      <c r="O32" s="193" t="s">
        <v>573</v>
      </c>
      <c r="R32" s="17"/>
      <c r="S32" s="1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EZ32" s="111"/>
      <c r="FA32" s="111"/>
      <c r="FB32" s="111"/>
      <c r="FC32" s="111"/>
      <c r="FD32" s="111"/>
    </row>
    <row r="33" spans="1:160" ht="12.75">
      <c r="A33" s="36"/>
      <c r="B33" s="42">
        <f t="shared" si="0"/>
        <v>0</v>
      </c>
      <c r="C33" s="42">
        <f t="shared" si="1"/>
      </c>
      <c r="D33" s="42">
        <f t="shared" si="2"/>
      </c>
      <c r="E33" s="42">
        <f t="shared" si="3"/>
      </c>
      <c r="F33" s="42">
        <f t="shared" si="4"/>
      </c>
      <c r="G33" s="42">
        <f t="shared" si="5"/>
      </c>
      <c r="H33" s="114">
        <f>IF(AND(M33&gt;0,M33&lt;=STATS!$C$22),1,"")</f>
      </c>
      <c r="J33" s="26">
        <v>32</v>
      </c>
      <c r="K33">
        <v>46.2589</v>
      </c>
      <c r="L33">
        <v>-91.92382</v>
      </c>
      <c r="P33" s="10" t="s">
        <v>615</v>
      </c>
      <c r="R33" s="17"/>
      <c r="S33" s="1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EZ33" s="111"/>
      <c r="FA33" s="111"/>
      <c r="FB33" s="111"/>
      <c r="FC33" s="111"/>
      <c r="FD33" s="111"/>
    </row>
    <row r="34" spans="1:160" ht="12.75">
      <c r="A34" s="36"/>
      <c r="B34" s="42">
        <f t="shared" si="0"/>
        <v>0</v>
      </c>
      <c r="C34" s="42">
        <f t="shared" si="1"/>
      </c>
      <c r="D34" s="42">
        <f t="shared" si="2"/>
      </c>
      <c r="E34" s="42">
        <f t="shared" si="3"/>
      </c>
      <c r="F34" s="42">
        <f t="shared" si="4"/>
      </c>
      <c r="G34" s="42">
        <f t="shared" si="5"/>
      </c>
      <c r="H34" s="114">
        <f>IF(AND(M34&gt;0,M34&lt;=STATS!$C$22),1,"")</f>
      </c>
      <c r="J34" s="26">
        <v>33</v>
      </c>
      <c r="K34">
        <v>46.25845</v>
      </c>
      <c r="L34">
        <v>-91.92381</v>
      </c>
      <c r="P34" s="10" t="s">
        <v>615</v>
      </c>
      <c r="R34" s="17"/>
      <c r="S34" s="1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EZ34" s="111"/>
      <c r="FA34" s="111"/>
      <c r="FB34" s="111"/>
      <c r="FC34" s="111"/>
      <c r="FD34" s="111"/>
    </row>
    <row r="35" spans="2:160" ht="12.75">
      <c r="B35" s="42">
        <f t="shared" si="0"/>
        <v>0</v>
      </c>
      <c r="C35" s="42">
        <f t="shared" si="1"/>
      </c>
      <c r="D35" s="42">
        <f t="shared" si="2"/>
      </c>
      <c r="E35" s="42">
        <f t="shared" si="3"/>
      </c>
      <c r="F35" s="42">
        <f t="shared" si="4"/>
      </c>
      <c r="G35" s="42">
        <f t="shared" si="5"/>
      </c>
      <c r="H35" s="114">
        <f>IF(AND(M35&gt;0,M35&lt;=STATS!$C$22),1,"")</f>
      </c>
      <c r="J35" s="26">
        <v>34</v>
      </c>
      <c r="K35">
        <v>46.258</v>
      </c>
      <c r="L35">
        <v>-91.92379</v>
      </c>
      <c r="P35" s="10" t="s">
        <v>615</v>
      </c>
      <c r="R35" s="17"/>
      <c r="S35" s="1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EZ35" s="111"/>
      <c r="FA35" s="111"/>
      <c r="FB35" s="111"/>
      <c r="FC35" s="111"/>
      <c r="FD35" s="111"/>
    </row>
    <row r="36" spans="2:160" ht="12.75">
      <c r="B36" s="42">
        <f t="shared" si="0"/>
        <v>0</v>
      </c>
      <c r="C36" s="42">
        <f t="shared" si="1"/>
      </c>
      <c r="D36" s="42">
        <f t="shared" si="2"/>
      </c>
      <c r="E36" s="42">
        <f t="shared" si="3"/>
      </c>
      <c r="F36" s="42">
        <f t="shared" si="4"/>
      </c>
      <c r="G36" s="42">
        <f t="shared" si="5"/>
      </c>
      <c r="H36" s="114">
        <f>IF(AND(M36&gt;0,M36&lt;=STATS!$C$22),1,"")</f>
      </c>
      <c r="J36" s="26">
        <v>35</v>
      </c>
      <c r="K36">
        <v>46.25755</v>
      </c>
      <c r="L36">
        <v>-91.92378</v>
      </c>
      <c r="P36" s="10" t="s">
        <v>615</v>
      </c>
      <c r="R36" s="17"/>
      <c r="S36" s="1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EZ36" s="111"/>
      <c r="FA36" s="111"/>
      <c r="FB36" s="111"/>
      <c r="FC36" s="111"/>
      <c r="FD36" s="111"/>
    </row>
    <row r="37" spans="2:160" ht="12.75">
      <c r="B37" s="42">
        <f t="shared" si="0"/>
        <v>0</v>
      </c>
      <c r="C37" s="42">
        <f t="shared" si="1"/>
      </c>
      <c r="D37" s="42">
        <f t="shared" si="2"/>
      </c>
      <c r="E37" s="42">
        <f t="shared" si="3"/>
      </c>
      <c r="F37" s="42">
        <f t="shared" si="4"/>
      </c>
      <c r="G37" s="42">
        <f t="shared" si="5"/>
      </c>
      <c r="H37" s="114">
        <f>IF(AND(M37&gt;0,M37&lt;=STATS!$C$22),1,"")</f>
      </c>
      <c r="J37" s="26">
        <v>36</v>
      </c>
      <c r="K37">
        <v>46.25665</v>
      </c>
      <c r="L37">
        <v>-91.92374</v>
      </c>
      <c r="P37" s="10" t="s">
        <v>615</v>
      </c>
      <c r="R37" s="17"/>
      <c r="S37" s="1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EZ37" s="111"/>
      <c r="FA37" s="111"/>
      <c r="FB37" s="111"/>
      <c r="FC37" s="111"/>
      <c r="FD37" s="111"/>
    </row>
    <row r="38" spans="2:160" ht="12.75">
      <c r="B38" s="42">
        <f t="shared" si="0"/>
        <v>0</v>
      </c>
      <c r="C38" s="42">
        <f t="shared" si="1"/>
      </c>
      <c r="D38" s="42">
        <f t="shared" si="2"/>
      </c>
      <c r="E38" s="42">
        <f t="shared" si="3"/>
      </c>
      <c r="F38" s="42">
        <f t="shared" si="4"/>
      </c>
      <c r="G38" s="42">
        <f t="shared" si="5"/>
      </c>
      <c r="H38" s="114">
        <f>IF(AND(M38&gt;0,M38&lt;=STATS!$C$22),1,"")</f>
      </c>
      <c r="J38" s="26">
        <v>37</v>
      </c>
      <c r="K38">
        <v>46.2562</v>
      </c>
      <c r="L38">
        <v>-91.92373</v>
      </c>
      <c r="P38" s="10" t="s">
        <v>615</v>
      </c>
      <c r="R38" s="17"/>
      <c r="S38" s="1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EZ38" s="111"/>
      <c r="FA38" s="111"/>
      <c r="FB38" s="111"/>
      <c r="FC38" s="111"/>
      <c r="FD38" s="111"/>
    </row>
    <row r="39" spans="2:160" ht="12.75">
      <c r="B39" s="42">
        <f t="shared" si="0"/>
        <v>7</v>
      </c>
      <c r="C39" s="42">
        <f t="shared" si="1"/>
        <v>7</v>
      </c>
      <c r="D39" s="42">
        <f t="shared" si="2"/>
        <v>7</v>
      </c>
      <c r="E39" s="42">
        <f t="shared" si="3"/>
        <v>7</v>
      </c>
      <c r="F39" s="42">
        <f t="shared" si="4"/>
        <v>7</v>
      </c>
      <c r="G39" s="42">
        <f t="shared" si="5"/>
        <v>5</v>
      </c>
      <c r="H39" s="114">
        <f>IF(AND(M39&gt;0,M39&lt;=STATS!$C$22),1,"")</f>
        <v>1</v>
      </c>
      <c r="J39" s="26">
        <v>38</v>
      </c>
      <c r="K39">
        <v>46.25485</v>
      </c>
      <c r="L39">
        <v>-91.92368</v>
      </c>
      <c r="M39" s="10">
        <v>5</v>
      </c>
      <c r="N39" s="10" t="s">
        <v>572</v>
      </c>
      <c r="O39" s="193" t="s">
        <v>614</v>
      </c>
      <c r="Q39" s="10">
        <v>2</v>
      </c>
      <c r="R39" s="17"/>
      <c r="S39" s="17"/>
      <c r="T39" s="27"/>
      <c r="U39" s="27"/>
      <c r="V39" s="27"/>
      <c r="W39" s="27"/>
      <c r="X39" s="27">
        <v>2</v>
      </c>
      <c r="Y39" s="27"/>
      <c r="Z39" s="27"/>
      <c r="AA39" s="27"/>
      <c r="AB39" s="27"/>
      <c r="AC39" s="27"/>
      <c r="AD39" s="27"/>
      <c r="AE39" s="27">
        <v>1</v>
      </c>
      <c r="AF39" s="27"/>
      <c r="AG39" s="27">
        <v>1</v>
      </c>
      <c r="AH39" s="27"/>
      <c r="CB39" s="10">
        <v>1</v>
      </c>
      <c r="DA39" s="10">
        <v>1</v>
      </c>
      <c r="DE39" s="10">
        <v>1</v>
      </c>
      <c r="ES39" s="10">
        <v>1</v>
      </c>
      <c r="EZ39" s="111"/>
      <c r="FA39" s="111"/>
      <c r="FB39" s="111"/>
      <c r="FC39" s="111"/>
      <c r="FD39" s="111"/>
    </row>
    <row r="40" spans="2:160" ht="12.75">
      <c r="B40" s="42">
        <f t="shared" si="0"/>
        <v>5</v>
      </c>
      <c r="C40" s="42">
        <f t="shared" si="1"/>
        <v>5</v>
      </c>
      <c r="D40" s="42">
        <f t="shared" si="2"/>
        <v>4</v>
      </c>
      <c r="E40" s="42">
        <f t="shared" si="3"/>
        <v>5</v>
      </c>
      <c r="F40" s="42">
        <f t="shared" si="4"/>
        <v>4</v>
      </c>
      <c r="G40" s="42">
        <f t="shared" si="5"/>
        <v>8.5</v>
      </c>
      <c r="H40" s="114">
        <f>IF(AND(M40&gt;0,M40&lt;=STATS!$C$22),1,"")</f>
        <v>1</v>
      </c>
      <c r="J40" s="26">
        <v>39</v>
      </c>
      <c r="K40">
        <v>46.2544</v>
      </c>
      <c r="L40">
        <v>-91.92367</v>
      </c>
      <c r="M40" s="10">
        <v>8.5</v>
      </c>
      <c r="N40" s="10" t="s">
        <v>572</v>
      </c>
      <c r="O40" s="193" t="s">
        <v>614</v>
      </c>
      <c r="Q40" s="10">
        <v>2</v>
      </c>
      <c r="R40" s="17"/>
      <c r="S40" s="17">
        <v>1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>
        <v>2</v>
      </c>
      <c r="AF40" s="27"/>
      <c r="AG40" s="27"/>
      <c r="AH40" s="27"/>
      <c r="CW40" s="10">
        <v>1</v>
      </c>
      <c r="CY40" s="10">
        <v>1</v>
      </c>
      <c r="DE40" s="10">
        <v>1</v>
      </c>
      <c r="EZ40" s="111"/>
      <c r="FA40" s="111"/>
      <c r="FB40" s="111"/>
      <c r="FC40" s="111"/>
      <c r="FD40" s="111"/>
    </row>
    <row r="41" spans="2:160" ht="12.75">
      <c r="B41" s="42">
        <f t="shared" si="0"/>
        <v>0</v>
      </c>
      <c r="C41" s="42">
        <f t="shared" si="1"/>
      </c>
      <c r="D41" s="42">
        <f t="shared" si="2"/>
      </c>
      <c r="E41" s="42">
        <f t="shared" si="3"/>
      </c>
      <c r="F41" s="42">
        <f t="shared" si="4"/>
      </c>
      <c r="G41" s="42">
        <f t="shared" si="5"/>
      </c>
      <c r="H41" s="114">
        <f>IF(AND(M41&gt;0,M41&lt;=STATS!$C$22),1,"")</f>
      </c>
      <c r="J41" s="26">
        <v>40</v>
      </c>
      <c r="K41">
        <v>46.25395</v>
      </c>
      <c r="L41">
        <v>-91.92365</v>
      </c>
      <c r="M41" s="10">
        <v>17</v>
      </c>
      <c r="N41" s="10" t="s">
        <v>572</v>
      </c>
      <c r="O41" s="193" t="s">
        <v>573</v>
      </c>
      <c r="R41" s="17"/>
      <c r="S41" s="1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EZ41" s="111"/>
      <c r="FA41" s="111"/>
      <c r="FB41" s="111"/>
      <c r="FC41" s="111"/>
      <c r="FD41" s="111"/>
    </row>
    <row r="42" spans="2:160" ht="12.75">
      <c r="B42" s="42">
        <f t="shared" si="0"/>
        <v>0</v>
      </c>
      <c r="C42" s="42">
        <f t="shared" si="1"/>
      </c>
      <c r="D42" s="42">
        <f t="shared" si="2"/>
      </c>
      <c r="E42" s="42">
        <f t="shared" si="3"/>
      </c>
      <c r="F42" s="42">
        <f t="shared" si="4"/>
      </c>
      <c r="G42" s="42">
        <f t="shared" si="5"/>
      </c>
      <c r="H42" s="114">
        <f>IF(AND(M42&gt;0,M42&lt;=STATS!$C$22),1,"")</f>
      </c>
      <c r="J42" s="26">
        <v>41</v>
      </c>
      <c r="K42">
        <v>46.2535</v>
      </c>
      <c r="L42">
        <v>-91.92363</v>
      </c>
      <c r="M42" s="10">
        <v>15.5</v>
      </c>
      <c r="N42" s="10" t="s">
        <v>572</v>
      </c>
      <c r="O42" s="193" t="s">
        <v>614</v>
      </c>
      <c r="R42" s="17"/>
      <c r="S42" s="1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EZ42" s="111"/>
      <c r="FA42" s="111"/>
      <c r="FB42" s="111"/>
      <c r="FC42" s="111"/>
      <c r="FD42" s="111"/>
    </row>
    <row r="43" spans="2:160" ht="12.75">
      <c r="B43" s="42">
        <f t="shared" si="0"/>
        <v>0</v>
      </c>
      <c r="C43" s="42">
        <f t="shared" si="1"/>
      </c>
      <c r="D43" s="42">
        <f t="shared" si="2"/>
      </c>
      <c r="E43" s="42">
        <f t="shared" si="3"/>
        <v>0</v>
      </c>
      <c r="F43" s="42">
        <f t="shared" si="4"/>
        <v>0</v>
      </c>
      <c r="G43" s="42">
        <f t="shared" si="5"/>
      </c>
      <c r="H43" s="114">
        <f>IF(AND(M43&gt;0,M43&lt;=STATS!$C$22),1,"")</f>
        <v>1</v>
      </c>
      <c r="J43" s="26">
        <v>42</v>
      </c>
      <c r="K43">
        <v>46.25305</v>
      </c>
      <c r="L43">
        <v>-91.92362</v>
      </c>
      <c r="M43" s="10">
        <v>14</v>
      </c>
      <c r="N43" s="10" t="s">
        <v>574</v>
      </c>
      <c r="O43" s="193" t="s">
        <v>614</v>
      </c>
      <c r="R43" s="17"/>
      <c r="S43" s="1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EZ43" s="111"/>
      <c r="FA43" s="111"/>
      <c r="FB43" s="111"/>
      <c r="FC43" s="111"/>
      <c r="FD43" s="111"/>
    </row>
    <row r="44" spans="2:160" ht="12.75">
      <c r="B44" s="42">
        <f t="shared" si="0"/>
        <v>6</v>
      </c>
      <c r="C44" s="42">
        <f t="shared" si="1"/>
        <v>6</v>
      </c>
      <c r="D44" s="42">
        <f t="shared" si="2"/>
        <v>6</v>
      </c>
      <c r="E44" s="42">
        <f t="shared" si="3"/>
        <v>6</v>
      </c>
      <c r="F44" s="42">
        <f t="shared" si="4"/>
        <v>6</v>
      </c>
      <c r="G44" s="42">
        <f t="shared" si="5"/>
        <v>6</v>
      </c>
      <c r="H44" s="114">
        <f>IF(AND(M44&gt;0,M44&lt;=STATS!$C$22),1,"")</f>
        <v>1</v>
      </c>
      <c r="J44" s="26">
        <v>43</v>
      </c>
      <c r="K44">
        <v>46.2526</v>
      </c>
      <c r="L44">
        <v>-91.9236</v>
      </c>
      <c r="M44" s="10">
        <v>6</v>
      </c>
      <c r="N44" s="10" t="s">
        <v>572</v>
      </c>
      <c r="O44" s="193" t="s">
        <v>614</v>
      </c>
      <c r="Q44" s="10">
        <v>1</v>
      </c>
      <c r="R44" s="17"/>
      <c r="S44" s="1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>
        <v>1</v>
      </c>
      <c r="AF44" s="27"/>
      <c r="AG44" s="27">
        <v>1</v>
      </c>
      <c r="AH44" s="27"/>
      <c r="AQ44" s="10">
        <v>1</v>
      </c>
      <c r="BR44" s="10">
        <v>1</v>
      </c>
      <c r="CY44" s="10">
        <v>1</v>
      </c>
      <c r="ES44" s="10">
        <v>1</v>
      </c>
      <c r="EZ44" s="111"/>
      <c r="FA44" s="111"/>
      <c r="FB44" s="111"/>
      <c r="FC44" s="111"/>
      <c r="FD44" s="111"/>
    </row>
    <row r="45" spans="2:160" ht="12.75">
      <c r="B45" s="42">
        <f t="shared" si="0"/>
        <v>0</v>
      </c>
      <c r="C45" s="42">
        <f t="shared" si="1"/>
      </c>
      <c r="D45" s="42">
        <f t="shared" si="2"/>
      </c>
      <c r="E45" s="42">
        <f t="shared" si="3"/>
      </c>
      <c r="F45" s="42">
        <f t="shared" si="4"/>
      </c>
      <c r="G45" s="42">
        <f t="shared" si="5"/>
      </c>
      <c r="H45" s="114">
        <f>IF(AND(M45&gt;0,M45&lt;=STATS!$C$22),1,"")</f>
      </c>
      <c r="J45" s="26">
        <v>44</v>
      </c>
      <c r="K45">
        <v>46.25936</v>
      </c>
      <c r="L45">
        <v>-91.92319</v>
      </c>
      <c r="P45" s="10" t="s">
        <v>615</v>
      </c>
      <c r="R45" s="17"/>
      <c r="S45" s="1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EZ45" s="111"/>
      <c r="FA45" s="111"/>
      <c r="FB45" s="111"/>
      <c r="FC45" s="111"/>
      <c r="FD45" s="111"/>
    </row>
    <row r="46" spans="2:160" ht="12.75">
      <c r="B46" s="42">
        <f t="shared" si="0"/>
        <v>0</v>
      </c>
      <c r="C46" s="42">
        <f t="shared" si="1"/>
      </c>
      <c r="D46" s="42">
        <f t="shared" si="2"/>
      </c>
      <c r="E46" s="42">
        <f t="shared" si="3"/>
      </c>
      <c r="F46" s="42">
        <f t="shared" si="4"/>
      </c>
      <c r="G46" s="42">
        <f t="shared" si="5"/>
      </c>
      <c r="H46" s="114">
        <f>IF(AND(M46&gt;0,M46&lt;=STATS!$C$22),1,"")</f>
      </c>
      <c r="J46" s="26">
        <v>45</v>
      </c>
      <c r="K46">
        <v>46.25891</v>
      </c>
      <c r="L46">
        <v>-91.92318</v>
      </c>
      <c r="P46" s="10" t="s">
        <v>615</v>
      </c>
      <c r="R46" s="17"/>
      <c r="S46" s="1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EZ46" s="111"/>
      <c r="FA46" s="111"/>
      <c r="FB46" s="111"/>
      <c r="FC46" s="111"/>
      <c r="FD46" s="111"/>
    </row>
    <row r="47" spans="2:160" ht="12.75">
      <c r="B47" s="42">
        <f t="shared" si="0"/>
        <v>0</v>
      </c>
      <c r="C47" s="42">
        <f t="shared" si="1"/>
      </c>
      <c r="D47" s="42">
        <f t="shared" si="2"/>
      </c>
      <c r="E47" s="42">
        <f t="shared" si="3"/>
      </c>
      <c r="F47" s="42">
        <f t="shared" si="4"/>
      </c>
      <c r="G47" s="42">
        <f t="shared" si="5"/>
      </c>
      <c r="H47" s="114">
        <f>IF(AND(M47&gt;0,M47&lt;=STATS!$C$22),1,"")</f>
      </c>
      <c r="J47" s="26">
        <v>46</v>
      </c>
      <c r="K47">
        <v>46.25846</v>
      </c>
      <c r="L47">
        <v>-91.92316</v>
      </c>
      <c r="P47" s="10" t="s">
        <v>615</v>
      </c>
      <c r="R47" s="17"/>
      <c r="S47" s="1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EZ47" s="111"/>
      <c r="FA47" s="111"/>
      <c r="FB47" s="111"/>
      <c r="FC47" s="111"/>
      <c r="FD47" s="111"/>
    </row>
    <row r="48" spans="2:160" ht="12.75">
      <c r="B48" s="42">
        <f t="shared" si="0"/>
        <v>0</v>
      </c>
      <c r="C48" s="42">
        <f t="shared" si="1"/>
      </c>
      <c r="D48" s="42">
        <f t="shared" si="2"/>
      </c>
      <c r="E48" s="42">
        <f t="shared" si="3"/>
      </c>
      <c r="F48" s="42">
        <f t="shared" si="4"/>
      </c>
      <c r="G48" s="42">
        <f t="shared" si="5"/>
      </c>
      <c r="H48" s="114">
        <f>IF(AND(M48&gt;0,M48&lt;=STATS!$C$22),1,"")</f>
      </c>
      <c r="J48" s="26">
        <v>47</v>
      </c>
      <c r="K48">
        <v>46.25801</v>
      </c>
      <c r="L48">
        <v>-91.92314</v>
      </c>
      <c r="P48" s="10" t="s">
        <v>615</v>
      </c>
      <c r="R48" s="17"/>
      <c r="S48" s="1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EZ48" s="111"/>
      <c r="FA48" s="111"/>
      <c r="FB48" s="111"/>
      <c r="FC48" s="111"/>
      <c r="FD48" s="111"/>
    </row>
    <row r="49" spans="2:160" ht="12.75">
      <c r="B49" s="42">
        <f t="shared" si="0"/>
        <v>0</v>
      </c>
      <c r="C49" s="42">
        <f t="shared" si="1"/>
      </c>
      <c r="D49" s="42">
        <f t="shared" si="2"/>
      </c>
      <c r="E49" s="42">
        <f t="shared" si="3"/>
      </c>
      <c r="F49" s="42">
        <f t="shared" si="4"/>
      </c>
      <c r="G49" s="42">
        <f t="shared" si="5"/>
      </c>
      <c r="H49" s="114">
        <f>IF(AND(M49&gt;0,M49&lt;=STATS!$C$22),1,"")</f>
      </c>
      <c r="J49" s="26">
        <v>48</v>
      </c>
      <c r="K49">
        <v>46.25666</v>
      </c>
      <c r="L49">
        <v>-91.9231</v>
      </c>
      <c r="P49" s="10" t="s">
        <v>615</v>
      </c>
      <c r="R49" s="17"/>
      <c r="S49" s="1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EZ49" s="111"/>
      <c r="FA49" s="111"/>
      <c r="FB49" s="111"/>
      <c r="FC49" s="111"/>
      <c r="FD49" s="111"/>
    </row>
    <row r="50" spans="2:160" ht="12.75">
      <c r="B50" s="42">
        <f t="shared" si="0"/>
        <v>0</v>
      </c>
      <c r="C50" s="42">
        <f t="shared" si="1"/>
      </c>
      <c r="D50" s="42">
        <f t="shared" si="2"/>
      </c>
      <c r="E50" s="42">
        <f t="shared" si="3"/>
      </c>
      <c r="F50" s="42">
        <f t="shared" si="4"/>
      </c>
      <c r="G50" s="42">
        <f t="shared" si="5"/>
      </c>
      <c r="H50" s="114">
        <f>IF(AND(M50&gt;0,M50&lt;=STATS!$C$22),1,"")</f>
      </c>
      <c r="J50" s="26">
        <v>49</v>
      </c>
      <c r="K50">
        <v>46.25621</v>
      </c>
      <c r="L50">
        <v>-91.92308</v>
      </c>
      <c r="P50" s="10" t="s">
        <v>615</v>
      </c>
      <c r="R50" s="17"/>
      <c r="S50" s="1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EZ50" s="111"/>
      <c r="FA50" s="111"/>
      <c r="FB50" s="111"/>
      <c r="FC50" s="111"/>
      <c r="FD50" s="111"/>
    </row>
    <row r="51" spans="2:160" ht="12.75">
      <c r="B51" s="42">
        <f t="shared" si="0"/>
        <v>0</v>
      </c>
      <c r="C51" s="42">
        <f t="shared" si="1"/>
      </c>
      <c r="D51" s="42">
        <f t="shared" si="2"/>
      </c>
      <c r="E51" s="42">
        <f t="shared" si="3"/>
        <v>0</v>
      </c>
      <c r="F51" s="42">
        <f t="shared" si="4"/>
        <v>0</v>
      </c>
      <c r="G51" s="42">
        <f t="shared" si="5"/>
      </c>
      <c r="H51" s="114">
        <f>IF(AND(M51&gt;0,M51&lt;=STATS!$C$22),1,"")</f>
        <v>1</v>
      </c>
      <c r="J51" s="26">
        <v>50</v>
      </c>
      <c r="K51">
        <v>46.25441</v>
      </c>
      <c r="L51">
        <v>-91.92302</v>
      </c>
      <c r="M51" s="10">
        <v>14</v>
      </c>
      <c r="N51" s="10" t="s">
        <v>574</v>
      </c>
      <c r="O51" s="193" t="s">
        <v>614</v>
      </c>
      <c r="R51" s="17"/>
      <c r="S51" s="1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EZ51" s="111"/>
      <c r="FA51" s="111"/>
      <c r="FB51" s="111"/>
      <c r="FC51" s="111"/>
      <c r="FD51" s="111"/>
    </row>
    <row r="52" spans="2:160" ht="12.75">
      <c r="B52" s="42">
        <f t="shared" si="0"/>
        <v>0</v>
      </c>
      <c r="C52" s="42">
        <f t="shared" si="1"/>
      </c>
      <c r="D52" s="42">
        <f t="shared" si="2"/>
      </c>
      <c r="E52" s="42">
        <f t="shared" si="3"/>
      </c>
      <c r="F52" s="42">
        <f t="shared" si="4"/>
      </c>
      <c r="G52" s="42">
        <f t="shared" si="5"/>
      </c>
      <c r="H52" s="114">
        <f>IF(AND(M52&gt;0,M52&lt;=STATS!$C$22),1,"")</f>
      </c>
      <c r="J52" s="26">
        <v>51</v>
      </c>
      <c r="K52">
        <v>46.25396</v>
      </c>
      <c r="L52">
        <v>-91.923</v>
      </c>
      <c r="M52" s="10">
        <v>15</v>
      </c>
      <c r="N52" s="10" t="s">
        <v>574</v>
      </c>
      <c r="O52" s="193" t="s">
        <v>614</v>
      </c>
      <c r="R52" s="17"/>
      <c r="S52" s="1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EZ52" s="111"/>
      <c r="FA52" s="111"/>
      <c r="FB52" s="111"/>
      <c r="FC52" s="111"/>
      <c r="FD52" s="111"/>
    </row>
    <row r="53" spans="2:160" ht="12.75">
      <c r="B53" s="42">
        <f t="shared" si="0"/>
        <v>0</v>
      </c>
      <c r="C53" s="42">
        <f t="shared" si="1"/>
      </c>
      <c r="D53" s="42">
        <f t="shared" si="2"/>
      </c>
      <c r="E53" s="42">
        <f t="shared" si="3"/>
        <v>0</v>
      </c>
      <c r="F53" s="42">
        <f t="shared" si="4"/>
        <v>0</v>
      </c>
      <c r="G53" s="42">
        <f t="shared" si="5"/>
      </c>
      <c r="H53" s="114">
        <f>IF(AND(M53&gt;0,M53&lt;=STATS!$C$22),1,"")</f>
        <v>1</v>
      </c>
      <c r="J53" s="26">
        <v>52</v>
      </c>
      <c r="K53">
        <v>46.25351</v>
      </c>
      <c r="L53">
        <v>-91.92299</v>
      </c>
      <c r="M53" s="10">
        <v>10</v>
      </c>
      <c r="N53" s="10" t="s">
        <v>572</v>
      </c>
      <c r="O53" s="193" t="s">
        <v>614</v>
      </c>
      <c r="R53" s="17"/>
      <c r="S53" s="1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EZ53" s="111"/>
      <c r="FA53" s="111"/>
      <c r="FB53" s="111"/>
      <c r="FC53" s="111"/>
      <c r="FD53" s="111"/>
    </row>
    <row r="54" spans="2:160" ht="12.75">
      <c r="B54" s="42">
        <f t="shared" si="0"/>
        <v>0</v>
      </c>
      <c r="C54" s="42">
        <f t="shared" si="1"/>
      </c>
      <c r="D54" s="42">
        <f t="shared" si="2"/>
      </c>
      <c r="E54" s="42">
        <f t="shared" si="3"/>
        <v>0</v>
      </c>
      <c r="F54" s="42">
        <f t="shared" si="4"/>
        <v>0</v>
      </c>
      <c r="G54" s="42">
        <f t="shared" si="5"/>
      </c>
      <c r="H54" s="114">
        <f>IF(AND(M54&gt;0,M54&lt;=STATS!$C$22),1,"")</f>
        <v>1</v>
      </c>
      <c r="J54" s="26">
        <v>53</v>
      </c>
      <c r="K54">
        <v>46.25306</v>
      </c>
      <c r="L54">
        <v>-91.92297</v>
      </c>
      <c r="M54" s="10">
        <v>11</v>
      </c>
      <c r="N54" s="10" t="s">
        <v>572</v>
      </c>
      <c r="O54" s="193" t="s">
        <v>614</v>
      </c>
      <c r="R54" s="17"/>
      <c r="S54" s="1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EZ54" s="111"/>
      <c r="FA54" s="111"/>
      <c r="FB54" s="111"/>
      <c r="FC54" s="111"/>
      <c r="FD54" s="111"/>
    </row>
    <row r="55" spans="2:160" ht="12.75">
      <c r="B55" s="42">
        <f t="shared" si="0"/>
        <v>5</v>
      </c>
      <c r="C55" s="42">
        <f t="shared" si="1"/>
        <v>5</v>
      </c>
      <c r="D55" s="42">
        <f t="shared" si="2"/>
        <v>5</v>
      </c>
      <c r="E55" s="42">
        <f t="shared" si="3"/>
        <v>5</v>
      </c>
      <c r="F55" s="42">
        <f t="shared" si="4"/>
        <v>5</v>
      </c>
      <c r="G55" s="42">
        <f t="shared" si="5"/>
        <v>8</v>
      </c>
      <c r="H55" s="114">
        <f>IF(AND(M55&gt;0,M55&lt;=STATS!$C$22),1,"")</f>
        <v>1</v>
      </c>
      <c r="J55" s="26">
        <v>54</v>
      </c>
      <c r="K55">
        <v>46.25261</v>
      </c>
      <c r="L55">
        <v>-91.92295</v>
      </c>
      <c r="M55" s="10">
        <v>8</v>
      </c>
      <c r="N55" s="10" t="s">
        <v>572</v>
      </c>
      <c r="O55" s="193" t="s">
        <v>614</v>
      </c>
      <c r="Q55" s="10">
        <v>2</v>
      </c>
      <c r="R55" s="17"/>
      <c r="S55" s="1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Q55" s="10">
        <v>1</v>
      </c>
      <c r="CW55" s="10">
        <v>1</v>
      </c>
      <c r="CZ55" s="10">
        <v>1</v>
      </c>
      <c r="DA55" s="10">
        <v>1</v>
      </c>
      <c r="DE55" s="10">
        <v>2</v>
      </c>
      <c r="EZ55" s="111"/>
      <c r="FA55" s="111"/>
      <c r="FB55" s="111"/>
      <c r="FC55" s="111"/>
      <c r="FD55" s="111"/>
    </row>
    <row r="56" spans="2:160" ht="12.75">
      <c r="B56" s="42">
        <f t="shared" si="0"/>
        <v>0</v>
      </c>
      <c r="C56" s="42">
        <f t="shared" si="1"/>
      </c>
      <c r="D56" s="42">
        <f t="shared" si="2"/>
      </c>
      <c r="E56" s="42">
        <f t="shared" si="3"/>
      </c>
      <c r="F56" s="42">
        <f t="shared" si="4"/>
      </c>
      <c r="G56" s="42">
        <f t="shared" si="5"/>
      </c>
      <c r="H56" s="114">
        <f>IF(AND(M56&gt;0,M56&lt;=STATS!$C$22),1,"")</f>
      </c>
      <c r="J56" s="26">
        <v>55</v>
      </c>
      <c r="K56">
        <v>46.25937</v>
      </c>
      <c r="L56">
        <v>-91.92254</v>
      </c>
      <c r="P56" s="10" t="s">
        <v>615</v>
      </c>
      <c r="R56" s="17"/>
      <c r="S56" s="1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EZ56" s="111"/>
      <c r="FA56" s="111"/>
      <c r="FB56" s="111"/>
      <c r="FC56" s="111"/>
      <c r="FD56" s="111"/>
    </row>
    <row r="57" spans="2:160" ht="12.75">
      <c r="B57" s="42">
        <f t="shared" si="0"/>
        <v>0</v>
      </c>
      <c r="C57" s="42">
        <f t="shared" si="1"/>
      </c>
      <c r="D57" s="42">
        <f t="shared" si="2"/>
      </c>
      <c r="E57" s="42">
        <f t="shared" si="3"/>
      </c>
      <c r="F57" s="42">
        <f t="shared" si="4"/>
      </c>
      <c r="G57" s="42">
        <f t="shared" si="5"/>
      </c>
      <c r="H57" s="114">
        <f>IF(AND(M57&gt;0,M57&lt;=STATS!$C$22),1,"")</f>
      </c>
      <c r="J57" s="26">
        <v>56</v>
      </c>
      <c r="K57">
        <v>46.25892</v>
      </c>
      <c r="L57">
        <v>-91.92253</v>
      </c>
      <c r="P57" s="10" t="s">
        <v>615</v>
      </c>
      <c r="R57" s="17"/>
      <c r="S57" s="1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EZ57" s="111"/>
      <c r="FA57" s="111"/>
      <c r="FB57" s="111"/>
      <c r="FC57" s="111"/>
      <c r="FD57" s="111"/>
    </row>
    <row r="58" spans="2:160" ht="12.75">
      <c r="B58" s="42">
        <f t="shared" si="0"/>
        <v>0</v>
      </c>
      <c r="C58" s="42">
        <f t="shared" si="1"/>
      </c>
      <c r="D58" s="42">
        <f t="shared" si="2"/>
      </c>
      <c r="E58" s="42">
        <f t="shared" si="3"/>
      </c>
      <c r="F58" s="42">
        <f t="shared" si="4"/>
      </c>
      <c r="G58" s="42">
        <f t="shared" si="5"/>
      </c>
      <c r="H58" s="114">
        <f>IF(AND(M58&gt;0,M58&lt;=STATS!$C$22),1,"")</f>
      </c>
      <c r="J58" s="26">
        <v>57</v>
      </c>
      <c r="K58">
        <v>46.25847</v>
      </c>
      <c r="L58">
        <v>-91.92251</v>
      </c>
      <c r="P58" s="10" t="s">
        <v>615</v>
      </c>
      <c r="R58" s="17"/>
      <c r="S58" s="1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EZ58" s="111"/>
      <c r="FA58" s="111"/>
      <c r="FB58" s="111"/>
      <c r="FC58" s="111"/>
      <c r="FD58" s="111"/>
    </row>
    <row r="59" spans="2:160" ht="12.75">
      <c r="B59" s="42">
        <f t="shared" si="0"/>
        <v>0</v>
      </c>
      <c r="C59" s="42">
        <f t="shared" si="1"/>
      </c>
      <c r="D59" s="42">
        <f t="shared" si="2"/>
      </c>
      <c r="E59" s="42">
        <f t="shared" si="3"/>
      </c>
      <c r="F59" s="42">
        <f t="shared" si="4"/>
      </c>
      <c r="G59" s="42">
        <f t="shared" si="5"/>
      </c>
      <c r="H59" s="114">
        <f>IF(AND(M59&gt;0,M59&lt;=STATS!$C$22),1,"")</f>
      </c>
      <c r="J59" s="26">
        <v>58</v>
      </c>
      <c r="K59">
        <v>46.25622</v>
      </c>
      <c r="L59">
        <v>-91.92243</v>
      </c>
      <c r="P59" s="10" t="s">
        <v>615</v>
      </c>
      <c r="R59" s="17"/>
      <c r="S59" s="1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EZ59" s="111"/>
      <c r="FA59" s="111"/>
      <c r="FB59" s="111"/>
      <c r="FC59" s="111"/>
      <c r="FD59" s="111"/>
    </row>
    <row r="60" spans="2:160" ht="12.75">
      <c r="B60" s="42">
        <f t="shared" si="0"/>
        <v>0</v>
      </c>
      <c r="C60" s="42">
        <f t="shared" si="1"/>
      </c>
      <c r="D60" s="42">
        <f t="shared" si="2"/>
      </c>
      <c r="E60" s="42">
        <f t="shared" si="3"/>
        <v>0</v>
      </c>
      <c r="F60" s="42">
        <f t="shared" si="4"/>
        <v>0</v>
      </c>
      <c r="G60" s="42">
        <f t="shared" si="5"/>
      </c>
      <c r="H60" s="114">
        <f>IF(AND(M60&gt;0,M60&lt;=STATS!$C$22),1,"")</f>
        <v>1</v>
      </c>
      <c r="J60" s="26">
        <v>59</v>
      </c>
      <c r="K60">
        <v>46.25442</v>
      </c>
      <c r="L60">
        <v>-91.92237</v>
      </c>
      <c r="M60" s="10">
        <v>10</v>
      </c>
      <c r="N60" s="10" t="s">
        <v>573</v>
      </c>
      <c r="O60" s="193" t="s">
        <v>614</v>
      </c>
      <c r="R60" s="17"/>
      <c r="S60" s="1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EZ60" s="111"/>
      <c r="FA60" s="111"/>
      <c r="FB60" s="111"/>
      <c r="FC60" s="111"/>
      <c r="FD60" s="111"/>
    </row>
    <row r="61" spans="2:160" ht="12.75">
      <c r="B61" s="42">
        <f t="shared" si="0"/>
        <v>0</v>
      </c>
      <c r="C61" s="42">
        <f t="shared" si="1"/>
      </c>
      <c r="D61" s="42">
        <f t="shared" si="2"/>
      </c>
      <c r="E61" s="42">
        <f t="shared" si="3"/>
      </c>
      <c r="F61" s="42">
        <f t="shared" si="4"/>
      </c>
      <c r="G61" s="42">
        <f t="shared" si="5"/>
      </c>
      <c r="H61" s="114">
        <f>IF(AND(M61&gt;0,M61&lt;=STATS!$C$22),1,"")</f>
      </c>
      <c r="J61" s="26">
        <v>60</v>
      </c>
      <c r="K61">
        <v>46.25397</v>
      </c>
      <c r="L61">
        <v>-91.92235</v>
      </c>
      <c r="M61" s="10">
        <v>15</v>
      </c>
      <c r="N61" s="10" t="s">
        <v>574</v>
      </c>
      <c r="O61" s="193" t="s">
        <v>614</v>
      </c>
      <c r="R61" s="17"/>
      <c r="S61" s="1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EZ61" s="111"/>
      <c r="FA61" s="111"/>
      <c r="FB61" s="111"/>
      <c r="FC61" s="111"/>
      <c r="FD61" s="111"/>
    </row>
    <row r="62" spans="2:160" ht="12.75">
      <c r="B62" s="42">
        <f t="shared" si="0"/>
        <v>0</v>
      </c>
      <c r="C62" s="42">
        <f t="shared" si="1"/>
      </c>
      <c r="D62" s="42">
        <f t="shared" si="2"/>
      </c>
      <c r="E62" s="42">
        <f t="shared" si="3"/>
        <v>0</v>
      </c>
      <c r="F62" s="42">
        <f t="shared" si="4"/>
        <v>0</v>
      </c>
      <c r="G62" s="42">
        <f t="shared" si="5"/>
      </c>
      <c r="H62" s="114">
        <f>IF(AND(M62&gt;0,M62&lt;=STATS!$C$22),1,"")</f>
        <v>1</v>
      </c>
      <c r="J62" s="26">
        <v>61</v>
      </c>
      <c r="K62">
        <v>46.25352</v>
      </c>
      <c r="L62">
        <v>-91.92234</v>
      </c>
      <c r="M62" s="10">
        <v>12</v>
      </c>
      <c r="N62" s="10" t="s">
        <v>574</v>
      </c>
      <c r="O62" s="193" t="s">
        <v>614</v>
      </c>
      <c r="R62" s="17"/>
      <c r="S62" s="1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EZ62" s="111"/>
      <c r="FA62" s="111"/>
      <c r="FB62" s="111"/>
      <c r="FC62" s="111"/>
      <c r="FD62" s="111"/>
    </row>
    <row r="63" spans="2:160" ht="12.75">
      <c r="B63" s="42">
        <f t="shared" si="0"/>
        <v>4</v>
      </c>
      <c r="C63" s="42">
        <f t="shared" si="1"/>
        <v>4</v>
      </c>
      <c r="D63" s="42">
        <f t="shared" si="2"/>
        <v>4</v>
      </c>
      <c r="E63" s="42">
        <f t="shared" si="3"/>
        <v>4</v>
      </c>
      <c r="F63" s="42">
        <f t="shared" si="4"/>
        <v>4</v>
      </c>
      <c r="G63" s="42">
        <f t="shared" si="5"/>
        <v>6</v>
      </c>
      <c r="H63" s="114">
        <f>IF(AND(M63&gt;0,M63&lt;=STATS!$C$22),1,"")</f>
        <v>1</v>
      </c>
      <c r="J63" s="26">
        <v>62</v>
      </c>
      <c r="K63">
        <v>46.25307</v>
      </c>
      <c r="L63">
        <v>-91.92232</v>
      </c>
      <c r="M63" s="10">
        <v>6</v>
      </c>
      <c r="N63" s="10" t="s">
        <v>572</v>
      </c>
      <c r="O63" s="193" t="s">
        <v>614</v>
      </c>
      <c r="Q63" s="10">
        <v>3</v>
      </c>
      <c r="R63" s="17"/>
      <c r="S63" s="17"/>
      <c r="T63" s="27"/>
      <c r="U63" s="27"/>
      <c r="V63" s="27">
        <v>1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CZ63" s="10">
        <v>2</v>
      </c>
      <c r="DA63" s="10">
        <v>1</v>
      </c>
      <c r="DE63" s="10">
        <v>3</v>
      </c>
      <c r="EZ63" s="111"/>
      <c r="FA63" s="111"/>
      <c r="FB63" s="111"/>
      <c r="FC63" s="111"/>
      <c r="FD63" s="111"/>
    </row>
    <row r="64" spans="2:160" ht="12.75">
      <c r="B64" s="42">
        <f t="shared" si="0"/>
        <v>3</v>
      </c>
      <c r="C64" s="42">
        <f t="shared" si="1"/>
        <v>3</v>
      </c>
      <c r="D64" s="42">
        <f t="shared" si="2"/>
        <v>3</v>
      </c>
      <c r="E64" s="42">
        <f t="shared" si="3"/>
        <v>3</v>
      </c>
      <c r="F64" s="42">
        <f t="shared" si="4"/>
        <v>3</v>
      </c>
      <c r="G64" s="42">
        <f t="shared" si="5"/>
        <v>6</v>
      </c>
      <c r="H64" s="114">
        <f>IF(AND(M64&gt;0,M64&lt;=STATS!$C$22),1,"")</f>
        <v>1</v>
      </c>
      <c r="J64" s="26">
        <v>63</v>
      </c>
      <c r="K64">
        <v>46.25262</v>
      </c>
      <c r="L64">
        <v>-91.92231</v>
      </c>
      <c r="M64" s="10">
        <v>6</v>
      </c>
      <c r="N64" s="10" t="s">
        <v>572</v>
      </c>
      <c r="O64" s="193" t="s">
        <v>614</v>
      </c>
      <c r="Q64" s="10">
        <v>3</v>
      </c>
      <c r="R64" s="17"/>
      <c r="S64" s="1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Q64" s="10">
        <v>3</v>
      </c>
      <c r="CI64" s="10">
        <v>1</v>
      </c>
      <c r="CZ64" s="10">
        <v>1</v>
      </c>
      <c r="EZ64" s="111"/>
      <c r="FA64" s="111"/>
      <c r="FB64" s="111"/>
      <c r="FC64" s="111"/>
      <c r="FD64" s="111"/>
    </row>
    <row r="65" spans="2:160" ht="12.75">
      <c r="B65" s="42">
        <f t="shared" si="0"/>
        <v>4</v>
      </c>
      <c r="C65" s="42">
        <f t="shared" si="1"/>
        <v>4</v>
      </c>
      <c r="D65" s="42">
        <f t="shared" si="2"/>
        <v>4</v>
      </c>
      <c r="E65" s="42">
        <f t="shared" si="3"/>
        <v>4</v>
      </c>
      <c r="F65" s="42">
        <f t="shared" si="4"/>
        <v>4</v>
      </c>
      <c r="G65" s="42">
        <f t="shared" si="5"/>
        <v>6</v>
      </c>
      <c r="H65" s="114">
        <f>IF(AND(M65&gt;0,M65&lt;=STATS!$C$22),1,"")</f>
        <v>1</v>
      </c>
      <c r="J65" s="26">
        <v>64</v>
      </c>
      <c r="K65">
        <v>46.25217</v>
      </c>
      <c r="L65">
        <v>-91.92229</v>
      </c>
      <c r="M65" s="10">
        <v>6</v>
      </c>
      <c r="N65" s="10" t="s">
        <v>572</v>
      </c>
      <c r="O65" s="193" t="s">
        <v>614</v>
      </c>
      <c r="Q65" s="10">
        <v>3</v>
      </c>
      <c r="R65" s="17"/>
      <c r="S65" s="1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>
        <v>1</v>
      </c>
      <c r="AF65" s="27"/>
      <c r="AG65" s="27"/>
      <c r="AH65" s="27"/>
      <c r="AQ65" s="10">
        <v>2</v>
      </c>
      <c r="DA65" s="10">
        <v>3</v>
      </c>
      <c r="ES65" s="10">
        <v>1</v>
      </c>
      <c r="EZ65" s="111"/>
      <c r="FA65" s="111"/>
      <c r="FB65" s="111"/>
      <c r="FC65" s="111"/>
      <c r="FD65" s="111"/>
    </row>
    <row r="66" spans="2:160" ht="12.75">
      <c r="B66" s="42">
        <f aca="true" t="shared" si="6" ref="B66:B129">COUNT(R66:EY66,FE66:FM66)</f>
        <v>0</v>
      </c>
      <c r="C66" s="42">
        <f aca="true" t="shared" si="7" ref="C66:C129">IF(COUNT(R66:EY66,FE66:FM66)&gt;0,COUNT(R66:EY66,FE66:FM66),"")</f>
      </c>
      <c r="D66" s="42">
        <f aca="true" t="shared" si="8" ref="D66:D129">IF(COUNT(T66:BJ66,BL66:BT66,BV66:CB66,CD66:EY66,FE66:FM66)&gt;0,COUNT(T66:BJ66,BL66:BT66,BV66:CB66,CD66:EY66,FE66:FM66),"")</f>
      </c>
      <c r="E66" s="42">
        <f aca="true" t="shared" si="9" ref="E66:E129">IF(H66=1,COUNT(R66:EY66,FE66:FM66),"")</f>
      </c>
      <c r="F66" s="42">
        <f aca="true" t="shared" si="10" ref="F66:F129">IF(H66=1,COUNT(T66:BJ66,BL66:BT66,BV66:CB66,CD66:EY66,FE66:FM66),"")</f>
      </c>
      <c r="G66" s="42">
        <f aca="true" t="shared" si="11" ref="G66:G129">IF($B66&gt;=1,$M66,"")</f>
      </c>
      <c r="H66" s="114">
        <f>IF(AND(M66&gt;0,M66&lt;=STATS!$C$22),1,"")</f>
      </c>
      <c r="J66" s="26">
        <v>65</v>
      </c>
      <c r="K66">
        <v>46.25893</v>
      </c>
      <c r="L66">
        <v>-91.92188</v>
      </c>
      <c r="P66" s="10" t="s">
        <v>615</v>
      </c>
      <c r="R66" s="17"/>
      <c r="S66" s="1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EZ66" s="111"/>
      <c r="FA66" s="111"/>
      <c r="FB66" s="111"/>
      <c r="FC66" s="111"/>
      <c r="FD66" s="111"/>
    </row>
    <row r="67" spans="2:160" ht="12.75">
      <c r="B67" s="42">
        <f t="shared" si="6"/>
        <v>0</v>
      </c>
      <c r="C67" s="42">
        <f t="shared" si="7"/>
      </c>
      <c r="D67" s="42">
        <f t="shared" si="8"/>
      </c>
      <c r="E67" s="42">
        <f t="shared" si="9"/>
      </c>
      <c r="F67" s="42">
        <f t="shared" si="10"/>
      </c>
      <c r="G67" s="42">
        <f t="shared" si="11"/>
      </c>
      <c r="H67" s="114">
        <f>IF(AND(M67&gt;0,M67&lt;=STATS!$C$22),1,"")</f>
      </c>
      <c r="J67" s="26">
        <v>66</v>
      </c>
      <c r="K67">
        <v>46.25848</v>
      </c>
      <c r="L67">
        <v>-91.92186</v>
      </c>
      <c r="P67" s="10" t="s">
        <v>615</v>
      </c>
      <c r="R67" s="17"/>
      <c r="S67" s="1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EZ67" s="111"/>
      <c r="FA67" s="111"/>
      <c r="FB67" s="111"/>
      <c r="FC67" s="111"/>
      <c r="FD67" s="111"/>
    </row>
    <row r="68" spans="2:160" ht="12.75">
      <c r="B68" s="42">
        <f t="shared" si="6"/>
        <v>0</v>
      </c>
      <c r="C68" s="42">
        <f t="shared" si="7"/>
      </c>
      <c r="D68" s="42">
        <f t="shared" si="8"/>
      </c>
      <c r="E68" s="42">
        <f t="shared" si="9"/>
      </c>
      <c r="F68" s="42">
        <f t="shared" si="10"/>
      </c>
      <c r="G68" s="42">
        <f t="shared" si="11"/>
      </c>
      <c r="H68" s="114">
        <f>IF(AND(M68&gt;0,M68&lt;=STATS!$C$22),1,"")</f>
      </c>
      <c r="J68" s="26">
        <v>67</v>
      </c>
      <c r="K68">
        <v>46.25623</v>
      </c>
      <c r="L68">
        <v>-91.92178</v>
      </c>
      <c r="P68" s="10" t="s">
        <v>615</v>
      </c>
      <c r="R68" s="17"/>
      <c r="S68" s="1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EZ68" s="111"/>
      <c r="FA68" s="111"/>
      <c r="FB68" s="111"/>
      <c r="FC68" s="111"/>
      <c r="FD68" s="111"/>
    </row>
    <row r="69" spans="2:160" ht="12.75">
      <c r="B69" s="42">
        <f t="shared" si="6"/>
        <v>0</v>
      </c>
      <c r="C69" s="42">
        <f t="shared" si="7"/>
      </c>
      <c r="D69" s="42">
        <f t="shared" si="8"/>
      </c>
      <c r="E69" s="42">
        <f t="shared" si="9"/>
      </c>
      <c r="F69" s="42">
        <f t="shared" si="10"/>
      </c>
      <c r="G69" s="42">
        <f t="shared" si="11"/>
      </c>
      <c r="H69" s="114">
        <f>IF(AND(M69&gt;0,M69&lt;=STATS!$C$22),1,"")</f>
      </c>
      <c r="J69" s="26">
        <v>68</v>
      </c>
      <c r="K69">
        <v>46.25578</v>
      </c>
      <c r="L69">
        <v>-91.92177</v>
      </c>
      <c r="P69" s="10" t="s">
        <v>615</v>
      </c>
      <c r="R69" s="17"/>
      <c r="S69" s="1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EZ69" s="111"/>
      <c r="FA69" s="111"/>
      <c r="FB69" s="111"/>
      <c r="FC69" s="111"/>
      <c r="FD69" s="111"/>
    </row>
    <row r="70" spans="2:160" ht="12.75">
      <c r="B70" s="42">
        <f t="shared" si="6"/>
        <v>0</v>
      </c>
      <c r="C70" s="42">
        <f t="shared" si="7"/>
      </c>
      <c r="D70" s="42">
        <f t="shared" si="8"/>
      </c>
      <c r="E70" s="42">
        <f t="shared" si="9"/>
        <v>0</v>
      </c>
      <c r="F70" s="42">
        <f t="shared" si="10"/>
        <v>0</v>
      </c>
      <c r="G70" s="42">
        <f t="shared" si="11"/>
      </c>
      <c r="H70" s="114">
        <f>IF(AND(M70&gt;0,M70&lt;=STATS!$C$22),1,"")</f>
        <v>1</v>
      </c>
      <c r="J70" s="26">
        <v>69</v>
      </c>
      <c r="K70">
        <v>46.25398</v>
      </c>
      <c r="L70">
        <v>-91.92171</v>
      </c>
      <c r="M70" s="10">
        <v>14</v>
      </c>
      <c r="N70" s="10" t="s">
        <v>574</v>
      </c>
      <c r="O70" s="193" t="s">
        <v>614</v>
      </c>
      <c r="R70" s="17"/>
      <c r="S70" s="1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EZ70" s="111"/>
      <c r="FA70" s="111"/>
      <c r="FB70" s="111"/>
      <c r="FC70" s="111"/>
      <c r="FD70" s="111"/>
    </row>
    <row r="71" spans="2:160" ht="12.75">
      <c r="B71" s="42">
        <f t="shared" si="6"/>
        <v>0</v>
      </c>
      <c r="C71" s="42">
        <f t="shared" si="7"/>
      </c>
      <c r="D71" s="42">
        <f t="shared" si="8"/>
      </c>
      <c r="E71" s="42">
        <f t="shared" si="9"/>
        <v>0</v>
      </c>
      <c r="F71" s="42">
        <f t="shared" si="10"/>
        <v>0</v>
      </c>
      <c r="G71" s="42">
        <f t="shared" si="11"/>
      </c>
      <c r="H71" s="114">
        <f>IF(AND(M71&gt;0,M71&lt;=STATS!$C$22),1,"")</f>
        <v>1</v>
      </c>
      <c r="J71" s="26">
        <v>70</v>
      </c>
      <c r="K71">
        <v>46.25353</v>
      </c>
      <c r="L71">
        <v>-91.92169</v>
      </c>
      <c r="M71" s="10">
        <v>14</v>
      </c>
      <c r="N71" s="10" t="s">
        <v>572</v>
      </c>
      <c r="O71" s="193" t="s">
        <v>614</v>
      </c>
      <c r="R71" s="17"/>
      <c r="S71" s="1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EZ71" s="111"/>
      <c r="FA71" s="111"/>
      <c r="FB71" s="111"/>
      <c r="FC71" s="111"/>
      <c r="FD71" s="111"/>
    </row>
    <row r="72" spans="2:160" ht="12.75">
      <c r="B72" s="42">
        <f t="shared" si="6"/>
        <v>0</v>
      </c>
      <c r="C72" s="42">
        <f t="shared" si="7"/>
      </c>
      <c r="D72" s="42">
        <f t="shared" si="8"/>
      </c>
      <c r="E72" s="42">
        <f t="shared" si="9"/>
        <v>0</v>
      </c>
      <c r="F72" s="42">
        <f t="shared" si="10"/>
        <v>0</v>
      </c>
      <c r="G72" s="42">
        <f t="shared" si="11"/>
      </c>
      <c r="H72" s="114">
        <f>IF(AND(M72&gt;0,M72&lt;=STATS!$C$22),1,"")</f>
        <v>1</v>
      </c>
      <c r="J72" s="26">
        <v>71</v>
      </c>
      <c r="K72">
        <v>46.25308</v>
      </c>
      <c r="L72">
        <v>-91.92167</v>
      </c>
      <c r="M72" s="10">
        <v>14</v>
      </c>
      <c r="N72" s="10" t="s">
        <v>572</v>
      </c>
      <c r="O72" s="193" t="s">
        <v>614</v>
      </c>
      <c r="R72" s="17"/>
      <c r="S72" s="1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EZ72" s="111"/>
      <c r="FA72" s="111"/>
      <c r="FB72" s="111"/>
      <c r="FC72" s="111"/>
      <c r="FD72" s="111"/>
    </row>
    <row r="73" spans="2:160" ht="12.75">
      <c r="B73" s="42">
        <f t="shared" si="6"/>
        <v>5</v>
      </c>
      <c r="C73" s="42">
        <f t="shared" si="7"/>
        <v>5</v>
      </c>
      <c r="D73" s="42">
        <f t="shared" si="8"/>
        <v>5</v>
      </c>
      <c r="E73" s="42">
        <f t="shared" si="9"/>
        <v>5</v>
      </c>
      <c r="F73" s="42">
        <f t="shared" si="10"/>
        <v>5</v>
      </c>
      <c r="G73" s="42">
        <f t="shared" si="11"/>
        <v>8.5</v>
      </c>
      <c r="H73" s="114">
        <f>IF(AND(M73&gt;0,M73&lt;=STATS!$C$22),1,"")</f>
        <v>1</v>
      </c>
      <c r="J73" s="26">
        <v>72</v>
      </c>
      <c r="K73">
        <v>46.25263</v>
      </c>
      <c r="L73">
        <v>-91.92166</v>
      </c>
      <c r="M73" s="10">
        <v>8.5</v>
      </c>
      <c r="N73" s="10" t="s">
        <v>572</v>
      </c>
      <c r="O73" s="193" t="s">
        <v>614</v>
      </c>
      <c r="Q73" s="10">
        <v>1</v>
      </c>
      <c r="R73" s="17"/>
      <c r="S73" s="17"/>
      <c r="T73" s="27"/>
      <c r="U73" s="27"/>
      <c r="V73" s="27">
        <v>1</v>
      </c>
      <c r="W73" s="27"/>
      <c r="X73" s="27"/>
      <c r="Y73" s="27"/>
      <c r="Z73" s="27"/>
      <c r="AA73" s="27"/>
      <c r="AB73" s="27"/>
      <c r="AC73" s="27"/>
      <c r="AD73" s="27"/>
      <c r="AE73" s="27">
        <v>1</v>
      </c>
      <c r="AF73" s="27"/>
      <c r="AG73" s="27"/>
      <c r="AH73" s="27"/>
      <c r="AQ73" s="10">
        <v>1</v>
      </c>
      <c r="DE73" s="10">
        <v>1</v>
      </c>
      <c r="ES73" s="10">
        <v>1</v>
      </c>
      <c r="EZ73" s="111"/>
      <c r="FA73" s="111"/>
      <c r="FB73" s="111"/>
      <c r="FC73" s="111"/>
      <c r="FD73" s="111"/>
    </row>
    <row r="74" spans="2:160" ht="12.75">
      <c r="B74" s="42">
        <f t="shared" si="6"/>
        <v>6</v>
      </c>
      <c r="C74" s="42">
        <f t="shared" si="7"/>
        <v>6</v>
      </c>
      <c r="D74" s="42">
        <f t="shared" si="8"/>
        <v>6</v>
      </c>
      <c r="E74" s="42">
        <f t="shared" si="9"/>
        <v>6</v>
      </c>
      <c r="F74" s="42">
        <f t="shared" si="10"/>
        <v>6</v>
      </c>
      <c r="G74" s="42">
        <f t="shared" si="11"/>
        <v>6</v>
      </c>
      <c r="H74" s="114">
        <f>IF(AND(M74&gt;0,M74&lt;=STATS!$C$22),1,"")</f>
        <v>1</v>
      </c>
      <c r="J74" s="26">
        <v>73</v>
      </c>
      <c r="K74">
        <v>46.25218</v>
      </c>
      <c r="L74">
        <v>-91.92164</v>
      </c>
      <c r="M74" s="10">
        <v>6</v>
      </c>
      <c r="N74" s="10" t="s">
        <v>572</v>
      </c>
      <c r="O74" s="193" t="s">
        <v>614</v>
      </c>
      <c r="Q74" s="10">
        <v>2</v>
      </c>
      <c r="R74" s="17"/>
      <c r="S74" s="17"/>
      <c r="T74" s="27"/>
      <c r="U74" s="27"/>
      <c r="V74" s="27">
        <v>1</v>
      </c>
      <c r="W74" s="27"/>
      <c r="X74" s="27"/>
      <c r="Y74" s="27"/>
      <c r="Z74" s="27"/>
      <c r="AA74" s="27"/>
      <c r="AB74" s="27"/>
      <c r="AC74" s="27"/>
      <c r="AD74" s="27"/>
      <c r="AE74" s="27">
        <v>1</v>
      </c>
      <c r="AF74" s="27"/>
      <c r="AG74" s="27"/>
      <c r="AH74" s="27"/>
      <c r="AQ74" s="10">
        <v>1</v>
      </c>
      <c r="CW74" s="10">
        <v>1</v>
      </c>
      <c r="DA74" s="10">
        <v>2</v>
      </c>
      <c r="DE74" s="10">
        <v>2</v>
      </c>
      <c r="EZ74" s="111"/>
      <c r="FA74" s="111"/>
      <c r="FB74" s="111"/>
      <c r="FC74" s="111"/>
      <c r="FD74" s="111"/>
    </row>
    <row r="75" spans="2:160" ht="12.75">
      <c r="B75" s="42">
        <f t="shared" si="6"/>
        <v>0</v>
      </c>
      <c r="C75" s="42">
        <f t="shared" si="7"/>
      </c>
      <c r="D75" s="42">
        <f t="shared" si="8"/>
      </c>
      <c r="E75" s="42">
        <f t="shared" si="9"/>
      </c>
      <c r="F75" s="42">
        <f t="shared" si="10"/>
      </c>
      <c r="G75" s="42">
        <f t="shared" si="11"/>
      </c>
      <c r="H75" s="114">
        <f>IF(AND(M75&gt;0,M75&lt;=STATS!$C$22),1,"")</f>
      </c>
      <c r="J75" s="26">
        <v>74</v>
      </c>
      <c r="K75">
        <v>46.25894</v>
      </c>
      <c r="L75">
        <v>-91.92123</v>
      </c>
      <c r="P75" s="10" t="s">
        <v>615</v>
      </c>
      <c r="R75" s="17"/>
      <c r="S75" s="1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EZ75" s="111"/>
      <c r="FA75" s="111"/>
      <c r="FB75" s="111"/>
      <c r="FC75" s="111"/>
      <c r="FD75" s="111"/>
    </row>
    <row r="76" spans="2:160" ht="12.75">
      <c r="B76" s="42">
        <f t="shared" si="6"/>
        <v>0</v>
      </c>
      <c r="C76" s="42">
        <f t="shared" si="7"/>
      </c>
      <c r="D76" s="42">
        <f t="shared" si="8"/>
      </c>
      <c r="E76" s="42">
        <f t="shared" si="9"/>
      </c>
      <c r="F76" s="42">
        <f t="shared" si="10"/>
      </c>
      <c r="G76" s="42">
        <f t="shared" si="11"/>
      </c>
      <c r="H76" s="114">
        <f>IF(AND(M76&gt;0,M76&lt;=STATS!$C$22),1,"")</f>
      </c>
      <c r="J76" s="26">
        <v>75</v>
      </c>
      <c r="K76">
        <v>46.25849</v>
      </c>
      <c r="L76">
        <v>-91.92121</v>
      </c>
      <c r="P76" s="10" t="s">
        <v>615</v>
      </c>
      <c r="R76" s="17"/>
      <c r="S76" s="1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EZ76" s="111"/>
      <c r="FA76" s="111"/>
      <c r="FB76" s="111"/>
      <c r="FC76" s="111"/>
      <c r="FD76" s="111"/>
    </row>
    <row r="77" spans="2:160" ht="12.75">
      <c r="B77" s="42">
        <f t="shared" si="6"/>
        <v>0</v>
      </c>
      <c r="C77" s="42">
        <f t="shared" si="7"/>
      </c>
      <c r="D77" s="42">
        <f t="shared" si="8"/>
      </c>
      <c r="E77" s="42">
        <f t="shared" si="9"/>
      </c>
      <c r="F77" s="42">
        <f t="shared" si="10"/>
      </c>
      <c r="G77" s="42">
        <f t="shared" si="11"/>
      </c>
      <c r="H77" s="114">
        <f>IF(AND(M77&gt;0,M77&lt;=STATS!$C$22),1,"")</f>
      </c>
      <c r="J77" s="26">
        <v>76</v>
      </c>
      <c r="K77">
        <v>46.25579</v>
      </c>
      <c r="L77">
        <v>-91.92112</v>
      </c>
      <c r="P77" s="10" t="s">
        <v>615</v>
      </c>
      <c r="R77" s="17"/>
      <c r="S77" s="1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EZ77" s="111"/>
      <c r="FA77" s="111"/>
      <c r="FB77" s="111"/>
      <c r="FC77" s="111"/>
      <c r="FD77" s="111"/>
    </row>
    <row r="78" spans="2:160" ht="12.75">
      <c r="B78" s="42">
        <f t="shared" si="6"/>
        <v>4</v>
      </c>
      <c r="C78" s="42">
        <f t="shared" si="7"/>
        <v>4</v>
      </c>
      <c r="D78" s="42">
        <f t="shared" si="8"/>
        <v>4</v>
      </c>
      <c r="E78" s="42">
        <f t="shared" si="9"/>
        <v>4</v>
      </c>
      <c r="F78" s="42">
        <f t="shared" si="10"/>
        <v>4</v>
      </c>
      <c r="G78" s="42">
        <f t="shared" si="11"/>
        <v>7</v>
      </c>
      <c r="H78" s="114">
        <f>IF(AND(M78&gt;0,M78&lt;=STATS!$C$22),1,"")</f>
        <v>1</v>
      </c>
      <c r="J78" s="26">
        <v>77</v>
      </c>
      <c r="K78">
        <v>46.25399</v>
      </c>
      <c r="L78">
        <v>-91.92106</v>
      </c>
      <c r="M78" s="10">
        <v>7</v>
      </c>
      <c r="N78" s="10" t="s">
        <v>572</v>
      </c>
      <c r="O78" s="193" t="s">
        <v>614</v>
      </c>
      <c r="Q78" s="10">
        <v>2</v>
      </c>
      <c r="R78" s="17"/>
      <c r="S78" s="1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Q78" s="10">
        <v>1</v>
      </c>
      <c r="CY78" s="10">
        <v>2</v>
      </c>
      <c r="DE78" s="10">
        <v>2</v>
      </c>
      <c r="ES78" s="10">
        <v>1</v>
      </c>
      <c r="EZ78" s="111"/>
      <c r="FA78" s="111"/>
      <c r="FB78" s="111"/>
      <c r="FC78" s="111"/>
      <c r="FD78" s="111"/>
    </row>
    <row r="79" spans="2:160" ht="12.75">
      <c r="B79" s="42">
        <f t="shared" si="6"/>
        <v>0</v>
      </c>
      <c r="C79" s="42">
        <f t="shared" si="7"/>
      </c>
      <c r="D79" s="42">
        <f t="shared" si="8"/>
      </c>
      <c r="E79" s="42">
        <f t="shared" si="9"/>
      </c>
      <c r="F79" s="42">
        <f t="shared" si="10"/>
      </c>
      <c r="G79" s="42">
        <f t="shared" si="11"/>
      </c>
      <c r="H79" s="114">
        <f>IF(AND(M79&gt;0,M79&lt;=STATS!$C$22),1,"")</f>
      </c>
      <c r="J79" s="26">
        <v>78</v>
      </c>
      <c r="K79">
        <v>46.25354</v>
      </c>
      <c r="L79">
        <v>-91.92104</v>
      </c>
      <c r="M79" s="10">
        <v>14.5</v>
      </c>
      <c r="N79" s="10" t="s">
        <v>574</v>
      </c>
      <c r="O79" s="193" t="s">
        <v>614</v>
      </c>
      <c r="R79" s="17"/>
      <c r="S79" s="1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EZ79" s="111"/>
      <c r="FA79" s="111"/>
      <c r="FB79" s="111"/>
      <c r="FC79" s="111"/>
      <c r="FD79" s="111"/>
    </row>
    <row r="80" spans="2:160" ht="12.75">
      <c r="B80" s="42">
        <f t="shared" si="6"/>
        <v>0</v>
      </c>
      <c r="C80" s="42">
        <f t="shared" si="7"/>
      </c>
      <c r="D80" s="42">
        <f t="shared" si="8"/>
      </c>
      <c r="E80" s="42">
        <f t="shared" si="9"/>
        <v>0</v>
      </c>
      <c r="F80" s="42">
        <f t="shared" si="10"/>
        <v>0</v>
      </c>
      <c r="G80" s="42">
        <f t="shared" si="11"/>
      </c>
      <c r="H80" s="114">
        <f>IF(AND(M80&gt;0,M80&lt;=STATS!$C$22),1,"")</f>
        <v>1</v>
      </c>
      <c r="J80" s="26">
        <v>79</v>
      </c>
      <c r="K80">
        <v>46.25309</v>
      </c>
      <c r="L80">
        <v>-91.92103</v>
      </c>
      <c r="M80" s="10">
        <v>14</v>
      </c>
      <c r="N80" s="10" t="s">
        <v>572</v>
      </c>
      <c r="O80" s="193" t="s">
        <v>614</v>
      </c>
      <c r="R80" s="17"/>
      <c r="S80" s="1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EZ80" s="111"/>
      <c r="FA80" s="111"/>
      <c r="FB80" s="111"/>
      <c r="FC80" s="111"/>
      <c r="FD80" s="111"/>
    </row>
    <row r="81" spans="2:160" ht="12.75">
      <c r="B81" s="42">
        <f t="shared" si="6"/>
        <v>0</v>
      </c>
      <c r="C81" s="42">
        <f t="shared" si="7"/>
      </c>
      <c r="D81" s="42">
        <f t="shared" si="8"/>
      </c>
      <c r="E81" s="42">
        <f t="shared" si="9"/>
        <v>0</v>
      </c>
      <c r="F81" s="42">
        <f t="shared" si="10"/>
        <v>0</v>
      </c>
      <c r="G81" s="42">
        <f t="shared" si="11"/>
      </c>
      <c r="H81" s="114">
        <f>IF(AND(M81&gt;0,M81&lt;=STATS!$C$22),1,"")</f>
        <v>1</v>
      </c>
      <c r="J81" s="26">
        <v>80</v>
      </c>
      <c r="K81">
        <v>46.25264</v>
      </c>
      <c r="L81">
        <v>-91.92101</v>
      </c>
      <c r="M81" s="10">
        <v>14</v>
      </c>
      <c r="N81" s="10" t="s">
        <v>572</v>
      </c>
      <c r="O81" s="193" t="s">
        <v>614</v>
      </c>
      <c r="R81" s="17"/>
      <c r="S81" s="1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EZ81" s="111"/>
      <c r="FA81" s="111"/>
      <c r="FB81" s="111"/>
      <c r="FC81" s="111"/>
      <c r="FD81" s="111"/>
    </row>
    <row r="82" spans="2:160" ht="12.75">
      <c r="B82" s="42">
        <f t="shared" si="6"/>
        <v>0</v>
      </c>
      <c r="C82" s="42">
        <f t="shared" si="7"/>
      </c>
      <c r="D82" s="42">
        <f t="shared" si="8"/>
      </c>
      <c r="E82" s="42">
        <f t="shared" si="9"/>
        <v>0</v>
      </c>
      <c r="F82" s="42">
        <f t="shared" si="10"/>
        <v>0</v>
      </c>
      <c r="G82" s="42">
        <f t="shared" si="11"/>
      </c>
      <c r="H82" s="114">
        <f>IF(AND(M82&gt;0,M82&lt;=STATS!$C$22),1,"")</f>
        <v>1</v>
      </c>
      <c r="J82" s="26">
        <v>81</v>
      </c>
      <c r="K82">
        <v>46.25219</v>
      </c>
      <c r="L82">
        <v>-91.92099</v>
      </c>
      <c r="M82" s="10">
        <v>13</v>
      </c>
      <c r="N82" s="10" t="s">
        <v>572</v>
      </c>
      <c r="O82" s="193" t="s">
        <v>614</v>
      </c>
      <c r="R82" s="17"/>
      <c r="S82" s="1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EZ82" s="111"/>
      <c r="FA82" s="111"/>
      <c r="FB82" s="111"/>
      <c r="FC82" s="111"/>
      <c r="FD82" s="111"/>
    </row>
    <row r="83" spans="2:160" ht="12.75">
      <c r="B83" s="42">
        <f t="shared" si="6"/>
        <v>1</v>
      </c>
      <c r="C83" s="42">
        <f t="shared" si="7"/>
        <v>1</v>
      </c>
      <c r="D83" s="42">
        <f t="shared" si="8"/>
        <v>1</v>
      </c>
      <c r="E83" s="42">
        <f t="shared" si="9"/>
        <v>1</v>
      </c>
      <c r="F83" s="42">
        <f t="shared" si="10"/>
        <v>1</v>
      </c>
      <c r="G83" s="42">
        <f t="shared" si="11"/>
        <v>9</v>
      </c>
      <c r="H83" s="114">
        <f>IF(AND(M83&gt;0,M83&lt;=STATS!$C$22),1,"")</f>
        <v>1</v>
      </c>
      <c r="J83" s="26">
        <v>82</v>
      </c>
      <c r="K83">
        <v>46.25174</v>
      </c>
      <c r="L83">
        <v>-91.92098</v>
      </c>
      <c r="M83" s="10">
        <v>9</v>
      </c>
      <c r="N83" s="10" t="s">
        <v>574</v>
      </c>
      <c r="O83" s="193" t="s">
        <v>614</v>
      </c>
      <c r="Q83" s="10">
        <v>1</v>
      </c>
      <c r="R83" s="17"/>
      <c r="S83" s="1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>
        <v>1</v>
      </c>
      <c r="AF83" s="27"/>
      <c r="AG83" s="27"/>
      <c r="AH83" s="27"/>
      <c r="EZ83" s="111"/>
      <c r="FA83" s="111"/>
      <c r="FB83" s="111"/>
      <c r="FC83" s="111"/>
      <c r="FD83" s="111"/>
    </row>
    <row r="84" spans="2:160" ht="12.75">
      <c r="B84" s="42">
        <f t="shared" si="6"/>
        <v>0</v>
      </c>
      <c r="C84" s="42">
        <f t="shared" si="7"/>
      </c>
      <c r="D84" s="42">
        <f t="shared" si="8"/>
      </c>
      <c r="E84" s="42">
        <f t="shared" si="9"/>
      </c>
      <c r="F84" s="42">
        <f t="shared" si="10"/>
      </c>
      <c r="G84" s="42">
        <f t="shared" si="11"/>
      </c>
      <c r="H84" s="114">
        <f>IF(AND(M84&gt;0,M84&lt;=STATS!$C$22),1,"")</f>
      </c>
      <c r="J84" s="26">
        <v>83</v>
      </c>
      <c r="K84">
        <v>46.25895</v>
      </c>
      <c r="L84">
        <v>-91.92058</v>
      </c>
      <c r="P84" s="10" t="s">
        <v>615</v>
      </c>
      <c r="R84" s="17"/>
      <c r="S84" s="1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EZ84" s="111"/>
      <c r="FA84" s="111"/>
      <c r="FB84" s="111"/>
      <c r="FC84" s="111"/>
      <c r="FD84" s="111"/>
    </row>
    <row r="85" spans="2:160" ht="12.75">
      <c r="B85" s="42">
        <f t="shared" si="6"/>
        <v>0</v>
      </c>
      <c r="C85" s="42">
        <f t="shared" si="7"/>
      </c>
      <c r="D85" s="42">
        <f t="shared" si="8"/>
      </c>
      <c r="E85" s="42">
        <f t="shared" si="9"/>
      </c>
      <c r="F85" s="42">
        <f t="shared" si="10"/>
      </c>
      <c r="G85" s="42">
        <f t="shared" si="11"/>
      </c>
      <c r="H85" s="114">
        <f>IF(AND(M85&gt;0,M85&lt;=STATS!$C$22),1,"")</f>
      </c>
      <c r="J85" s="26">
        <v>84</v>
      </c>
      <c r="K85">
        <v>46.2585</v>
      </c>
      <c r="L85">
        <v>-91.92057</v>
      </c>
      <c r="P85" s="10" t="s">
        <v>615</v>
      </c>
      <c r="R85" s="17"/>
      <c r="S85" s="1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EZ85" s="111"/>
      <c r="FA85" s="111"/>
      <c r="FB85" s="111"/>
      <c r="FC85" s="111"/>
      <c r="FD85" s="111"/>
    </row>
    <row r="86" spans="2:160" ht="12.75">
      <c r="B86" s="42">
        <f t="shared" si="6"/>
        <v>3</v>
      </c>
      <c r="C86" s="42">
        <f t="shared" si="7"/>
        <v>3</v>
      </c>
      <c r="D86" s="42">
        <f t="shared" si="8"/>
        <v>3</v>
      </c>
      <c r="E86" s="42">
        <f t="shared" si="9"/>
        <v>3</v>
      </c>
      <c r="F86" s="42">
        <f t="shared" si="10"/>
        <v>3</v>
      </c>
      <c r="G86" s="42">
        <f t="shared" si="11"/>
        <v>3</v>
      </c>
      <c r="H86" s="114">
        <f>IF(AND(M86&gt;0,M86&lt;=STATS!$C$22),1,"")</f>
        <v>1</v>
      </c>
      <c r="J86" s="26">
        <v>85</v>
      </c>
      <c r="K86">
        <v>46.254</v>
      </c>
      <c r="L86">
        <v>-91.92041</v>
      </c>
      <c r="M86" s="10">
        <v>3</v>
      </c>
      <c r="N86" s="10" t="s">
        <v>572</v>
      </c>
      <c r="O86" s="193" t="s">
        <v>614</v>
      </c>
      <c r="Q86" s="10">
        <v>3</v>
      </c>
      <c r="R86" s="17"/>
      <c r="S86" s="1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DA86" s="10">
        <v>1</v>
      </c>
      <c r="DE86" s="10">
        <v>2</v>
      </c>
      <c r="DZ86" s="10">
        <v>3</v>
      </c>
      <c r="EZ86" s="111"/>
      <c r="FA86" s="111"/>
      <c r="FB86" s="111"/>
      <c r="FC86" s="111"/>
      <c r="FD86" s="111"/>
    </row>
    <row r="87" spans="2:160" ht="12.75">
      <c r="B87" s="42">
        <f t="shared" si="6"/>
        <v>5</v>
      </c>
      <c r="C87" s="42">
        <f t="shared" si="7"/>
        <v>5</v>
      </c>
      <c r="D87" s="42">
        <f t="shared" si="8"/>
        <v>5</v>
      </c>
      <c r="E87" s="42">
        <f t="shared" si="9"/>
        <v>5</v>
      </c>
      <c r="F87" s="42">
        <f t="shared" si="10"/>
        <v>5</v>
      </c>
      <c r="G87" s="42">
        <f t="shared" si="11"/>
        <v>7</v>
      </c>
      <c r="H87" s="114">
        <f>IF(AND(M87&gt;0,M87&lt;=STATS!$C$22),1,"")</f>
        <v>1</v>
      </c>
      <c r="J87" s="26">
        <v>86</v>
      </c>
      <c r="K87">
        <v>46.25355</v>
      </c>
      <c r="L87">
        <v>-91.92039</v>
      </c>
      <c r="M87" s="10">
        <v>7</v>
      </c>
      <c r="N87" s="10" t="s">
        <v>572</v>
      </c>
      <c r="O87" s="193" t="s">
        <v>614</v>
      </c>
      <c r="Q87" s="10">
        <v>2</v>
      </c>
      <c r="R87" s="17"/>
      <c r="S87" s="17"/>
      <c r="T87" s="27"/>
      <c r="U87" s="27"/>
      <c r="V87" s="27">
        <v>2</v>
      </c>
      <c r="W87" s="27"/>
      <c r="X87" s="27"/>
      <c r="Y87" s="27"/>
      <c r="Z87" s="27"/>
      <c r="AA87" s="27"/>
      <c r="AB87" s="27"/>
      <c r="AC87" s="27"/>
      <c r="AD87" s="27"/>
      <c r="AE87" s="27">
        <v>1</v>
      </c>
      <c r="AF87" s="27"/>
      <c r="AG87" s="27"/>
      <c r="AH87" s="27"/>
      <c r="AQ87" s="10">
        <v>1</v>
      </c>
      <c r="DA87" s="10">
        <v>1</v>
      </c>
      <c r="DE87" s="10">
        <v>2</v>
      </c>
      <c r="EZ87" s="111"/>
      <c r="FA87" s="111"/>
      <c r="FB87" s="111"/>
      <c r="FC87" s="111"/>
      <c r="FD87" s="111"/>
    </row>
    <row r="88" spans="2:160" ht="12.75">
      <c r="B88" s="42">
        <f t="shared" si="6"/>
        <v>3</v>
      </c>
      <c r="C88" s="42">
        <f t="shared" si="7"/>
        <v>3</v>
      </c>
      <c r="D88" s="42">
        <f t="shared" si="8"/>
        <v>3</v>
      </c>
      <c r="E88" s="42">
        <f t="shared" si="9"/>
        <v>3</v>
      </c>
      <c r="F88" s="42">
        <f t="shared" si="10"/>
        <v>3</v>
      </c>
      <c r="G88" s="42">
        <f t="shared" si="11"/>
        <v>9.5</v>
      </c>
      <c r="H88" s="114">
        <f>IF(AND(M88&gt;0,M88&lt;=STATS!$C$22),1,"")</f>
        <v>1</v>
      </c>
      <c r="J88" s="26">
        <v>87</v>
      </c>
      <c r="K88">
        <v>46.2531</v>
      </c>
      <c r="L88">
        <v>-91.92038</v>
      </c>
      <c r="M88" s="10">
        <v>9.5</v>
      </c>
      <c r="N88" s="10" t="s">
        <v>572</v>
      </c>
      <c r="O88" s="193" t="s">
        <v>614</v>
      </c>
      <c r="Q88" s="10">
        <v>1</v>
      </c>
      <c r="R88" s="17"/>
      <c r="S88" s="1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>
        <v>1</v>
      </c>
      <c r="AF88" s="27"/>
      <c r="AG88" s="27"/>
      <c r="AH88" s="27"/>
      <c r="BG88" s="10">
        <v>1</v>
      </c>
      <c r="CY88" s="10">
        <v>1</v>
      </c>
      <c r="EZ88" s="111">
        <v>1</v>
      </c>
      <c r="FA88" s="111"/>
      <c r="FB88" s="111"/>
      <c r="FC88" s="111"/>
      <c r="FD88" s="111"/>
    </row>
    <row r="89" spans="2:160" ht="12.75">
      <c r="B89" s="42">
        <f t="shared" si="6"/>
        <v>0</v>
      </c>
      <c r="C89" s="42">
        <f t="shared" si="7"/>
      </c>
      <c r="D89" s="42">
        <f t="shared" si="8"/>
      </c>
      <c r="E89" s="42">
        <f t="shared" si="9"/>
        <v>0</v>
      </c>
      <c r="F89" s="42">
        <f t="shared" si="10"/>
        <v>0</v>
      </c>
      <c r="G89" s="42">
        <f t="shared" si="11"/>
      </c>
      <c r="H89" s="114">
        <f>IF(AND(M89&gt;0,M89&lt;=STATS!$C$22),1,"")</f>
        <v>1</v>
      </c>
      <c r="J89" s="26">
        <v>88</v>
      </c>
      <c r="K89">
        <v>46.25265</v>
      </c>
      <c r="L89">
        <v>-91.92036</v>
      </c>
      <c r="M89" s="10">
        <v>13</v>
      </c>
      <c r="N89" s="10" t="s">
        <v>572</v>
      </c>
      <c r="O89" s="193" t="s">
        <v>614</v>
      </c>
      <c r="R89" s="17"/>
      <c r="S89" s="1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EZ89" s="111"/>
      <c r="FA89" s="111"/>
      <c r="FB89" s="111"/>
      <c r="FC89" s="111"/>
      <c r="FD89" s="111"/>
    </row>
    <row r="90" spans="2:160" ht="12.75">
      <c r="B90" s="42">
        <f t="shared" si="6"/>
        <v>0</v>
      </c>
      <c r="C90" s="42">
        <f t="shared" si="7"/>
      </c>
      <c r="D90" s="42">
        <f t="shared" si="8"/>
      </c>
      <c r="E90" s="42">
        <f t="shared" si="9"/>
        <v>0</v>
      </c>
      <c r="F90" s="42">
        <f t="shared" si="10"/>
        <v>0</v>
      </c>
      <c r="G90" s="42">
        <f t="shared" si="11"/>
      </c>
      <c r="H90" s="114">
        <f>IF(AND(M90&gt;0,M90&lt;=STATS!$C$22),1,"")</f>
        <v>1</v>
      </c>
      <c r="J90" s="26">
        <v>89</v>
      </c>
      <c r="K90">
        <v>46.2522</v>
      </c>
      <c r="L90">
        <v>-91.92035</v>
      </c>
      <c r="M90" s="10">
        <v>13.5</v>
      </c>
      <c r="N90" s="10" t="s">
        <v>572</v>
      </c>
      <c r="O90" s="193" t="s">
        <v>614</v>
      </c>
      <c r="R90" s="17"/>
      <c r="S90" s="1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EZ90" s="111"/>
      <c r="FA90" s="111"/>
      <c r="FB90" s="111"/>
      <c r="FC90" s="111"/>
      <c r="FD90" s="111"/>
    </row>
    <row r="91" spans="2:160" ht="12.75">
      <c r="B91" s="42">
        <f t="shared" si="6"/>
        <v>0</v>
      </c>
      <c r="C91" s="42">
        <f t="shared" si="7"/>
      </c>
      <c r="D91" s="42">
        <f t="shared" si="8"/>
      </c>
      <c r="E91" s="42">
        <f t="shared" si="9"/>
      </c>
      <c r="F91" s="42">
        <f t="shared" si="10"/>
      </c>
      <c r="G91" s="42">
        <f t="shared" si="11"/>
      </c>
      <c r="H91" s="114">
        <f>IF(AND(M91&gt;0,M91&lt;=STATS!$C$22),1,"")</f>
      </c>
      <c r="J91" s="26">
        <v>90</v>
      </c>
      <c r="K91">
        <v>46.25175</v>
      </c>
      <c r="L91">
        <v>-91.92033</v>
      </c>
      <c r="M91" s="10">
        <v>15.5</v>
      </c>
      <c r="N91" s="10" t="s">
        <v>572</v>
      </c>
      <c r="O91" s="193" t="s">
        <v>614</v>
      </c>
      <c r="R91" s="17"/>
      <c r="S91" s="1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EZ91" s="111"/>
      <c r="FA91" s="111"/>
      <c r="FB91" s="111"/>
      <c r="FC91" s="111"/>
      <c r="FD91" s="111"/>
    </row>
    <row r="92" spans="2:160" ht="12.75">
      <c r="B92" s="42">
        <f t="shared" si="6"/>
        <v>0</v>
      </c>
      <c r="C92" s="42">
        <f t="shared" si="7"/>
      </c>
      <c r="D92" s="42">
        <f t="shared" si="8"/>
      </c>
      <c r="E92" s="42">
        <f t="shared" si="9"/>
        <v>0</v>
      </c>
      <c r="F92" s="42">
        <f t="shared" si="10"/>
        <v>0</v>
      </c>
      <c r="G92" s="42">
        <f t="shared" si="11"/>
      </c>
      <c r="H92" s="114">
        <f>IF(AND(M92&gt;0,M92&lt;=STATS!$C$22),1,"")</f>
        <v>1</v>
      </c>
      <c r="J92" s="26">
        <v>91</v>
      </c>
      <c r="K92">
        <v>46.2513</v>
      </c>
      <c r="L92">
        <v>-91.92031</v>
      </c>
      <c r="M92" s="10">
        <v>12</v>
      </c>
      <c r="N92" s="10" t="s">
        <v>574</v>
      </c>
      <c r="O92" s="193" t="s">
        <v>614</v>
      </c>
      <c r="R92" s="17"/>
      <c r="S92" s="1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EZ92" s="111"/>
      <c r="FA92" s="111"/>
      <c r="FB92" s="111"/>
      <c r="FC92" s="111"/>
      <c r="FD92" s="111"/>
    </row>
    <row r="93" spans="2:160" ht="12.75">
      <c r="B93" s="42">
        <f t="shared" si="6"/>
        <v>0</v>
      </c>
      <c r="C93" s="42">
        <f t="shared" si="7"/>
      </c>
      <c r="D93" s="42">
        <f t="shared" si="8"/>
      </c>
      <c r="E93" s="42">
        <f t="shared" si="9"/>
        <v>0</v>
      </c>
      <c r="F93" s="42">
        <f t="shared" si="10"/>
        <v>0</v>
      </c>
      <c r="G93" s="42">
        <f t="shared" si="11"/>
      </c>
      <c r="H93" s="114">
        <f>IF(AND(M93&gt;0,M93&lt;=STATS!$C$22),1,"")</f>
        <v>1</v>
      </c>
      <c r="J93" s="26">
        <v>92</v>
      </c>
      <c r="K93">
        <v>46.25085</v>
      </c>
      <c r="L93">
        <v>-91.9203</v>
      </c>
      <c r="M93" s="10">
        <v>0.5</v>
      </c>
      <c r="N93" s="10" t="s">
        <v>573</v>
      </c>
      <c r="O93" s="193" t="s">
        <v>614</v>
      </c>
      <c r="R93" s="17"/>
      <c r="S93" s="1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EZ93" s="111"/>
      <c r="FA93" s="111"/>
      <c r="FB93" s="111"/>
      <c r="FC93" s="111"/>
      <c r="FD93" s="111"/>
    </row>
    <row r="94" spans="2:160" ht="12.75">
      <c r="B94" s="42">
        <f t="shared" si="6"/>
        <v>0</v>
      </c>
      <c r="C94" s="42">
        <f t="shared" si="7"/>
      </c>
      <c r="D94" s="42">
        <f t="shared" si="8"/>
      </c>
      <c r="E94" s="42">
        <f t="shared" si="9"/>
      </c>
      <c r="F94" s="42">
        <f t="shared" si="10"/>
      </c>
      <c r="G94" s="42">
        <f t="shared" si="11"/>
      </c>
      <c r="H94" s="114">
        <f>IF(AND(M94&gt;0,M94&lt;=STATS!$C$22),1,"")</f>
      </c>
      <c r="J94" s="26">
        <v>93</v>
      </c>
      <c r="K94">
        <v>46.25896</v>
      </c>
      <c r="L94">
        <v>-91.91993</v>
      </c>
      <c r="P94" s="10" t="s">
        <v>615</v>
      </c>
      <c r="R94" s="17"/>
      <c r="S94" s="1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EZ94" s="111"/>
      <c r="FA94" s="111"/>
      <c r="FB94" s="111"/>
      <c r="FC94" s="111"/>
      <c r="FD94" s="111"/>
    </row>
    <row r="95" spans="2:160" ht="12.75">
      <c r="B95" s="42">
        <f t="shared" si="6"/>
        <v>0</v>
      </c>
      <c r="C95" s="42">
        <f t="shared" si="7"/>
      </c>
      <c r="D95" s="42">
        <f t="shared" si="8"/>
      </c>
      <c r="E95" s="42">
        <f t="shared" si="9"/>
      </c>
      <c r="F95" s="42">
        <f t="shared" si="10"/>
      </c>
      <c r="G95" s="42">
        <f t="shared" si="11"/>
      </c>
      <c r="H95" s="114">
        <f>IF(AND(M95&gt;0,M95&lt;=STATS!$C$22),1,"")</f>
      </c>
      <c r="J95" s="26">
        <v>94</v>
      </c>
      <c r="K95">
        <v>46.25851</v>
      </c>
      <c r="L95">
        <v>-91.91992</v>
      </c>
      <c r="P95" s="10" t="s">
        <v>615</v>
      </c>
      <c r="R95" s="17"/>
      <c r="S95" s="1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EZ95" s="111"/>
      <c r="FA95" s="111"/>
      <c r="FB95" s="111"/>
      <c r="FC95" s="111"/>
      <c r="FD95" s="111"/>
    </row>
    <row r="96" spans="2:160" ht="12.75">
      <c r="B96" s="42">
        <f t="shared" si="6"/>
        <v>0</v>
      </c>
      <c r="C96" s="42">
        <f t="shared" si="7"/>
      </c>
      <c r="D96" s="42">
        <f t="shared" si="8"/>
      </c>
      <c r="E96" s="42">
        <f t="shared" si="9"/>
      </c>
      <c r="F96" s="42">
        <f t="shared" si="10"/>
      </c>
      <c r="G96" s="42">
        <f t="shared" si="11"/>
      </c>
      <c r="H96" s="114">
        <f>IF(AND(M96&gt;0,M96&lt;=STATS!$C$22),1,"")</f>
      </c>
      <c r="J96" s="26">
        <v>95</v>
      </c>
      <c r="K96">
        <v>46.25581</v>
      </c>
      <c r="L96">
        <v>-91.91982</v>
      </c>
      <c r="P96" s="10" t="s">
        <v>615</v>
      </c>
      <c r="R96" s="17"/>
      <c r="S96" s="1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EZ96" s="111"/>
      <c r="FA96" s="111"/>
      <c r="FB96" s="111"/>
      <c r="FC96" s="111"/>
      <c r="FD96" s="111"/>
    </row>
    <row r="97" spans="2:160" ht="12.75">
      <c r="B97" s="42">
        <f t="shared" si="6"/>
        <v>6</v>
      </c>
      <c r="C97" s="42">
        <f t="shared" si="7"/>
        <v>6</v>
      </c>
      <c r="D97" s="42">
        <f t="shared" si="8"/>
        <v>6</v>
      </c>
      <c r="E97" s="42">
        <f t="shared" si="9"/>
        <v>6</v>
      </c>
      <c r="F97" s="42">
        <f t="shared" si="10"/>
        <v>6</v>
      </c>
      <c r="G97" s="42">
        <f t="shared" si="11"/>
        <v>4</v>
      </c>
      <c r="H97" s="114">
        <f>IF(AND(M97&gt;0,M97&lt;=STATS!$C$22),1,"")</f>
        <v>1</v>
      </c>
      <c r="J97" s="26">
        <v>96</v>
      </c>
      <c r="K97">
        <v>46.25401</v>
      </c>
      <c r="L97">
        <v>-91.91976</v>
      </c>
      <c r="M97" s="10">
        <v>4</v>
      </c>
      <c r="N97" s="10" t="s">
        <v>572</v>
      </c>
      <c r="O97" s="193" t="s">
        <v>614</v>
      </c>
      <c r="Q97" s="10">
        <v>2</v>
      </c>
      <c r="R97" s="17"/>
      <c r="S97" s="17"/>
      <c r="T97" s="27"/>
      <c r="U97" s="27"/>
      <c r="V97" s="27">
        <v>1</v>
      </c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Q97" s="10">
        <v>1</v>
      </c>
      <c r="BO97" s="10">
        <v>2</v>
      </c>
      <c r="CI97" s="10">
        <v>1</v>
      </c>
      <c r="DA97" s="10">
        <v>1</v>
      </c>
      <c r="ES97" s="10">
        <v>1</v>
      </c>
      <c r="EZ97" s="111"/>
      <c r="FA97" s="111"/>
      <c r="FB97" s="111"/>
      <c r="FC97" s="111"/>
      <c r="FD97" s="111"/>
    </row>
    <row r="98" spans="2:160" ht="12.75">
      <c r="B98" s="42">
        <f t="shared" si="6"/>
        <v>3</v>
      </c>
      <c r="C98" s="42">
        <f t="shared" si="7"/>
        <v>3</v>
      </c>
      <c r="D98" s="42">
        <f t="shared" si="8"/>
        <v>3</v>
      </c>
      <c r="E98" s="42">
        <f t="shared" si="9"/>
        <v>3</v>
      </c>
      <c r="F98" s="42">
        <f t="shared" si="10"/>
        <v>3</v>
      </c>
      <c r="G98" s="42">
        <f t="shared" si="11"/>
        <v>7</v>
      </c>
      <c r="H98" s="114">
        <f>IF(AND(M98&gt;0,M98&lt;=STATS!$C$22),1,"")</f>
        <v>1</v>
      </c>
      <c r="J98" s="26">
        <v>97</v>
      </c>
      <c r="K98">
        <v>46.25356</v>
      </c>
      <c r="L98">
        <v>-91.91974</v>
      </c>
      <c r="M98" s="10">
        <v>7</v>
      </c>
      <c r="N98" s="10" t="s">
        <v>572</v>
      </c>
      <c r="O98" s="193" t="s">
        <v>614</v>
      </c>
      <c r="Q98" s="10">
        <v>2</v>
      </c>
      <c r="R98" s="17"/>
      <c r="S98" s="1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>
        <v>2</v>
      </c>
      <c r="AF98" s="27"/>
      <c r="AG98" s="27"/>
      <c r="AH98" s="27"/>
      <c r="CW98" s="10">
        <v>1</v>
      </c>
      <c r="DA98" s="10">
        <v>2</v>
      </c>
      <c r="EZ98" s="111"/>
      <c r="FA98" s="111"/>
      <c r="FB98" s="111"/>
      <c r="FC98" s="111"/>
      <c r="FD98" s="111"/>
    </row>
    <row r="99" spans="2:160" ht="12.75">
      <c r="B99" s="42">
        <f t="shared" si="6"/>
        <v>3</v>
      </c>
      <c r="C99" s="42">
        <f t="shared" si="7"/>
        <v>3</v>
      </c>
      <c r="D99" s="42">
        <f t="shared" si="8"/>
        <v>3</v>
      </c>
      <c r="E99" s="42">
        <f t="shared" si="9"/>
        <v>3</v>
      </c>
      <c r="F99" s="42">
        <f t="shared" si="10"/>
        <v>3</v>
      </c>
      <c r="G99" s="42">
        <f t="shared" si="11"/>
        <v>7</v>
      </c>
      <c r="H99" s="114">
        <f>IF(AND(M99&gt;0,M99&lt;=STATS!$C$22),1,"")</f>
        <v>1</v>
      </c>
      <c r="J99" s="26">
        <v>98</v>
      </c>
      <c r="K99">
        <v>46.25311</v>
      </c>
      <c r="L99">
        <v>-91.91973</v>
      </c>
      <c r="M99" s="10">
        <v>7</v>
      </c>
      <c r="N99" s="10" t="s">
        <v>572</v>
      </c>
      <c r="O99" s="193" t="s">
        <v>614</v>
      </c>
      <c r="Q99" s="10">
        <v>2</v>
      </c>
      <c r="R99" s="17"/>
      <c r="S99" s="1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Q99" s="10">
        <v>1</v>
      </c>
      <c r="CW99" s="10">
        <v>1</v>
      </c>
      <c r="DA99" s="10">
        <v>2</v>
      </c>
      <c r="EZ99" s="111"/>
      <c r="FA99" s="111"/>
      <c r="FB99" s="111"/>
      <c r="FC99" s="111"/>
      <c r="FD99" s="111"/>
    </row>
    <row r="100" spans="2:160" ht="12.75">
      <c r="B100" s="42">
        <f t="shared" si="6"/>
        <v>5</v>
      </c>
      <c r="C100" s="42">
        <f t="shared" si="7"/>
        <v>5</v>
      </c>
      <c r="D100" s="42">
        <f t="shared" si="8"/>
        <v>5</v>
      </c>
      <c r="E100" s="42">
        <f t="shared" si="9"/>
        <v>5</v>
      </c>
      <c r="F100" s="42">
        <f t="shared" si="10"/>
        <v>5</v>
      </c>
      <c r="G100" s="42">
        <f t="shared" si="11"/>
        <v>7.5</v>
      </c>
      <c r="H100" s="114">
        <f>IF(AND(M100&gt;0,M100&lt;=STATS!$C$22),1,"")</f>
        <v>1</v>
      </c>
      <c r="J100" s="26">
        <v>99</v>
      </c>
      <c r="K100">
        <v>46.25266</v>
      </c>
      <c r="L100">
        <v>-91.91971</v>
      </c>
      <c r="M100" s="10">
        <v>7.5</v>
      </c>
      <c r="N100" s="10" t="s">
        <v>572</v>
      </c>
      <c r="O100" s="193" t="s">
        <v>614</v>
      </c>
      <c r="Q100" s="10">
        <v>2</v>
      </c>
      <c r="R100" s="17"/>
      <c r="S100" s="1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Q100" s="10">
        <v>1</v>
      </c>
      <c r="CY100" s="10">
        <v>1</v>
      </c>
      <c r="CZ100" s="10">
        <v>2</v>
      </c>
      <c r="DA100" s="10">
        <v>2</v>
      </c>
      <c r="DE100" s="10">
        <v>1</v>
      </c>
      <c r="EZ100" s="111"/>
      <c r="FA100" s="111"/>
      <c r="FB100" s="111"/>
      <c r="FC100" s="111"/>
      <c r="FD100" s="111"/>
    </row>
    <row r="101" spans="2:160" ht="12.75">
      <c r="B101" s="42">
        <f t="shared" si="6"/>
        <v>0</v>
      </c>
      <c r="C101" s="42">
        <f t="shared" si="7"/>
      </c>
      <c r="D101" s="42">
        <f t="shared" si="8"/>
      </c>
      <c r="E101" s="42">
        <f t="shared" si="9"/>
        <v>0</v>
      </c>
      <c r="F101" s="42">
        <f t="shared" si="10"/>
        <v>0</v>
      </c>
      <c r="G101" s="42">
        <f t="shared" si="11"/>
      </c>
      <c r="H101" s="114">
        <f>IF(AND(M101&gt;0,M101&lt;=STATS!$C$22),1,"")</f>
        <v>1</v>
      </c>
      <c r="J101" s="26">
        <v>100</v>
      </c>
      <c r="K101">
        <v>46.25222</v>
      </c>
      <c r="L101">
        <v>-91.9197</v>
      </c>
      <c r="M101" s="10">
        <v>12</v>
      </c>
      <c r="N101" s="10" t="s">
        <v>574</v>
      </c>
      <c r="O101" s="193" t="s">
        <v>614</v>
      </c>
      <c r="R101" s="17"/>
      <c r="S101" s="1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EZ101" s="111"/>
      <c r="FA101" s="111"/>
      <c r="FB101" s="111"/>
      <c r="FC101" s="111"/>
      <c r="FD101" s="111"/>
    </row>
    <row r="102" spans="2:160" ht="12.75">
      <c r="B102" s="42">
        <f t="shared" si="6"/>
        <v>0</v>
      </c>
      <c r="C102" s="42">
        <f t="shared" si="7"/>
      </c>
      <c r="D102" s="42">
        <f t="shared" si="8"/>
      </c>
      <c r="E102" s="42">
        <f t="shared" si="9"/>
        <v>0</v>
      </c>
      <c r="F102" s="42">
        <f t="shared" si="10"/>
        <v>0</v>
      </c>
      <c r="G102" s="42">
        <f t="shared" si="11"/>
      </c>
      <c r="H102" s="114">
        <f>IF(AND(M102&gt;0,M102&lt;=STATS!$C$22),1,"")</f>
        <v>1</v>
      </c>
      <c r="J102" s="26">
        <v>101</v>
      </c>
      <c r="K102">
        <v>46.25177</v>
      </c>
      <c r="L102">
        <v>-91.91968</v>
      </c>
      <c r="M102" s="10">
        <v>13</v>
      </c>
      <c r="N102" s="10" t="s">
        <v>572</v>
      </c>
      <c r="O102" s="193" t="s">
        <v>614</v>
      </c>
      <c r="R102" s="17"/>
      <c r="S102" s="1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EZ102" s="111"/>
      <c r="FA102" s="111"/>
      <c r="FB102" s="111"/>
      <c r="FC102" s="111"/>
      <c r="FD102" s="111"/>
    </row>
    <row r="103" spans="2:160" ht="12.75">
      <c r="B103" s="42">
        <f t="shared" si="6"/>
        <v>0</v>
      </c>
      <c r="C103" s="42">
        <f t="shared" si="7"/>
      </c>
      <c r="D103" s="42">
        <f t="shared" si="8"/>
      </c>
      <c r="E103" s="42">
        <f t="shared" si="9"/>
      </c>
      <c r="F103" s="42">
        <f t="shared" si="10"/>
      </c>
      <c r="G103" s="42">
        <f t="shared" si="11"/>
      </c>
      <c r="H103" s="114">
        <f>IF(AND(M103&gt;0,M103&lt;=STATS!$C$22),1,"")</f>
      </c>
      <c r="J103" s="26">
        <v>102</v>
      </c>
      <c r="K103">
        <v>46.25132</v>
      </c>
      <c r="L103">
        <v>-91.91967</v>
      </c>
      <c r="M103" s="10">
        <v>14.5</v>
      </c>
      <c r="N103" s="10" t="s">
        <v>572</v>
      </c>
      <c r="O103" s="193" t="s">
        <v>614</v>
      </c>
      <c r="R103" s="17"/>
      <c r="S103" s="1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EZ103" s="111"/>
      <c r="FA103" s="111"/>
      <c r="FB103" s="111"/>
      <c r="FC103" s="111"/>
      <c r="FD103" s="111"/>
    </row>
    <row r="104" spans="2:160" ht="12.75">
      <c r="B104" s="42">
        <f t="shared" si="6"/>
        <v>0</v>
      </c>
      <c r="C104" s="42">
        <f t="shared" si="7"/>
      </c>
      <c r="D104" s="42">
        <f t="shared" si="8"/>
      </c>
      <c r="E104" s="42">
        <f t="shared" si="9"/>
        <v>0</v>
      </c>
      <c r="F104" s="42">
        <f t="shared" si="10"/>
        <v>0</v>
      </c>
      <c r="G104" s="42">
        <f t="shared" si="11"/>
      </c>
      <c r="H104" s="114">
        <f>IF(AND(M104&gt;0,M104&lt;=STATS!$C$22),1,"")</f>
        <v>1</v>
      </c>
      <c r="J104" s="26">
        <v>103</v>
      </c>
      <c r="K104">
        <v>46.25087</v>
      </c>
      <c r="L104">
        <v>-91.91965</v>
      </c>
      <c r="M104" s="10">
        <v>14</v>
      </c>
      <c r="N104" s="10" t="s">
        <v>573</v>
      </c>
      <c r="O104" s="193" t="s">
        <v>614</v>
      </c>
      <c r="R104" s="17"/>
      <c r="S104" s="1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EZ104" s="111"/>
      <c r="FA104" s="111"/>
      <c r="FB104" s="111"/>
      <c r="FC104" s="111"/>
      <c r="FD104" s="111"/>
    </row>
    <row r="105" spans="2:160" ht="12.75">
      <c r="B105" s="42">
        <f t="shared" si="6"/>
        <v>5</v>
      </c>
      <c r="C105" s="42">
        <f t="shared" si="7"/>
        <v>5</v>
      </c>
      <c r="D105" s="42">
        <f t="shared" si="8"/>
        <v>5</v>
      </c>
      <c r="E105" s="42">
        <f t="shared" si="9"/>
        <v>5</v>
      </c>
      <c r="F105" s="42">
        <f t="shared" si="10"/>
        <v>5</v>
      </c>
      <c r="G105" s="42">
        <f t="shared" si="11"/>
        <v>6</v>
      </c>
      <c r="H105" s="114">
        <f>IF(AND(M105&gt;0,M105&lt;=STATS!$C$22),1,"")</f>
        <v>1</v>
      </c>
      <c r="J105" s="26">
        <v>104</v>
      </c>
      <c r="K105">
        <v>46.25042</v>
      </c>
      <c r="L105">
        <v>-91.91963</v>
      </c>
      <c r="M105" s="10">
        <v>6</v>
      </c>
      <c r="N105" s="10" t="s">
        <v>572</v>
      </c>
      <c r="O105" s="193" t="s">
        <v>614</v>
      </c>
      <c r="Q105" s="10">
        <v>1</v>
      </c>
      <c r="R105" s="17"/>
      <c r="S105" s="1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Q105" s="10">
        <v>1</v>
      </c>
      <c r="BW105" s="10">
        <v>1</v>
      </c>
      <c r="CY105" s="10">
        <v>1</v>
      </c>
      <c r="DE105" s="10">
        <v>1</v>
      </c>
      <c r="ES105" s="10">
        <v>1</v>
      </c>
      <c r="EZ105" s="111"/>
      <c r="FA105" s="111"/>
      <c r="FB105" s="111"/>
      <c r="FC105" s="111"/>
      <c r="FD105" s="111"/>
    </row>
    <row r="106" spans="2:160" ht="12.75">
      <c r="B106" s="42">
        <f t="shared" si="6"/>
        <v>0</v>
      </c>
      <c r="C106" s="42">
        <f t="shared" si="7"/>
      </c>
      <c r="D106" s="42">
        <f t="shared" si="8"/>
      </c>
      <c r="E106" s="42">
        <f t="shared" si="9"/>
      </c>
      <c r="F106" s="42">
        <f t="shared" si="10"/>
      </c>
      <c r="G106" s="42">
        <f t="shared" si="11"/>
      </c>
      <c r="H106" s="114">
        <f>IF(AND(M106&gt;0,M106&lt;=STATS!$C$22),1,"")</f>
      </c>
      <c r="J106" s="26">
        <v>105</v>
      </c>
      <c r="K106">
        <v>46.25897</v>
      </c>
      <c r="L106">
        <v>-91.91928</v>
      </c>
      <c r="P106" s="10" t="s">
        <v>615</v>
      </c>
      <c r="R106" s="17"/>
      <c r="S106" s="1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EZ106" s="111"/>
      <c r="FA106" s="111"/>
      <c r="FB106" s="111"/>
      <c r="FC106" s="111"/>
      <c r="FD106" s="111"/>
    </row>
    <row r="107" spans="2:160" ht="12.75">
      <c r="B107" s="42">
        <f t="shared" si="6"/>
        <v>0</v>
      </c>
      <c r="C107" s="42">
        <f t="shared" si="7"/>
      </c>
      <c r="D107" s="42">
        <f t="shared" si="8"/>
      </c>
      <c r="E107" s="42">
        <f t="shared" si="9"/>
      </c>
      <c r="F107" s="42">
        <f t="shared" si="10"/>
      </c>
      <c r="G107" s="42">
        <f t="shared" si="11"/>
      </c>
      <c r="H107" s="114">
        <f>IF(AND(M107&gt;0,M107&lt;=STATS!$C$22),1,"")</f>
      </c>
      <c r="J107" s="26">
        <v>106</v>
      </c>
      <c r="K107">
        <v>46.25852</v>
      </c>
      <c r="L107">
        <v>-91.91927</v>
      </c>
      <c r="P107" s="10" t="s">
        <v>615</v>
      </c>
      <c r="R107" s="17"/>
      <c r="S107" s="1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EZ107" s="111"/>
      <c r="FA107" s="111"/>
      <c r="FB107" s="111"/>
      <c r="FC107" s="111"/>
      <c r="FD107" s="111"/>
    </row>
    <row r="108" spans="2:160" ht="12.75">
      <c r="B108" s="42">
        <f t="shared" si="6"/>
        <v>0</v>
      </c>
      <c r="C108" s="42">
        <f t="shared" si="7"/>
      </c>
      <c r="D108" s="42">
        <f t="shared" si="8"/>
      </c>
      <c r="E108" s="42">
        <f t="shared" si="9"/>
      </c>
      <c r="F108" s="42">
        <f t="shared" si="10"/>
      </c>
      <c r="G108" s="42">
        <f t="shared" si="11"/>
      </c>
      <c r="H108" s="114">
        <f>IF(AND(M108&gt;0,M108&lt;=STATS!$C$22),1,"")</f>
      </c>
      <c r="J108" s="26">
        <v>107</v>
      </c>
      <c r="K108">
        <v>46.25807</v>
      </c>
      <c r="L108">
        <v>-91.91925</v>
      </c>
      <c r="P108" s="10" t="s">
        <v>615</v>
      </c>
      <c r="R108" s="17"/>
      <c r="S108" s="1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EZ108" s="111"/>
      <c r="FA108" s="111"/>
      <c r="FB108" s="111"/>
      <c r="FC108" s="111"/>
      <c r="FD108" s="111"/>
    </row>
    <row r="109" spans="2:160" ht="12.75">
      <c r="B109" s="42">
        <f t="shared" si="6"/>
        <v>0</v>
      </c>
      <c r="C109" s="42">
        <f t="shared" si="7"/>
      </c>
      <c r="D109" s="42">
        <f t="shared" si="8"/>
      </c>
      <c r="E109" s="42">
        <f t="shared" si="9"/>
      </c>
      <c r="F109" s="42">
        <f t="shared" si="10"/>
      </c>
      <c r="G109" s="42">
        <f t="shared" si="11"/>
      </c>
      <c r="H109" s="114">
        <f>IF(AND(M109&gt;0,M109&lt;=STATS!$C$22),1,"")</f>
      </c>
      <c r="J109" s="26">
        <v>108</v>
      </c>
      <c r="K109">
        <v>46.25762</v>
      </c>
      <c r="L109">
        <v>-91.91924</v>
      </c>
      <c r="P109" s="10" t="s">
        <v>615</v>
      </c>
      <c r="R109" s="17"/>
      <c r="S109" s="1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EZ109" s="111"/>
      <c r="FA109" s="111"/>
      <c r="FB109" s="111"/>
      <c r="FC109" s="111"/>
      <c r="FD109" s="111"/>
    </row>
    <row r="110" spans="2:160" ht="12.75">
      <c r="B110" s="42">
        <f t="shared" si="6"/>
        <v>0</v>
      </c>
      <c r="C110" s="42">
        <f t="shared" si="7"/>
      </c>
      <c r="D110" s="42">
        <f t="shared" si="8"/>
      </c>
      <c r="E110" s="42">
        <f t="shared" si="9"/>
      </c>
      <c r="F110" s="42">
        <f t="shared" si="10"/>
      </c>
      <c r="G110" s="42">
        <f t="shared" si="11"/>
      </c>
      <c r="H110" s="114">
        <f>IF(AND(M110&gt;0,M110&lt;=STATS!$C$22),1,"")</f>
      </c>
      <c r="J110" s="26">
        <v>109</v>
      </c>
      <c r="K110">
        <v>46.25717</v>
      </c>
      <c r="L110">
        <v>-91.91922</v>
      </c>
      <c r="P110" s="10" t="s">
        <v>615</v>
      </c>
      <c r="R110" s="17"/>
      <c r="S110" s="1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EZ110" s="111"/>
      <c r="FA110" s="111"/>
      <c r="FB110" s="111"/>
      <c r="FC110" s="111"/>
      <c r="FD110" s="111"/>
    </row>
    <row r="111" spans="2:160" ht="12.75">
      <c r="B111" s="42">
        <f t="shared" si="6"/>
        <v>0</v>
      </c>
      <c r="C111" s="42">
        <f t="shared" si="7"/>
      </c>
      <c r="D111" s="42">
        <f t="shared" si="8"/>
      </c>
      <c r="E111" s="42">
        <f t="shared" si="9"/>
      </c>
      <c r="F111" s="42">
        <f t="shared" si="10"/>
      </c>
      <c r="G111" s="42">
        <f t="shared" si="11"/>
      </c>
      <c r="H111" s="114">
        <f>IF(AND(M111&gt;0,M111&lt;=STATS!$C$22),1,"")</f>
      </c>
      <c r="J111" s="26">
        <v>110</v>
      </c>
      <c r="K111">
        <v>46.25582</v>
      </c>
      <c r="L111">
        <v>-91.91917</v>
      </c>
      <c r="P111" s="10" t="s">
        <v>615</v>
      </c>
      <c r="R111" s="17"/>
      <c r="S111" s="1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EZ111" s="111"/>
      <c r="FA111" s="111"/>
      <c r="FB111" s="111"/>
      <c r="FC111" s="111"/>
      <c r="FD111" s="111"/>
    </row>
    <row r="112" spans="2:160" ht="12.75">
      <c r="B112" s="42">
        <f t="shared" si="6"/>
        <v>0</v>
      </c>
      <c r="C112" s="42">
        <f t="shared" si="7"/>
      </c>
      <c r="D112" s="42">
        <f t="shared" si="8"/>
      </c>
      <c r="E112" s="42">
        <f t="shared" si="9"/>
      </c>
      <c r="F112" s="42">
        <f t="shared" si="10"/>
      </c>
      <c r="G112" s="42">
        <f t="shared" si="11"/>
      </c>
      <c r="H112" s="114">
        <f>IF(AND(M112&gt;0,M112&lt;=STATS!$C$22),1,"")</f>
      </c>
      <c r="J112" s="26">
        <v>111</v>
      </c>
      <c r="K112">
        <v>46.25537</v>
      </c>
      <c r="L112">
        <v>-91.91916</v>
      </c>
      <c r="P112" s="10" t="s">
        <v>615</v>
      </c>
      <c r="R112" s="17"/>
      <c r="S112" s="1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EZ112" s="111"/>
      <c r="FA112" s="111"/>
      <c r="FB112" s="111"/>
      <c r="FC112" s="111"/>
      <c r="FD112" s="111"/>
    </row>
    <row r="113" spans="2:160" ht="12.75">
      <c r="B113" s="42">
        <f t="shared" si="6"/>
        <v>6</v>
      </c>
      <c r="C113" s="42">
        <f t="shared" si="7"/>
        <v>6</v>
      </c>
      <c r="D113" s="42">
        <f t="shared" si="8"/>
        <v>6</v>
      </c>
      <c r="E113" s="42">
        <f t="shared" si="9"/>
        <v>6</v>
      </c>
      <c r="F113" s="42">
        <f t="shared" si="10"/>
        <v>6</v>
      </c>
      <c r="G113" s="42">
        <f t="shared" si="11"/>
        <v>3</v>
      </c>
      <c r="H113" s="114">
        <f>IF(AND(M113&gt;0,M113&lt;=STATS!$C$22),1,"")</f>
        <v>1</v>
      </c>
      <c r="J113" s="26">
        <v>112</v>
      </c>
      <c r="K113">
        <v>46.25402</v>
      </c>
      <c r="L113">
        <v>-91.91911</v>
      </c>
      <c r="M113" s="10">
        <v>3</v>
      </c>
      <c r="N113" s="10" t="s">
        <v>572</v>
      </c>
      <c r="O113" s="193" t="s">
        <v>614</v>
      </c>
      <c r="Q113" s="10">
        <v>3</v>
      </c>
      <c r="R113" s="17"/>
      <c r="S113" s="1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BG113" s="10">
        <v>1</v>
      </c>
      <c r="CB113" s="10">
        <v>3</v>
      </c>
      <c r="CI113" s="10">
        <v>1</v>
      </c>
      <c r="CY113" s="10">
        <v>1</v>
      </c>
      <c r="DA113" s="10">
        <v>2</v>
      </c>
      <c r="DE113" s="10">
        <v>2</v>
      </c>
      <c r="EZ113" s="111"/>
      <c r="FA113" s="111"/>
      <c r="FB113" s="111"/>
      <c r="FC113" s="111"/>
      <c r="FD113" s="111"/>
    </row>
    <row r="114" spans="2:160" ht="12.75">
      <c r="B114" s="42">
        <f t="shared" si="6"/>
        <v>4</v>
      </c>
      <c r="C114" s="42">
        <f t="shared" si="7"/>
        <v>4</v>
      </c>
      <c r="D114" s="42">
        <f t="shared" si="8"/>
        <v>4</v>
      </c>
      <c r="E114" s="42">
        <f t="shared" si="9"/>
        <v>4</v>
      </c>
      <c r="F114" s="42">
        <f t="shared" si="10"/>
        <v>4</v>
      </c>
      <c r="G114" s="42">
        <f t="shared" si="11"/>
        <v>6</v>
      </c>
      <c r="H114" s="114">
        <f>IF(AND(M114&gt;0,M114&lt;=STATS!$C$22),1,"")</f>
        <v>1</v>
      </c>
      <c r="J114" s="26">
        <v>113</v>
      </c>
      <c r="K114">
        <v>46.25358</v>
      </c>
      <c r="L114">
        <v>-91.9191</v>
      </c>
      <c r="M114" s="10">
        <v>6</v>
      </c>
      <c r="N114" s="10" t="s">
        <v>572</v>
      </c>
      <c r="O114" s="193" t="s">
        <v>614</v>
      </c>
      <c r="Q114" s="10">
        <v>2</v>
      </c>
      <c r="R114" s="17"/>
      <c r="S114" s="1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>
        <v>1</v>
      </c>
      <c r="AF114" s="27"/>
      <c r="AG114" s="27"/>
      <c r="AH114" s="27"/>
      <c r="BG114" s="10">
        <v>1</v>
      </c>
      <c r="DA114" s="10">
        <v>2</v>
      </c>
      <c r="DE114" s="10">
        <v>2</v>
      </c>
      <c r="EZ114" s="111"/>
      <c r="FA114" s="111"/>
      <c r="FB114" s="111"/>
      <c r="FC114" s="111"/>
      <c r="FD114" s="111"/>
    </row>
    <row r="115" spans="2:160" ht="12.75">
      <c r="B115" s="42">
        <f t="shared" si="6"/>
        <v>4</v>
      </c>
      <c r="C115" s="42">
        <f t="shared" si="7"/>
        <v>4</v>
      </c>
      <c r="D115" s="42">
        <f t="shared" si="8"/>
        <v>4</v>
      </c>
      <c r="E115" s="42">
        <f t="shared" si="9"/>
        <v>4</v>
      </c>
      <c r="F115" s="42">
        <f t="shared" si="10"/>
        <v>4</v>
      </c>
      <c r="G115" s="42">
        <f t="shared" si="11"/>
        <v>6.5</v>
      </c>
      <c r="H115" s="114">
        <f>IF(AND(M115&gt;0,M115&lt;=STATS!$C$22),1,"")</f>
        <v>1</v>
      </c>
      <c r="J115" s="26">
        <v>114</v>
      </c>
      <c r="K115">
        <v>46.25313</v>
      </c>
      <c r="L115">
        <v>-91.91908</v>
      </c>
      <c r="M115" s="10">
        <v>6.5</v>
      </c>
      <c r="N115" s="10" t="s">
        <v>572</v>
      </c>
      <c r="O115" s="193" t="s">
        <v>614</v>
      </c>
      <c r="Q115" s="10">
        <v>3</v>
      </c>
      <c r="R115" s="17"/>
      <c r="S115" s="1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Q115" s="10">
        <v>1</v>
      </c>
      <c r="CW115" s="10">
        <v>1</v>
      </c>
      <c r="DA115" s="10">
        <v>3</v>
      </c>
      <c r="DE115" s="10">
        <v>1</v>
      </c>
      <c r="EZ115" s="111"/>
      <c r="FA115" s="111"/>
      <c r="FB115" s="111"/>
      <c r="FC115" s="111"/>
      <c r="FD115" s="111"/>
    </row>
    <row r="116" spans="2:160" ht="12.75">
      <c r="B116" s="42">
        <f t="shared" si="6"/>
        <v>4</v>
      </c>
      <c r="C116" s="42">
        <f t="shared" si="7"/>
        <v>4</v>
      </c>
      <c r="D116" s="42">
        <f t="shared" si="8"/>
        <v>4</v>
      </c>
      <c r="E116" s="42">
        <f t="shared" si="9"/>
        <v>4</v>
      </c>
      <c r="F116" s="42">
        <f t="shared" si="10"/>
        <v>4</v>
      </c>
      <c r="G116" s="42">
        <f t="shared" si="11"/>
        <v>6.5</v>
      </c>
      <c r="H116" s="114">
        <f>IF(AND(M116&gt;0,M116&lt;=STATS!$C$22),1,"")</f>
        <v>1</v>
      </c>
      <c r="J116" s="26">
        <v>115</v>
      </c>
      <c r="K116">
        <v>46.25268</v>
      </c>
      <c r="L116">
        <v>-91.91906</v>
      </c>
      <c r="M116" s="10">
        <v>6.5</v>
      </c>
      <c r="N116" s="10" t="s">
        <v>572</v>
      </c>
      <c r="O116" s="193" t="s">
        <v>614</v>
      </c>
      <c r="Q116" s="10">
        <v>2</v>
      </c>
      <c r="R116" s="17"/>
      <c r="S116" s="1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CW116" s="10">
        <v>1</v>
      </c>
      <c r="CY116" s="10">
        <v>1</v>
      </c>
      <c r="DA116" s="10">
        <v>2</v>
      </c>
      <c r="DE116" s="10">
        <v>1</v>
      </c>
      <c r="EZ116" s="111"/>
      <c r="FA116" s="111"/>
      <c r="FB116" s="111"/>
      <c r="FC116" s="111"/>
      <c r="FD116" s="111"/>
    </row>
    <row r="117" spans="2:160" ht="12.75">
      <c r="B117" s="42">
        <f t="shared" si="6"/>
        <v>5</v>
      </c>
      <c r="C117" s="42">
        <f t="shared" si="7"/>
        <v>5</v>
      </c>
      <c r="D117" s="42">
        <f t="shared" si="8"/>
        <v>5</v>
      </c>
      <c r="E117" s="42">
        <f t="shared" si="9"/>
        <v>5</v>
      </c>
      <c r="F117" s="42">
        <f t="shared" si="10"/>
        <v>5</v>
      </c>
      <c r="G117" s="42">
        <f t="shared" si="11"/>
        <v>6</v>
      </c>
      <c r="H117" s="114">
        <f>IF(AND(M117&gt;0,M117&lt;=STATS!$C$22),1,"")</f>
        <v>1</v>
      </c>
      <c r="J117" s="26">
        <v>116</v>
      </c>
      <c r="K117">
        <v>46.25223</v>
      </c>
      <c r="L117">
        <v>-91.91905</v>
      </c>
      <c r="M117" s="10">
        <v>6</v>
      </c>
      <c r="N117" s="10" t="s">
        <v>572</v>
      </c>
      <c r="O117" s="193" t="s">
        <v>614</v>
      </c>
      <c r="Q117" s="10">
        <v>2</v>
      </c>
      <c r="R117" s="17"/>
      <c r="S117" s="17"/>
      <c r="T117" s="27"/>
      <c r="U117" s="27"/>
      <c r="V117" s="27">
        <v>1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CW117" s="10">
        <v>1</v>
      </c>
      <c r="CZ117" s="10">
        <v>2</v>
      </c>
      <c r="DA117" s="10">
        <v>2</v>
      </c>
      <c r="DE117" s="10">
        <v>1</v>
      </c>
      <c r="EZ117" s="111"/>
      <c r="FA117" s="111"/>
      <c r="FB117" s="111"/>
      <c r="FC117" s="111"/>
      <c r="FD117" s="111"/>
    </row>
    <row r="118" spans="2:160" ht="12.75">
      <c r="B118" s="42">
        <f t="shared" si="6"/>
        <v>5</v>
      </c>
      <c r="C118" s="42">
        <f t="shared" si="7"/>
        <v>5</v>
      </c>
      <c r="D118" s="42">
        <f t="shared" si="8"/>
        <v>5</v>
      </c>
      <c r="E118" s="42">
        <f t="shared" si="9"/>
        <v>5</v>
      </c>
      <c r="F118" s="42">
        <f t="shared" si="10"/>
        <v>5</v>
      </c>
      <c r="G118" s="42">
        <f t="shared" si="11"/>
        <v>7</v>
      </c>
      <c r="H118" s="114">
        <f>IF(AND(M118&gt;0,M118&lt;=STATS!$C$22),1,"")</f>
        <v>1</v>
      </c>
      <c r="J118" s="26">
        <v>117</v>
      </c>
      <c r="K118">
        <v>46.25178</v>
      </c>
      <c r="L118">
        <v>-91.91903</v>
      </c>
      <c r="M118" s="10">
        <v>7</v>
      </c>
      <c r="N118" s="10" t="s">
        <v>572</v>
      </c>
      <c r="O118" s="193" t="s">
        <v>614</v>
      </c>
      <c r="Q118" s="10">
        <v>2</v>
      </c>
      <c r="R118" s="17"/>
      <c r="S118" s="1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BG118" s="10">
        <v>1</v>
      </c>
      <c r="BO118" s="10">
        <v>1</v>
      </c>
      <c r="CW118" s="10">
        <v>2</v>
      </c>
      <c r="CY118" s="10">
        <v>1</v>
      </c>
      <c r="DE118" s="10">
        <v>2</v>
      </c>
      <c r="EZ118" s="111"/>
      <c r="FA118" s="111"/>
      <c r="FB118" s="111"/>
      <c r="FC118" s="111"/>
      <c r="FD118" s="111"/>
    </row>
    <row r="119" spans="2:160" ht="12.75">
      <c r="B119" s="42">
        <f t="shared" si="6"/>
        <v>1</v>
      </c>
      <c r="C119" s="42">
        <f t="shared" si="7"/>
        <v>1</v>
      </c>
      <c r="D119" s="42">
        <f t="shared" si="8"/>
        <v>1</v>
      </c>
      <c r="E119" s="42">
        <f t="shared" si="9"/>
        <v>1</v>
      </c>
      <c r="F119" s="42">
        <f t="shared" si="10"/>
        <v>1</v>
      </c>
      <c r="G119" s="42">
        <f t="shared" si="11"/>
        <v>9.5</v>
      </c>
      <c r="H119" s="114">
        <f>IF(AND(M119&gt;0,M119&lt;=STATS!$C$22),1,"")</f>
        <v>1</v>
      </c>
      <c r="J119" s="26">
        <v>118</v>
      </c>
      <c r="K119">
        <v>46.25133</v>
      </c>
      <c r="L119">
        <v>-91.91902</v>
      </c>
      <c r="M119" s="10">
        <v>9.5</v>
      </c>
      <c r="N119" s="10" t="s">
        <v>572</v>
      </c>
      <c r="O119" s="193" t="s">
        <v>614</v>
      </c>
      <c r="Q119" s="10">
        <v>1</v>
      </c>
      <c r="R119" s="17"/>
      <c r="S119" s="1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CY119" s="10">
        <v>1</v>
      </c>
      <c r="EZ119" s="111"/>
      <c r="FA119" s="111"/>
      <c r="FB119" s="111"/>
      <c r="FC119" s="111"/>
      <c r="FD119" s="111"/>
    </row>
    <row r="120" spans="2:160" ht="12.75">
      <c r="B120" s="42">
        <f t="shared" si="6"/>
        <v>0</v>
      </c>
      <c r="C120" s="42">
        <f t="shared" si="7"/>
      </c>
      <c r="D120" s="42">
        <f t="shared" si="8"/>
      </c>
      <c r="E120" s="42">
        <f t="shared" si="9"/>
        <v>0</v>
      </c>
      <c r="F120" s="42">
        <f t="shared" si="10"/>
        <v>0</v>
      </c>
      <c r="G120" s="42">
        <f t="shared" si="11"/>
      </c>
      <c r="H120" s="114">
        <f>IF(AND(M120&gt;0,M120&lt;=STATS!$C$22),1,"")</f>
        <v>1</v>
      </c>
      <c r="J120" s="26">
        <v>119</v>
      </c>
      <c r="K120">
        <v>46.25088</v>
      </c>
      <c r="L120">
        <v>-91.919</v>
      </c>
      <c r="M120" s="10">
        <v>13</v>
      </c>
      <c r="N120" s="10" t="s">
        <v>572</v>
      </c>
      <c r="O120" s="193" t="s">
        <v>614</v>
      </c>
      <c r="R120" s="17"/>
      <c r="S120" s="1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EZ120" s="111"/>
      <c r="FA120" s="111"/>
      <c r="FB120" s="111"/>
      <c r="FC120" s="111"/>
      <c r="FD120" s="111"/>
    </row>
    <row r="121" spans="2:160" ht="12.75">
      <c r="B121" s="42">
        <f t="shared" si="6"/>
        <v>0</v>
      </c>
      <c r="C121" s="42">
        <f t="shared" si="7"/>
      </c>
      <c r="D121" s="42">
        <f t="shared" si="8"/>
      </c>
      <c r="E121" s="42">
        <f t="shared" si="9"/>
        <v>0</v>
      </c>
      <c r="F121" s="42">
        <f t="shared" si="10"/>
        <v>0</v>
      </c>
      <c r="G121" s="42">
        <f t="shared" si="11"/>
      </c>
      <c r="H121" s="114">
        <f>IF(AND(M121&gt;0,M121&lt;=STATS!$C$22),1,"")</f>
        <v>1</v>
      </c>
      <c r="J121" s="26">
        <v>120</v>
      </c>
      <c r="K121">
        <v>46.25043</v>
      </c>
      <c r="L121">
        <v>-91.91899</v>
      </c>
      <c r="M121" s="10">
        <v>14</v>
      </c>
      <c r="N121" s="10" t="s">
        <v>572</v>
      </c>
      <c r="O121" s="193" t="s">
        <v>614</v>
      </c>
      <c r="R121" s="17"/>
      <c r="S121" s="1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EZ121" s="111"/>
      <c r="FA121" s="111"/>
      <c r="FB121" s="111"/>
      <c r="FC121" s="111"/>
      <c r="FD121" s="111"/>
    </row>
    <row r="122" spans="2:160" ht="12.75">
      <c r="B122" s="42">
        <f t="shared" si="6"/>
        <v>0</v>
      </c>
      <c r="C122" s="42">
        <f t="shared" si="7"/>
      </c>
      <c r="D122" s="42">
        <f t="shared" si="8"/>
      </c>
      <c r="E122" s="42">
        <f t="shared" si="9"/>
        <v>0</v>
      </c>
      <c r="F122" s="42">
        <f t="shared" si="10"/>
        <v>0</v>
      </c>
      <c r="G122" s="42">
        <f t="shared" si="11"/>
      </c>
      <c r="H122" s="114">
        <f>IF(AND(M122&gt;0,M122&lt;=STATS!$C$22),1,"")</f>
        <v>1</v>
      </c>
      <c r="J122" s="26">
        <v>121</v>
      </c>
      <c r="K122">
        <v>46.24998</v>
      </c>
      <c r="L122">
        <v>-91.91897</v>
      </c>
      <c r="M122" s="10">
        <v>14</v>
      </c>
      <c r="N122" s="10" t="s">
        <v>574</v>
      </c>
      <c r="O122" s="193" t="s">
        <v>614</v>
      </c>
      <c r="R122" s="17"/>
      <c r="S122" s="1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EZ122" s="111"/>
      <c r="FA122" s="111"/>
      <c r="FB122" s="111"/>
      <c r="FC122" s="111"/>
      <c r="FD122" s="111"/>
    </row>
    <row r="123" spans="2:160" ht="12.75">
      <c r="B123" s="42">
        <f t="shared" si="6"/>
        <v>2</v>
      </c>
      <c r="C123" s="42">
        <f t="shared" si="7"/>
        <v>2</v>
      </c>
      <c r="D123" s="42">
        <f t="shared" si="8"/>
        <v>2</v>
      </c>
      <c r="E123" s="42">
        <f t="shared" si="9"/>
        <v>2</v>
      </c>
      <c r="F123" s="42">
        <f t="shared" si="10"/>
        <v>2</v>
      </c>
      <c r="G123" s="42">
        <f t="shared" si="11"/>
        <v>0.5</v>
      </c>
      <c r="H123" s="114">
        <f>IF(AND(M123&gt;0,M123&lt;=STATS!$C$22),1,"")</f>
        <v>1</v>
      </c>
      <c r="J123" s="26">
        <v>122</v>
      </c>
      <c r="K123">
        <v>46.24953</v>
      </c>
      <c r="L123">
        <v>-91.91896</v>
      </c>
      <c r="M123" s="10">
        <v>0.5</v>
      </c>
      <c r="N123" s="10" t="s">
        <v>573</v>
      </c>
      <c r="O123" s="193" t="s">
        <v>614</v>
      </c>
      <c r="Q123" s="10">
        <v>3</v>
      </c>
      <c r="R123" s="17"/>
      <c r="S123" s="1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S123" s="10">
        <v>1</v>
      </c>
      <c r="DZ123" s="10">
        <v>3</v>
      </c>
      <c r="EZ123" s="111"/>
      <c r="FA123" s="111"/>
      <c r="FB123" s="111"/>
      <c r="FC123" s="111"/>
      <c r="FD123" s="111"/>
    </row>
    <row r="124" spans="2:160" ht="12.75">
      <c r="B124" s="42">
        <f t="shared" si="6"/>
        <v>0</v>
      </c>
      <c r="C124" s="42">
        <f t="shared" si="7"/>
      </c>
      <c r="D124" s="42">
        <f t="shared" si="8"/>
      </c>
      <c r="E124" s="42">
        <f t="shared" si="9"/>
      </c>
      <c r="F124" s="42">
        <f t="shared" si="10"/>
      </c>
      <c r="G124" s="42">
        <f t="shared" si="11"/>
      </c>
      <c r="H124" s="114">
        <f>IF(AND(M124&gt;0,M124&lt;=STATS!$C$22),1,"")</f>
      </c>
      <c r="J124" s="26">
        <v>123</v>
      </c>
      <c r="K124">
        <v>46.25853</v>
      </c>
      <c r="L124">
        <v>-91.91862</v>
      </c>
      <c r="P124" s="10" t="s">
        <v>615</v>
      </c>
      <c r="R124" s="17"/>
      <c r="S124" s="1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EZ124" s="111"/>
      <c r="FA124" s="111"/>
      <c r="FB124" s="111"/>
      <c r="FC124" s="111"/>
      <c r="FD124" s="111"/>
    </row>
    <row r="125" spans="2:160" ht="12.75">
      <c r="B125" s="42">
        <f t="shared" si="6"/>
        <v>0</v>
      </c>
      <c r="C125" s="42">
        <f t="shared" si="7"/>
      </c>
      <c r="D125" s="42">
        <f t="shared" si="8"/>
      </c>
      <c r="E125" s="42">
        <f t="shared" si="9"/>
      </c>
      <c r="F125" s="42">
        <f t="shared" si="10"/>
      </c>
      <c r="G125" s="42">
        <f t="shared" si="11"/>
      </c>
      <c r="H125" s="114">
        <f>IF(AND(M125&gt;0,M125&lt;=STATS!$C$22),1,"")</f>
      </c>
      <c r="J125" s="26">
        <v>124</v>
      </c>
      <c r="K125">
        <v>46.25718</v>
      </c>
      <c r="L125">
        <v>-91.91857</v>
      </c>
      <c r="P125" s="10" t="s">
        <v>615</v>
      </c>
      <c r="R125" s="17"/>
      <c r="S125" s="1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EZ125" s="111"/>
      <c r="FA125" s="111"/>
      <c r="FB125" s="111"/>
      <c r="FC125" s="111"/>
      <c r="FD125" s="111"/>
    </row>
    <row r="126" spans="2:160" ht="12.75">
      <c r="B126" s="42">
        <f t="shared" si="6"/>
        <v>0</v>
      </c>
      <c r="C126" s="42">
        <f t="shared" si="7"/>
      </c>
      <c r="D126" s="42">
        <f t="shared" si="8"/>
      </c>
      <c r="E126" s="42">
        <f t="shared" si="9"/>
      </c>
      <c r="F126" s="42">
        <f t="shared" si="10"/>
      </c>
      <c r="G126" s="42">
        <f t="shared" si="11"/>
      </c>
      <c r="H126" s="114">
        <f>IF(AND(M126&gt;0,M126&lt;=STATS!$C$22),1,"")</f>
      </c>
      <c r="J126" s="26">
        <v>125</v>
      </c>
      <c r="K126">
        <v>46.25673</v>
      </c>
      <c r="L126">
        <v>-91.91856</v>
      </c>
      <c r="P126" s="10" t="s">
        <v>615</v>
      </c>
      <c r="R126" s="17"/>
      <c r="S126" s="1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EZ126" s="111"/>
      <c r="FA126" s="111"/>
      <c r="FB126" s="111"/>
      <c r="FC126" s="111"/>
      <c r="FD126" s="111"/>
    </row>
    <row r="127" spans="2:160" ht="12.75">
      <c r="B127" s="42">
        <f t="shared" si="6"/>
        <v>0</v>
      </c>
      <c r="C127" s="42">
        <f t="shared" si="7"/>
      </c>
      <c r="D127" s="42">
        <f t="shared" si="8"/>
      </c>
      <c r="E127" s="42">
        <f t="shared" si="9"/>
      </c>
      <c r="F127" s="42">
        <f t="shared" si="10"/>
      </c>
      <c r="G127" s="42">
        <f t="shared" si="11"/>
      </c>
      <c r="H127" s="114">
        <f>IF(AND(M127&gt;0,M127&lt;=STATS!$C$22),1,"")</f>
      </c>
      <c r="J127" s="26">
        <v>126</v>
      </c>
      <c r="K127">
        <v>46.25628</v>
      </c>
      <c r="L127">
        <v>-91.91854</v>
      </c>
      <c r="P127" s="10" t="s">
        <v>615</v>
      </c>
      <c r="R127" s="17"/>
      <c r="S127" s="1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EZ127" s="111"/>
      <c r="FA127" s="111"/>
      <c r="FB127" s="111"/>
      <c r="FC127" s="111"/>
      <c r="FD127" s="111"/>
    </row>
    <row r="128" spans="2:160" ht="12.75">
      <c r="B128" s="42">
        <f t="shared" si="6"/>
        <v>0</v>
      </c>
      <c r="C128" s="42">
        <f t="shared" si="7"/>
      </c>
      <c r="D128" s="42">
        <f t="shared" si="8"/>
      </c>
      <c r="E128" s="42">
        <f t="shared" si="9"/>
      </c>
      <c r="F128" s="42">
        <f t="shared" si="10"/>
      </c>
      <c r="G128" s="42">
        <f t="shared" si="11"/>
      </c>
      <c r="H128" s="114">
        <f>IF(AND(M128&gt;0,M128&lt;=STATS!$C$22),1,"")</f>
      </c>
      <c r="J128" s="26">
        <v>127</v>
      </c>
      <c r="K128">
        <v>46.25539</v>
      </c>
      <c r="L128">
        <v>-91.91851</v>
      </c>
      <c r="P128" s="10" t="s">
        <v>615</v>
      </c>
      <c r="R128" s="17"/>
      <c r="S128" s="1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EZ128" s="111"/>
      <c r="FA128" s="111"/>
      <c r="FB128" s="111"/>
      <c r="FC128" s="111"/>
      <c r="FD128" s="111"/>
    </row>
    <row r="129" spans="2:160" ht="12.75">
      <c r="B129" s="42">
        <f t="shared" si="6"/>
        <v>7</v>
      </c>
      <c r="C129" s="42">
        <f t="shared" si="7"/>
        <v>7</v>
      </c>
      <c r="D129" s="42">
        <f t="shared" si="8"/>
        <v>7</v>
      </c>
      <c r="E129" s="42">
        <f t="shared" si="9"/>
        <v>7</v>
      </c>
      <c r="F129" s="42">
        <f t="shared" si="10"/>
        <v>7</v>
      </c>
      <c r="G129" s="42">
        <f t="shared" si="11"/>
        <v>2.5</v>
      </c>
      <c r="H129" s="114">
        <f>IF(AND(M129&gt;0,M129&lt;=STATS!$C$22),1,"")</f>
        <v>1</v>
      </c>
      <c r="J129" s="26">
        <v>128</v>
      </c>
      <c r="K129">
        <v>46.25404</v>
      </c>
      <c r="L129">
        <v>-91.91846</v>
      </c>
      <c r="M129" s="10">
        <v>2.5</v>
      </c>
      <c r="N129" s="10" t="s">
        <v>573</v>
      </c>
      <c r="O129" s="193" t="s">
        <v>614</v>
      </c>
      <c r="Q129" s="10">
        <v>2</v>
      </c>
      <c r="R129" s="17"/>
      <c r="S129" s="17"/>
      <c r="T129" s="27"/>
      <c r="U129" s="27"/>
      <c r="V129" s="27">
        <v>1</v>
      </c>
      <c r="W129" s="27"/>
      <c r="X129" s="27">
        <v>1</v>
      </c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Q129" s="10">
        <v>1</v>
      </c>
      <c r="BG129" s="10">
        <v>1</v>
      </c>
      <c r="CB129" s="10">
        <v>2</v>
      </c>
      <c r="DA129" s="10">
        <v>1</v>
      </c>
      <c r="DE129" s="10">
        <v>1</v>
      </c>
      <c r="EZ129" s="111"/>
      <c r="FA129" s="111"/>
      <c r="FB129" s="111"/>
      <c r="FC129" s="111"/>
      <c r="FD129" s="111"/>
    </row>
    <row r="130" spans="2:160" ht="12.75">
      <c r="B130" s="42">
        <f aca="true" t="shared" si="12" ref="B130:B193">COUNT(R130:EY130,FE130:FM130)</f>
        <v>5</v>
      </c>
      <c r="C130" s="42">
        <f aca="true" t="shared" si="13" ref="C130:C193">IF(COUNT(R130:EY130,FE130:FM130)&gt;0,COUNT(R130:EY130,FE130:FM130),"")</f>
        <v>5</v>
      </c>
      <c r="D130" s="42">
        <f aca="true" t="shared" si="14" ref="D130:D193">IF(COUNT(T130:BJ130,BL130:BT130,BV130:CB130,CD130:EY130,FE130:FM130)&gt;0,COUNT(T130:BJ130,BL130:BT130,BV130:CB130,CD130:EY130,FE130:FM130),"")</f>
        <v>5</v>
      </c>
      <c r="E130" s="42">
        <f aca="true" t="shared" si="15" ref="E130:E193">IF(H130=1,COUNT(R130:EY130,FE130:FM130),"")</f>
        <v>5</v>
      </c>
      <c r="F130" s="42">
        <f aca="true" t="shared" si="16" ref="F130:F193">IF(H130=1,COUNT(T130:BJ130,BL130:BT130,BV130:CB130,CD130:EY130,FE130:FM130),"")</f>
        <v>5</v>
      </c>
      <c r="G130" s="42">
        <f aca="true" t="shared" si="17" ref="G130:G193">IF($B130&gt;=1,$M130,"")</f>
        <v>6</v>
      </c>
      <c r="H130" s="114">
        <f>IF(AND(M130&gt;0,M130&lt;=STATS!$C$22),1,"")</f>
        <v>1</v>
      </c>
      <c r="J130" s="26">
        <v>129</v>
      </c>
      <c r="K130">
        <v>46.25359</v>
      </c>
      <c r="L130">
        <v>-91.91845</v>
      </c>
      <c r="M130" s="10">
        <v>6</v>
      </c>
      <c r="N130" s="10" t="s">
        <v>572</v>
      </c>
      <c r="O130" s="193" t="s">
        <v>614</v>
      </c>
      <c r="Q130" s="10">
        <v>2</v>
      </c>
      <c r="R130" s="17"/>
      <c r="S130" s="1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Q130" s="10">
        <v>1</v>
      </c>
      <c r="BG130" s="10">
        <v>1</v>
      </c>
      <c r="CZ130" s="10">
        <v>1</v>
      </c>
      <c r="DA130" s="10">
        <v>2</v>
      </c>
      <c r="DE130" s="10">
        <v>1</v>
      </c>
      <c r="EZ130" s="111"/>
      <c r="FA130" s="111"/>
      <c r="FB130" s="111"/>
      <c r="FC130" s="111"/>
      <c r="FD130" s="111"/>
    </row>
    <row r="131" spans="2:160" ht="12.75">
      <c r="B131" s="42">
        <f t="shared" si="12"/>
        <v>5</v>
      </c>
      <c r="C131" s="42">
        <f t="shared" si="13"/>
        <v>5</v>
      </c>
      <c r="D131" s="42">
        <f t="shared" si="14"/>
        <v>5</v>
      </c>
      <c r="E131" s="42">
        <f t="shared" si="15"/>
        <v>5</v>
      </c>
      <c r="F131" s="42">
        <f t="shared" si="16"/>
        <v>5</v>
      </c>
      <c r="G131" s="42">
        <f t="shared" si="17"/>
        <v>6.5</v>
      </c>
      <c r="H131" s="114">
        <f>IF(AND(M131&gt;0,M131&lt;=STATS!$C$22),1,"")</f>
        <v>1</v>
      </c>
      <c r="J131" s="26">
        <v>130</v>
      </c>
      <c r="K131">
        <v>46.25314</v>
      </c>
      <c r="L131">
        <v>-91.91843</v>
      </c>
      <c r="M131" s="10">
        <v>6.5</v>
      </c>
      <c r="N131" s="10" t="s">
        <v>572</v>
      </c>
      <c r="O131" s="193" t="s">
        <v>614</v>
      </c>
      <c r="Q131" s="10">
        <v>2</v>
      </c>
      <c r="R131" s="17"/>
      <c r="S131" s="1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>
        <v>1</v>
      </c>
      <c r="AF131" s="27"/>
      <c r="AG131" s="27"/>
      <c r="AH131" s="27"/>
      <c r="AQ131" s="10">
        <v>2</v>
      </c>
      <c r="CW131" s="10">
        <v>1</v>
      </c>
      <c r="DA131" s="10">
        <v>2</v>
      </c>
      <c r="DE131" s="10">
        <v>1</v>
      </c>
      <c r="EZ131" s="111"/>
      <c r="FA131" s="111"/>
      <c r="FB131" s="111"/>
      <c r="FC131" s="111"/>
      <c r="FD131" s="111"/>
    </row>
    <row r="132" spans="2:160" ht="12.75">
      <c r="B132" s="42">
        <f t="shared" si="12"/>
        <v>4</v>
      </c>
      <c r="C132" s="42">
        <f t="shared" si="13"/>
        <v>4</v>
      </c>
      <c r="D132" s="42">
        <f t="shared" si="14"/>
        <v>4</v>
      </c>
      <c r="E132" s="42">
        <f t="shared" si="15"/>
        <v>4</v>
      </c>
      <c r="F132" s="42">
        <f t="shared" si="16"/>
        <v>4</v>
      </c>
      <c r="G132" s="42">
        <f t="shared" si="17"/>
        <v>7.5</v>
      </c>
      <c r="H132" s="114">
        <f>IF(AND(M132&gt;0,M132&lt;=STATS!$C$22),1,"")</f>
        <v>1</v>
      </c>
      <c r="J132" s="26">
        <v>131</v>
      </c>
      <c r="K132">
        <v>46.25269</v>
      </c>
      <c r="L132">
        <v>-91.91842</v>
      </c>
      <c r="M132" s="10">
        <v>7.5</v>
      </c>
      <c r="N132" s="10" t="s">
        <v>572</v>
      </c>
      <c r="O132" s="193" t="s">
        <v>614</v>
      </c>
      <c r="Q132" s="10">
        <v>2</v>
      </c>
      <c r="R132" s="17"/>
      <c r="S132" s="1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>
        <v>1</v>
      </c>
      <c r="AF132" s="27"/>
      <c r="AG132" s="27"/>
      <c r="AH132" s="27"/>
      <c r="CI132" s="10">
        <v>1</v>
      </c>
      <c r="DA132" s="10">
        <v>2</v>
      </c>
      <c r="DE132" s="10">
        <v>1</v>
      </c>
      <c r="EZ132" s="111"/>
      <c r="FA132" s="111"/>
      <c r="FB132" s="111"/>
      <c r="FC132" s="111"/>
      <c r="FD132" s="111"/>
    </row>
    <row r="133" spans="2:160" ht="12.75">
      <c r="B133" s="42">
        <f t="shared" si="12"/>
        <v>4</v>
      </c>
      <c r="C133" s="42">
        <f t="shared" si="13"/>
        <v>4</v>
      </c>
      <c r="D133" s="42">
        <f t="shared" si="14"/>
        <v>4</v>
      </c>
      <c r="E133" s="42">
        <f t="shared" si="15"/>
        <v>4</v>
      </c>
      <c r="F133" s="42">
        <f t="shared" si="16"/>
        <v>4</v>
      </c>
      <c r="G133" s="42">
        <f t="shared" si="17"/>
        <v>5</v>
      </c>
      <c r="H133" s="114">
        <f>IF(AND(M133&gt;0,M133&lt;=STATS!$C$22),1,"")</f>
        <v>1</v>
      </c>
      <c r="J133" s="26">
        <v>132</v>
      </c>
      <c r="K133">
        <v>46.25224</v>
      </c>
      <c r="L133">
        <v>-91.9184</v>
      </c>
      <c r="M133" s="10">
        <v>5</v>
      </c>
      <c r="N133" s="10" t="s">
        <v>572</v>
      </c>
      <c r="O133" s="193" t="s">
        <v>614</v>
      </c>
      <c r="Q133" s="10">
        <v>3</v>
      </c>
      <c r="R133" s="17"/>
      <c r="S133" s="17"/>
      <c r="T133" s="27"/>
      <c r="U133" s="27"/>
      <c r="V133" s="27">
        <v>1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Q133" s="10">
        <v>1</v>
      </c>
      <c r="DA133" s="10">
        <v>3</v>
      </c>
      <c r="ES133" s="10">
        <v>1</v>
      </c>
      <c r="EZ133" s="111"/>
      <c r="FA133" s="111"/>
      <c r="FB133" s="111"/>
      <c r="FC133" s="111"/>
      <c r="FD133" s="111"/>
    </row>
    <row r="134" spans="2:160" ht="12.75">
      <c r="B134" s="42">
        <f t="shared" si="12"/>
        <v>3</v>
      </c>
      <c r="C134" s="42">
        <f t="shared" si="13"/>
        <v>3</v>
      </c>
      <c r="D134" s="42">
        <f t="shared" si="14"/>
        <v>3</v>
      </c>
      <c r="E134" s="42">
        <f t="shared" si="15"/>
        <v>3</v>
      </c>
      <c r="F134" s="42">
        <f t="shared" si="16"/>
        <v>3</v>
      </c>
      <c r="G134" s="42">
        <f t="shared" si="17"/>
        <v>4</v>
      </c>
      <c r="H134" s="114">
        <f>IF(AND(M134&gt;0,M134&lt;=STATS!$C$22),1,"")</f>
        <v>1</v>
      </c>
      <c r="J134" s="26">
        <v>133</v>
      </c>
      <c r="K134">
        <v>46.25179</v>
      </c>
      <c r="L134">
        <v>-91.91839</v>
      </c>
      <c r="M134" s="10">
        <v>4</v>
      </c>
      <c r="N134" s="10" t="s">
        <v>573</v>
      </c>
      <c r="O134" s="193" t="s">
        <v>614</v>
      </c>
      <c r="Q134" s="10">
        <v>2</v>
      </c>
      <c r="R134" s="17"/>
      <c r="S134" s="17"/>
      <c r="T134" s="27"/>
      <c r="U134" s="27"/>
      <c r="V134" s="27">
        <v>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DA134" s="10">
        <v>2</v>
      </c>
      <c r="ES134" s="10">
        <v>1</v>
      </c>
      <c r="EZ134" s="111"/>
      <c r="FA134" s="111"/>
      <c r="FB134" s="111"/>
      <c r="FC134" s="111"/>
      <c r="FD134" s="111"/>
    </row>
    <row r="135" spans="2:160" ht="12.75">
      <c r="B135" s="42">
        <f t="shared" si="12"/>
        <v>2</v>
      </c>
      <c r="C135" s="42">
        <f t="shared" si="13"/>
        <v>2</v>
      </c>
      <c r="D135" s="42">
        <f t="shared" si="14"/>
        <v>2</v>
      </c>
      <c r="E135" s="42">
        <f t="shared" si="15"/>
        <v>2</v>
      </c>
      <c r="F135" s="42">
        <f t="shared" si="16"/>
        <v>2</v>
      </c>
      <c r="G135" s="42">
        <f t="shared" si="17"/>
        <v>5.5</v>
      </c>
      <c r="H135" s="114">
        <f>IF(AND(M135&gt;0,M135&lt;=STATS!$C$22),1,"")</f>
        <v>1</v>
      </c>
      <c r="J135" s="26">
        <v>134</v>
      </c>
      <c r="K135">
        <v>46.25134</v>
      </c>
      <c r="L135">
        <v>-91.91837</v>
      </c>
      <c r="M135" s="10">
        <v>5.5</v>
      </c>
      <c r="N135" s="10" t="s">
        <v>572</v>
      </c>
      <c r="O135" s="193" t="s">
        <v>614</v>
      </c>
      <c r="Q135" s="10">
        <v>2</v>
      </c>
      <c r="R135" s="17"/>
      <c r="S135" s="1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DA135" s="10">
        <v>2</v>
      </c>
      <c r="DE135" s="10">
        <v>1</v>
      </c>
      <c r="EZ135" s="111"/>
      <c r="FA135" s="111"/>
      <c r="FB135" s="111"/>
      <c r="FC135" s="111"/>
      <c r="FD135" s="111"/>
    </row>
    <row r="136" spans="2:160" ht="12.75">
      <c r="B136" s="42">
        <f t="shared" si="12"/>
        <v>2</v>
      </c>
      <c r="C136" s="42">
        <f t="shared" si="13"/>
        <v>2</v>
      </c>
      <c r="D136" s="42">
        <f t="shared" si="14"/>
        <v>2</v>
      </c>
      <c r="E136" s="42">
        <f t="shared" si="15"/>
        <v>2</v>
      </c>
      <c r="F136" s="42">
        <f t="shared" si="16"/>
        <v>2</v>
      </c>
      <c r="G136" s="42">
        <f t="shared" si="17"/>
        <v>6.5</v>
      </c>
      <c r="H136" s="114">
        <f>IF(AND(M136&gt;0,M136&lt;=STATS!$C$22),1,"")</f>
        <v>1</v>
      </c>
      <c r="J136" s="26">
        <v>135</v>
      </c>
      <c r="K136">
        <v>46.25089</v>
      </c>
      <c r="L136">
        <v>-91.91835</v>
      </c>
      <c r="M136" s="10">
        <v>6.5</v>
      </c>
      <c r="N136" s="10" t="s">
        <v>572</v>
      </c>
      <c r="O136" s="193" t="s">
        <v>614</v>
      </c>
      <c r="Q136" s="10">
        <v>2</v>
      </c>
      <c r="R136" s="17"/>
      <c r="S136" s="1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DA136" s="10">
        <v>1</v>
      </c>
      <c r="DE136" s="10">
        <v>2</v>
      </c>
      <c r="EZ136" s="111"/>
      <c r="FA136" s="111"/>
      <c r="FB136" s="111"/>
      <c r="FC136" s="111"/>
      <c r="FD136" s="111"/>
    </row>
    <row r="137" spans="2:160" ht="12.75">
      <c r="B137" s="42">
        <f t="shared" si="12"/>
        <v>3</v>
      </c>
      <c r="C137" s="42">
        <f t="shared" si="13"/>
        <v>3</v>
      </c>
      <c r="D137" s="42">
        <f t="shared" si="14"/>
        <v>3</v>
      </c>
      <c r="E137" s="42">
        <f t="shared" si="15"/>
        <v>3</v>
      </c>
      <c r="F137" s="42">
        <f t="shared" si="16"/>
        <v>3</v>
      </c>
      <c r="G137" s="42">
        <f t="shared" si="17"/>
        <v>7.5</v>
      </c>
      <c r="H137" s="114">
        <f>IF(AND(M137&gt;0,M137&lt;=STATS!$C$22),1,"")</f>
        <v>1</v>
      </c>
      <c r="J137" s="26">
        <v>136</v>
      </c>
      <c r="K137">
        <v>46.25044</v>
      </c>
      <c r="L137">
        <v>-91.91834</v>
      </c>
      <c r="M137" s="10">
        <v>7.5</v>
      </c>
      <c r="N137" s="10" t="s">
        <v>572</v>
      </c>
      <c r="O137" s="193" t="s">
        <v>614</v>
      </c>
      <c r="Q137" s="10">
        <v>2</v>
      </c>
      <c r="R137" s="17"/>
      <c r="S137" s="1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CY137" s="10">
        <v>1</v>
      </c>
      <c r="DA137" s="10">
        <v>1</v>
      </c>
      <c r="DE137" s="10">
        <v>2</v>
      </c>
      <c r="EZ137" s="111"/>
      <c r="FA137" s="111"/>
      <c r="FB137" s="111"/>
      <c r="FC137" s="111"/>
      <c r="FD137" s="111"/>
    </row>
    <row r="138" spans="2:160" ht="12.75">
      <c r="B138" s="42">
        <f t="shared" si="12"/>
        <v>0</v>
      </c>
      <c r="C138" s="42">
        <f t="shared" si="13"/>
      </c>
      <c r="D138" s="42">
        <f t="shared" si="14"/>
      </c>
      <c r="E138" s="42">
        <f t="shared" si="15"/>
        <v>0</v>
      </c>
      <c r="F138" s="42">
        <f t="shared" si="16"/>
        <v>0</v>
      </c>
      <c r="G138" s="42">
        <f t="shared" si="17"/>
      </c>
      <c r="H138" s="114">
        <f>IF(AND(M138&gt;0,M138&lt;=STATS!$C$22),1,"")</f>
        <v>1</v>
      </c>
      <c r="J138" s="26">
        <v>137</v>
      </c>
      <c r="K138">
        <v>46.24999</v>
      </c>
      <c r="L138">
        <v>-91.91832</v>
      </c>
      <c r="M138" s="10">
        <v>11</v>
      </c>
      <c r="N138" s="10" t="s">
        <v>572</v>
      </c>
      <c r="O138" s="193" t="s">
        <v>614</v>
      </c>
      <c r="R138" s="17"/>
      <c r="S138" s="1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EZ138" s="111"/>
      <c r="FA138" s="111"/>
      <c r="FB138" s="111"/>
      <c r="FC138" s="111"/>
      <c r="FD138" s="111"/>
    </row>
    <row r="139" spans="2:160" ht="12.75">
      <c r="B139" s="42">
        <f t="shared" si="12"/>
        <v>0</v>
      </c>
      <c r="C139" s="42">
        <f t="shared" si="13"/>
      </c>
      <c r="D139" s="42">
        <f t="shared" si="14"/>
      </c>
      <c r="E139" s="42">
        <f t="shared" si="15"/>
      </c>
      <c r="F139" s="42">
        <f t="shared" si="16"/>
      </c>
      <c r="G139" s="42">
        <f t="shared" si="17"/>
      </c>
      <c r="H139" s="114">
        <f>IF(AND(M139&gt;0,M139&lt;=STATS!$C$22),1,"")</f>
      </c>
      <c r="J139" s="26">
        <v>138</v>
      </c>
      <c r="K139">
        <v>46.24954</v>
      </c>
      <c r="L139">
        <v>-91.91831</v>
      </c>
      <c r="M139" s="10">
        <v>15</v>
      </c>
      <c r="N139" s="10" t="s">
        <v>574</v>
      </c>
      <c r="O139" s="193" t="s">
        <v>614</v>
      </c>
      <c r="R139" s="17"/>
      <c r="S139" s="1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EZ139" s="111"/>
      <c r="FA139" s="111"/>
      <c r="FB139" s="111"/>
      <c r="FC139" s="111"/>
      <c r="FD139" s="111"/>
    </row>
    <row r="140" spans="2:160" ht="12.75">
      <c r="B140" s="42">
        <f t="shared" si="12"/>
        <v>6</v>
      </c>
      <c r="C140" s="42">
        <f t="shared" si="13"/>
        <v>6</v>
      </c>
      <c r="D140" s="42">
        <f t="shared" si="14"/>
        <v>6</v>
      </c>
      <c r="E140" s="42">
        <f t="shared" si="15"/>
        <v>6</v>
      </c>
      <c r="F140" s="42">
        <f t="shared" si="16"/>
        <v>6</v>
      </c>
      <c r="G140" s="42">
        <f t="shared" si="17"/>
        <v>2.5</v>
      </c>
      <c r="H140" s="114">
        <f>IF(AND(M140&gt;0,M140&lt;=STATS!$C$22),1,"")</f>
        <v>1</v>
      </c>
      <c r="J140" s="26">
        <v>139</v>
      </c>
      <c r="K140">
        <v>46.24909</v>
      </c>
      <c r="L140">
        <v>-91.91829</v>
      </c>
      <c r="M140" s="10">
        <v>2.5</v>
      </c>
      <c r="N140" s="10" t="s">
        <v>573</v>
      </c>
      <c r="O140" s="193" t="s">
        <v>614</v>
      </c>
      <c r="Q140" s="10">
        <v>2</v>
      </c>
      <c r="R140" s="17"/>
      <c r="S140" s="17"/>
      <c r="T140" s="27"/>
      <c r="U140" s="27"/>
      <c r="V140" s="27">
        <v>1</v>
      </c>
      <c r="W140" s="27"/>
      <c r="X140" s="27">
        <v>1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Q140" s="10">
        <v>1</v>
      </c>
      <c r="BG140" s="10">
        <v>1</v>
      </c>
      <c r="DE140" s="10">
        <v>1</v>
      </c>
      <c r="DZ140" s="10">
        <v>2</v>
      </c>
      <c r="EZ140" s="111"/>
      <c r="FA140" s="111"/>
      <c r="FB140" s="111"/>
      <c r="FC140" s="111"/>
      <c r="FD140" s="111"/>
    </row>
    <row r="141" spans="2:161" ht="12.75">
      <c r="B141" s="42">
        <f t="shared" si="12"/>
        <v>1</v>
      </c>
      <c r="C141" s="42">
        <f t="shared" si="13"/>
        <v>1</v>
      </c>
      <c r="D141" s="42">
        <f t="shared" si="14"/>
        <v>1</v>
      </c>
      <c r="E141" s="42">
        <f t="shared" si="15"/>
        <v>1</v>
      </c>
      <c r="F141" s="42">
        <f t="shared" si="16"/>
        <v>1</v>
      </c>
      <c r="G141" s="42">
        <f t="shared" si="17"/>
        <v>1</v>
      </c>
      <c r="H141" s="114">
        <f>IF(AND(M141&gt;0,M141&lt;=STATS!$C$22),1,"")</f>
        <v>1</v>
      </c>
      <c r="J141" s="26">
        <v>140</v>
      </c>
      <c r="K141">
        <v>46.24864</v>
      </c>
      <c r="L141">
        <v>-91.91828</v>
      </c>
      <c r="M141" s="10">
        <v>1</v>
      </c>
      <c r="N141" s="10" t="s">
        <v>573</v>
      </c>
      <c r="O141" s="193" t="s">
        <v>614</v>
      </c>
      <c r="Q141" s="10">
        <v>3</v>
      </c>
      <c r="R141" s="17"/>
      <c r="S141" s="1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EZ141" s="111"/>
      <c r="FA141" s="111"/>
      <c r="FB141" s="111"/>
      <c r="FC141" s="111"/>
      <c r="FD141" s="111"/>
      <c r="FE141" s="10">
        <v>3</v>
      </c>
    </row>
    <row r="142" spans="2:160" ht="12.75">
      <c r="B142" s="42">
        <f t="shared" si="12"/>
        <v>0</v>
      </c>
      <c r="C142" s="42">
        <f t="shared" si="13"/>
      </c>
      <c r="D142" s="42">
        <f t="shared" si="14"/>
      </c>
      <c r="E142" s="42">
        <f t="shared" si="15"/>
      </c>
      <c r="F142" s="42">
        <f t="shared" si="16"/>
      </c>
      <c r="G142" s="42">
        <f t="shared" si="17"/>
      </c>
      <c r="H142" s="114">
        <f>IF(AND(M142&gt;0,M142&lt;=STATS!$C$22),1,"")</f>
      </c>
      <c r="J142" s="26">
        <v>141</v>
      </c>
      <c r="K142">
        <v>46.25854</v>
      </c>
      <c r="L142">
        <v>-91.91797</v>
      </c>
      <c r="P142" s="10" t="s">
        <v>615</v>
      </c>
      <c r="R142" s="17"/>
      <c r="S142" s="1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EZ142" s="111"/>
      <c r="FA142" s="111"/>
      <c r="FB142" s="111"/>
      <c r="FC142" s="111"/>
      <c r="FD142" s="111"/>
    </row>
    <row r="143" spans="2:160" ht="12.75">
      <c r="B143" s="42">
        <f t="shared" si="12"/>
        <v>0</v>
      </c>
      <c r="C143" s="42">
        <f t="shared" si="13"/>
      </c>
      <c r="D143" s="42">
        <f t="shared" si="14"/>
      </c>
      <c r="E143" s="42">
        <f t="shared" si="15"/>
      </c>
      <c r="F143" s="42">
        <f t="shared" si="16"/>
      </c>
      <c r="G143" s="42">
        <f t="shared" si="17"/>
      </c>
      <c r="H143" s="114">
        <f>IF(AND(M143&gt;0,M143&lt;=STATS!$C$22),1,"")</f>
      </c>
      <c r="J143" s="26">
        <v>142</v>
      </c>
      <c r="K143">
        <v>46.25719</v>
      </c>
      <c r="L143">
        <v>-91.91793</v>
      </c>
      <c r="P143" s="10" t="s">
        <v>615</v>
      </c>
      <c r="R143" s="17"/>
      <c r="S143" s="1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EZ143" s="111"/>
      <c r="FA143" s="111"/>
      <c r="FB143" s="111"/>
      <c r="FC143" s="111"/>
      <c r="FD143" s="111"/>
    </row>
    <row r="144" spans="2:160" ht="12.75">
      <c r="B144" s="42">
        <f t="shared" si="12"/>
        <v>0</v>
      </c>
      <c r="C144" s="42">
        <f t="shared" si="13"/>
      </c>
      <c r="D144" s="42">
        <f t="shared" si="14"/>
      </c>
      <c r="E144" s="42">
        <f t="shared" si="15"/>
      </c>
      <c r="F144" s="42">
        <f t="shared" si="16"/>
      </c>
      <c r="G144" s="42">
        <f t="shared" si="17"/>
      </c>
      <c r="H144" s="114">
        <f>IF(AND(M144&gt;0,M144&lt;=STATS!$C$22),1,"")</f>
      </c>
      <c r="J144" s="26">
        <v>143</v>
      </c>
      <c r="K144">
        <v>46.25675</v>
      </c>
      <c r="L144">
        <v>-91.91791</v>
      </c>
      <c r="P144" s="10" t="s">
        <v>615</v>
      </c>
      <c r="R144" s="17"/>
      <c r="S144" s="1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EZ144" s="111"/>
      <c r="FA144" s="111"/>
      <c r="FB144" s="111"/>
      <c r="FC144" s="111"/>
      <c r="FD144" s="111"/>
    </row>
    <row r="145" spans="2:160" ht="12.75">
      <c r="B145" s="42">
        <f t="shared" si="12"/>
        <v>0</v>
      </c>
      <c r="C145" s="42">
        <f t="shared" si="13"/>
      </c>
      <c r="D145" s="42">
        <f t="shared" si="14"/>
      </c>
      <c r="E145" s="42">
        <f t="shared" si="15"/>
      </c>
      <c r="F145" s="42">
        <f t="shared" si="16"/>
      </c>
      <c r="G145" s="42">
        <f t="shared" si="17"/>
      </c>
      <c r="H145" s="114">
        <f>IF(AND(M145&gt;0,M145&lt;=STATS!$C$22),1,"")</f>
      </c>
      <c r="J145" s="26">
        <v>144</v>
      </c>
      <c r="K145">
        <v>46.2563</v>
      </c>
      <c r="L145">
        <v>-91.91789</v>
      </c>
      <c r="P145" s="10" t="s">
        <v>615</v>
      </c>
      <c r="R145" s="17"/>
      <c r="S145" s="1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EZ145" s="111"/>
      <c r="FA145" s="111"/>
      <c r="FB145" s="111"/>
      <c r="FC145" s="111"/>
      <c r="FD145" s="111"/>
    </row>
    <row r="146" spans="2:160" ht="12.75">
      <c r="B146" s="42">
        <f t="shared" si="12"/>
        <v>0</v>
      </c>
      <c r="C146" s="42">
        <f t="shared" si="13"/>
      </c>
      <c r="D146" s="42">
        <f t="shared" si="14"/>
      </c>
      <c r="E146" s="42">
        <f t="shared" si="15"/>
      </c>
      <c r="F146" s="42">
        <f t="shared" si="16"/>
      </c>
      <c r="G146" s="42">
        <f t="shared" si="17"/>
      </c>
      <c r="H146" s="114">
        <f>IF(AND(M146&gt;0,M146&lt;=STATS!$C$22),1,"")</f>
      </c>
      <c r="J146" s="26">
        <v>145</v>
      </c>
      <c r="K146">
        <v>46.25585</v>
      </c>
      <c r="L146">
        <v>-91.91788</v>
      </c>
      <c r="P146" s="10" t="s">
        <v>615</v>
      </c>
      <c r="R146" s="17"/>
      <c r="S146" s="1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EZ146" s="111"/>
      <c r="FA146" s="111"/>
      <c r="FB146" s="111"/>
      <c r="FC146" s="111"/>
      <c r="FD146" s="111"/>
    </row>
    <row r="147" spans="2:160" ht="12.75">
      <c r="B147" s="42">
        <f t="shared" si="12"/>
        <v>0</v>
      </c>
      <c r="C147" s="42">
        <f t="shared" si="13"/>
      </c>
      <c r="D147" s="42">
        <f t="shared" si="14"/>
      </c>
      <c r="E147" s="42">
        <f t="shared" si="15"/>
      </c>
      <c r="F147" s="42">
        <f t="shared" si="16"/>
      </c>
      <c r="G147" s="42">
        <f t="shared" si="17"/>
      </c>
      <c r="H147" s="114">
        <f>IF(AND(M147&gt;0,M147&lt;=STATS!$C$22),1,"")</f>
      </c>
      <c r="J147" s="26">
        <v>146</v>
      </c>
      <c r="K147">
        <v>46.2554</v>
      </c>
      <c r="L147">
        <v>-91.91786</v>
      </c>
      <c r="P147" s="10" t="s">
        <v>615</v>
      </c>
      <c r="R147" s="17"/>
      <c r="S147" s="1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EZ147" s="111"/>
      <c r="FA147" s="111"/>
      <c r="FB147" s="111"/>
      <c r="FC147" s="111"/>
      <c r="FD147" s="111"/>
    </row>
    <row r="148" spans="2:160" ht="12.75">
      <c r="B148" s="42">
        <f t="shared" si="12"/>
        <v>0</v>
      </c>
      <c r="C148" s="42">
        <f t="shared" si="13"/>
      </c>
      <c r="D148" s="42">
        <f t="shared" si="14"/>
      </c>
      <c r="E148" s="42">
        <f t="shared" si="15"/>
      </c>
      <c r="F148" s="42">
        <f t="shared" si="16"/>
      </c>
      <c r="G148" s="42">
        <f t="shared" si="17"/>
      </c>
      <c r="H148" s="114">
        <f>IF(AND(M148&gt;0,M148&lt;=STATS!$C$22),1,"")</f>
      </c>
      <c r="J148" s="26">
        <v>147</v>
      </c>
      <c r="K148">
        <v>46.25495</v>
      </c>
      <c r="L148">
        <v>-91.91785</v>
      </c>
      <c r="P148" s="10" t="s">
        <v>615</v>
      </c>
      <c r="R148" s="17"/>
      <c r="S148" s="1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EZ148" s="111"/>
      <c r="FA148" s="111"/>
      <c r="FB148" s="111"/>
      <c r="FC148" s="111"/>
      <c r="FD148" s="111"/>
    </row>
    <row r="149" spans="2:160" ht="12.75">
      <c r="B149" s="42">
        <f t="shared" si="12"/>
        <v>6</v>
      </c>
      <c r="C149" s="42">
        <f t="shared" si="13"/>
        <v>6</v>
      </c>
      <c r="D149" s="42">
        <f t="shared" si="14"/>
        <v>6</v>
      </c>
      <c r="E149" s="42">
        <f t="shared" si="15"/>
        <v>6</v>
      </c>
      <c r="F149" s="42">
        <f t="shared" si="16"/>
        <v>6</v>
      </c>
      <c r="G149" s="42">
        <f t="shared" si="17"/>
        <v>2.5</v>
      </c>
      <c r="H149" s="114">
        <f>IF(AND(M149&gt;0,M149&lt;=STATS!$C$22),1,"")</f>
        <v>1</v>
      </c>
      <c r="J149" s="26">
        <v>148</v>
      </c>
      <c r="K149">
        <v>46.25405</v>
      </c>
      <c r="L149">
        <v>-91.91782</v>
      </c>
      <c r="M149" s="10">
        <v>2.5</v>
      </c>
      <c r="N149" s="10" t="s">
        <v>572</v>
      </c>
      <c r="O149" s="193" t="s">
        <v>614</v>
      </c>
      <c r="Q149" s="10">
        <v>3</v>
      </c>
      <c r="R149" s="17"/>
      <c r="S149" s="17"/>
      <c r="T149" s="27"/>
      <c r="U149" s="27"/>
      <c r="V149" s="27"/>
      <c r="W149" s="27"/>
      <c r="X149" s="27">
        <v>1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Q149" s="10">
        <v>1</v>
      </c>
      <c r="BG149" s="10">
        <v>1</v>
      </c>
      <c r="CB149" s="10">
        <v>3</v>
      </c>
      <c r="CY149" s="10">
        <v>1</v>
      </c>
      <c r="DE149" s="10">
        <v>1</v>
      </c>
      <c r="EZ149" s="111"/>
      <c r="FA149" s="111"/>
      <c r="FB149" s="111"/>
      <c r="FC149" s="111"/>
      <c r="FD149" s="111"/>
    </row>
    <row r="150" spans="2:160" ht="12.75">
      <c r="B150" s="42">
        <f t="shared" si="12"/>
        <v>1</v>
      </c>
      <c r="C150" s="42">
        <f t="shared" si="13"/>
        <v>1</v>
      </c>
      <c r="D150" s="42">
        <f t="shared" si="14"/>
        <v>1</v>
      </c>
      <c r="E150" s="42">
        <f t="shared" si="15"/>
        <v>1</v>
      </c>
      <c r="F150" s="42">
        <f t="shared" si="16"/>
        <v>1</v>
      </c>
      <c r="G150" s="42">
        <f t="shared" si="17"/>
        <v>4</v>
      </c>
      <c r="H150" s="114">
        <f>IF(AND(M150&gt;0,M150&lt;=STATS!$C$22),1,"")</f>
        <v>1</v>
      </c>
      <c r="J150" s="26">
        <v>149</v>
      </c>
      <c r="K150">
        <v>46.2536</v>
      </c>
      <c r="L150">
        <v>-91.9178</v>
      </c>
      <c r="M150" s="10">
        <v>4</v>
      </c>
      <c r="N150" s="10" t="s">
        <v>572</v>
      </c>
      <c r="O150" s="193" t="s">
        <v>614</v>
      </c>
      <c r="Q150" s="10">
        <v>2</v>
      </c>
      <c r="R150" s="17"/>
      <c r="S150" s="1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DA150" s="10">
        <v>2</v>
      </c>
      <c r="EZ150" s="111"/>
      <c r="FA150" s="111"/>
      <c r="FB150" s="111"/>
      <c r="FC150" s="111"/>
      <c r="FD150" s="111"/>
    </row>
    <row r="151" spans="2:160" ht="12.75">
      <c r="B151" s="42">
        <f t="shared" si="12"/>
        <v>4</v>
      </c>
      <c r="C151" s="42">
        <f t="shared" si="13"/>
        <v>4</v>
      </c>
      <c r="D151" s="42">
        <f t="shared" si="14"/>
        <v>4</v>
      </c>
      <c r="E151" s="42">
        <f t="shared" si="15"/>
        <v>4</v>
      </c>
      <c r="F151" s="42">
        <f t="shared" si="16"/>
        <v>4</v>
      </c>
      <c r="G151" s="42">
        <f t="shared" si="17"/>
        <v>5.5</v>
      </c>
      <c r="H151" s="114">
        <f>IF(AND(M151&gt;0,M151&lt;=STATS!$C$22),1,"")</f>
        <v>1</v>
      </c>
      <c r="J151" s="26">
        <v>150</v>
      </c>
      <c r="K151">
        <v>46.25315</v>
      </c>
      <c r="L151">
        <v>-91.91778</v>
      </c>
      <c r="M151" s="10">
        <v>5.5</v>
      </c>
      <c r="N151" s="10" t="s">
        <v>572</v>
      </c>
      <c r="O151" s="193" t="s">
        <v>614</v>
      </c>
      <c r="Q151" s="10">
        <v>2</v>
      </c>
      <c r="R151" s="17"/>
      <c r="S151" s="1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Q151" s="10">
        <v>1</v>
      </c>
      <c r="CW151" s="10">
        <v>1</v>
      </c>
      <c r="DA151" s="10">
        <v>1</v>
      </c>
      <c r="DE151" s="10">
        <v>2</v>
      </c>
      <c r="EZ151" s="111"/>
      <c r="FA151" s="111"/>
      <c r="FB151" s="111"/>
      <c r="FC151" s="111"/>
      <c r="FD151" s="111"/>
    </row>
    <row r="152" spans="2:160" ht="12.75">
      <c r="B152" s="42">
        <f t="shared" si="12"/>
        <v>4</v>
      </c>
      <c r="C152" s="42">
        <f t="shared" si="13"/>
        <v>4</v>
      </c>
      <c r="D152" s="42">
        <f t="shared" si="14"/>
        <v>4</v>
      </c>
      <c r="E152" s="42">
        <f t="shared" si="15"/>
        <v>4</v>
      </c>
      <c r="F152" s="42">
        <f t="shared" si="16"/>
        <v>4</v>
      </c>
      <c r="G152" s="42">
        <f t="shared" si="17"/>
        <v>6</v>
      </c>
      <c r="H152" s="114">
        <f>IF(AND(M152&gt;0,M152&lt;=STATS!$C$22),1,"")</f>
        <v>1</v>
      </c>
      <c r="J152" s="26">
        <v>151</v>
      </c>
      <c r="K152">
        <v>46.2527</v>
      </c>
      <c r="L152">
        <v>-91.91777</v>
      </c>
      <c r="M152" s="10">
        <v>6</v>
      </c>
      <c r="N152" s="10" t="s">
        <v>572</v>
      </c>
      <c r="O152" s="193" t="s">
        <v>614</v>
      </c>
      <c r="Q152" s="10">
        <v>2</v>
      </c>
      <c r="R152" s="17"/>
      <c r="S152" s="1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Q152" s="10">
        <v>1</v>
      </c>
      <c r="CW152" s="10">
        <v>1</v>
      </c>
      <c r="DA152" s="10">
        <v>2</v>
      </c>
      <c r="DE152" s="10">
        <v>1</v>
      </c>
      <c r="EZ152" s="111"/>
      <c r="FA152" s="111"/>
      <c r="FB152" s="111"/>
      <c r="FC152" s="111"/>
      <c r="FD152" s="111"/>
    </row>
    <row r="153" spans="2:160" ht="12.75">
      <c r="B153" s="42">
        <f t="shared" si="12"/>
        <v>3</v>
      </c>
      <c r="C153" s="42">
        <f t="shared" si="13"/>
        <v>3</v>
      </c>
      <c r="D153" s="42">
        <f t="shared" si="14"/>
        <v>3</v>
      </c>
      <c r="E153" s="42">
        <f t="shared" si="15"/>
        <v>3</v>
      </c>
      <c r="F153" s="42">
        <f t="shared" si="16"/>
        <v>3</v>
      </c>
      <c r="G153" s="42">
        <f t="shared" si="17"/>
        <v>5.5</v>
      </c>
      <c r="H153" s="114">
        <f>IF(AND(M153&gt;0,M153&lt;=STATS!$C$22),1,"")</f>
        <v>1</v>
      </c>
      <c r="J153" s="26">
        <v>152</v>
      </c>
      <c r="K153">
        <v>46.25225</v>
      </c>
      <c r="L153">
        <v>-91.91775</v>
      </c>
      <c r="M153" s="10">
        <v>5.5</v>
      </c>
      <c r="N153" s="10" t="s">
        <v>572</v>
      </c>
      <c r="O153" s="193" t="s">
        <v>614</v>
      </c>
      <c r="Q153" s="10">
        <v>3</v>
      </c>
      <c r="R153" s="17"/>
      <c r="S153" s="1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CI153" s="10">
        <v>1</v>
      </c>
      <c r="DA153" s="10">
        <v>1</v>
      </c>
      <c r="DE153" s="10">
        <v>3</v>
      </c>
      <c r="EZ153" s="111"/>
      <c r="FA153" s="111"/>
      <c r="FB153" s="111"/>
      <c r="FC153" s="111"/>
      <c r="FD153" s="111"/>
    </row>
    <row r="154" spans="2:160" ht="12.75">
      <c r="B154" s="42">
        <f t="shared" si="12"/>
        <v>4</v>
      </c>
      <c r="C154" s="42">
        <f t="shared" si="13"/>
        <v>4</v>
      </c>
      <c r="D154" s="42">
        <f t="shared" si="14"/>
        <v>4</v>
      </c>
      <c r="E154" s="42">
        <f t="shared" si="15"/>
        <v>4</v>
      </c>
      <c r="F154" s="42">
        <f t="shared" si="16"/>
        <v>4</v>
      </c>
      <c r="G154" s="42">
        <f t="shared" si="17"/>
        <v>2.5</v>
      </c>
      <c r="H154" s="114">
        <f>IF(AND(M154&gt;0,M154&lt;=STATS!$C$22),1,"")</f>
        <v>1</v>
      </c>
      <c r="J154" s="26">
        <v>153</v>
      </c>
      <c r="K154">
        <v>46.25135</v>
      </c>
      <c r="L154">
        <v>-91.91772</v>
      </c>
      <c r="M154" s="10">
        <v>2.5</v>
      </c>
      <c r="N154" s="10" t="s">
        <v>574</v>
      </c>
      <c r="O154" s="193" t="s">
        <v>614</v>
      </c>
      <c r="Q154" s="10">
        <v>2</v>
      </c>
      <c r="R154" s="17"/>
      <c r="S154" s="17"/>
      <c r="T154" s="27"/>
      <c r="U154" s="27"/>
      <c r="V154" s="27"/>
      <c r="W154" s="27"/>
      <c r="X154" s="27">
        <v>1</v>
      </c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Q154" s="10">
        <v>1</v>
      </c>
      <c r="DA154" s="10">
        <v>2</v>
      </c>
      <c r="ES154" s="10">
        <v>1</v>
      </c>
      <c r="EZ154" s="111"/>
      <c r="FA154" s="111"/>
      <c r="FB154" s="111"/>
      <c r="FC154" s="111"/>
      <c r="FD154" s="111"/>
    </row>
    <row r="155" spans="2:160" ht="12.75">
      <c r="B155" s="42">
        <f t="shared" si="12"/>
        <v>4</v>
      </c>
      <c r="C155" s="42">
        <f t="shared" si="13"/>
        <v>4</v>
      </c>
      <c r="D155" s="42">
        <f t="shared" si="14"/>
        <v>4</v>
      </c>
      <c r="E155" s="42">
        <f t="shared" si="15"/>
        <v>4</v>
      </c>
      <c r="F155" s="42">
        <f t="shared" si="16"/>
        <v>4</v>
      </c>
      <c r="G155" s="42">
        <f t="shared" si="17"/>
        <v>4</v>
      </c>
      <c r="H155" s="114">
        <f>IF(AND(M155&gt;0,M155&lt;=STATS!$C$22),1,"")</f>
        <v>1</v>
      </c>
      <c r="J155" s="26">
        <v>154</v>
      </c>
      <c r="K155">
        <v>46.2509</v>
      </c>
      <c r="L155">
        <v>-91.91771</v>
      </c>
      <c r="M155" s="10">
        <v>4</v>
      </c>
      <c r="N155" s="10" t="s">
        <v>572</v>
      </c>
      <c r="O155" s="193" t="s">
        <v>614</v>
      </c>
      <c r="Q155" s="10">
        <v>2</v>
      </c>
      <c r="R155" s="17"/>
      <c r="S155" s="1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Q155" s="10">
        <v>2</v>
      </c>
      <c r="CI155" s="10">
        <v>1</v>
      </c>
      <c r="DA155" s="10">
        <v>2</v>
      </c>
      <c r="ES155" s="10">
        <v>2</v>
      </c>
      <c r="EZ155" s="111"/>
      <c r="FA155" s="111"/>
      <c r="FB155" s="111"/>
      <c r="FC155" s="111"/>
      <c r="FD155" s="111"/>
    </row>
    <row r="156" spans="2:160" ht="12.75">
      <c r="B156" s="42">
        <f t="shared" si="12"/>
        <v>3</v>
      </c>
      <c r="C156" s="42">
        <f t="shared" si="13"/>
        <v>3</v>
      </c>
      <c r="D156" s="42">
        <f t="shared" si="14"/>
        <v>3</v>
      </c>
      <c r="E156" s="42">
        <f t="shared" si="15"/>
        <v>3</v>
      </c>
      <c r="F156" s="42">
        <f t="shared" si="16"/>
        <v>3</v>
      </c>
      <c r="G156" s="42">
        <f t="shared" si="17"/>
        <v>5.5</v>
      </c>
      <c r="H156" s="114">
        <f>IF(AND(M156&gt;0,M156&lt;=STATS!$C$22),1,"")</f>
        <v>1</v>
      </c>
      <c r="J156" s="26">
        <v>155</v>
      </c>
      <c r="K156">
        <v>46.25045</v>
      </c>
      <c r="L156">
        <v>-91.91769</v>
      </c>
      <c r="M156" s="10">
        <v>5.5</v>
      </c>
      <c r="N156" s="10" t="s">
        <v>572</v>
      </c>
      <c r="O156" s="193" t="s">
        <v>614</v>
      </c>
      <c r="Q156" s="10">
        <v>2</v>
      </c>
      <c r="R156" s="17"/>
      <c r="S156" s="1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Q156" s="10">
        <v>2</v>
      </c>
      <c r="DA156" s="10">
        <v>1</v>
      </c>
      <c r="DE156" s="10">
        <v>1</v>
      </c>
      <c r="EZ156" s="111"/>
      <c r="FA156" s="111"/>
      <c r="FB156" s="111"/>
      <c r="FC156" s="111"/>
      <c r="FD156" s="111"/>
    </row>
    <row r="157" spans="2:160" ht="12.75">
      <c r="B157" s="42">
        <f t="shared" si="12"/>
        <v>3</v>
      </c>
      <c r="C157" s="42">
        <f t="shared" si="13"/>
        <v>3</v>
      </c>
      <c r="D157" s="42">
        <f t="shared" si="14"/>
        <v>3</v>
      </c>
      <c r="E157" s="42">
        <f t="shared" si="15"/>
        <v>3</v>
      </c>
      <c r="F157" s="42">
        <f t="shared" si="16"/>
        <v>3</v>
      </c>
      <c r="G157" s="42">
        <f t="shared" si="17"/>
        <v>6.5</v>
      </c>
      <c r="H157" s="114">
        <f>IF(AND(M157&gt;0,M157&lt;=STATS!$C$22),1,"")</f>
        <v>1</v>
      </c>
      <c r="J157" s="26">
        <v>156</v>
      </c>
      <c r="K157">
        <v>46.25</v>
      </c>
      <c r="L157">
        <v>-91.91767</v>
      </c>
      <c r="M157" s="10">
        <v>6.5</v>
      </c>
      <c r="N157" s="10" t="s">
        <v>572</v>
      </c>
      <c r="O157" s="193" t="s">
        <v>614</v>
      </c>
      <c r="Q157" s="10">
        <v>2</v>
      </c>
      <c r="R157" s="17"/>
      <c r="S157" s="1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CW157" s="10">
        <v>2</v>
      </c>
      <c r="DA157" s="10">
        <v>1</v>
      </c>
      <c r="DE157" s="10">
        <v>2</v>
      </c>
      <c r="EZ157" s="111"/>
      <c r="FA157" s="111"/>
      <c r="FB157" s="111"/>
      <c r="FC157" s="111"/>
      <c r="FD157" s="111"/>
    </row>
    <row r="158" spans="2:160" ht="12.75">
      <c r="B158" s="42">
        <f t="shared" si="12"/>
        <v>0</v>
      </c>
      <c r="C158" s="42">
        <f t="shared" si="13"/>
      </c>
      <c r="D158" s="42">
        <f t="shared" si="14"/>
      </c>
      <c r="E158" s="42">
        <f t="shared" si="15"/>
        <v>0</v>
      </c>
      <c r="F158" s="42">
        <f t="shared" si="16"/>
        <v>0</v>
      </c>
      <c r="G158" s="42">
        <f t="shared" si="17"/>
      </c>
      <c r="H158" s="114">
        <f>IF(AND(M158&gt;0,M158&lt;=STATS!$C$22),1,"")</f>
        <v>1</v>
      </c>
      <c r="J158" s="26">
        <v>157</v>
      </c>
      <c r="K158">
        <v>46.24955</v>
      </c>
      <c r="L158">
        <v>-91.91766</v>
      </c>
      <c r="M158" s="10">
        <v>14</v>
      </c>
      <c r="N158" s="10" t="s">
        <v>574</v>
      </c>
      <c r="O158" s="193" t="s">
        <v>614</v>
      </c>
      <c r="R158" s="17"/>
      <c r="S158" s="1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EZ158" s="111"/>
      <c r="FA158" s="111"/>
      <c r="FB158" s="111"/>
      <c r="FC158" s="111"/>
      <c r="FD158" s="111"/>
    </row>
    <row r="159" spans="2:160" ht="12.75">
      <c r="B159" s="42">
        <f t="shared" si="12"/>
        <v>0</v>
      </c>
      <c r="C159" s="42">
        <f t="shared" si="13"/>
      </c>
      <c r="D159" s="42">
        <f t="shared" si="14"/>
      </c>
      <c r="E159" s="42">
        <f t="shared" si="15"/>
        <v>0</v>
      </c>
      <c r="F159" s="42">
        <f t="shared" si="16"/>
        <v>0</v>
      </c>
      <c r="G159" s="42">
        <f t="shared" si="17"/>
      </c>
      <c r="H159" s="114">
        <f>IF(AND(M159&gt;0,M159&lt;=STATS!$C$22),1,"")</f>
        <v>1</v>
      </c>
      <c r="J159" s="26">
        <v>158</v>
      </c>
      <c r="K159">
        <v>46.2491</v>
      </c>
      <c r="L159">
        <v>-91.91764</v>
      </c>
      <c r="M159" s="10">
        <v>14</v>
      </c>
      <c r="N159" s="10" t="s">
        <v>573</v>
      </c>
      <c r="O159" s="193" t="s">
        <v>614</v>
      </c>
      <c r="R159" s="17"/>
      <c r="S159" s="1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EZ159" s="111"/>
      <c r="FA159" s="111"/>
      <c r="FB159" s="111"/>
      <c r="FC159" s="111"/>
      <c r="FD159" s="111"/>
    </row>
    <row r="160" spans="2:160" ht="12.75">
      <c r="B160" s="42">
        <f t="shared" si="12"/>
        <v>7</v>
      </c>
      <c r="C160" s="42">
        <f t="shared" si="13"/>
        <v>7</v>
      </c>
      <c r="D160" s="42">
        <f t="shared" si="14"/>
        <v>7</v>
      </c>
      <c r="E160" s="42">
        <f t="shared" si="15"/>
        <v>7</v>
      </c>
      <c r="F160" s="42">
        <f t="shared" si="16"/>
        <v>7</v>
      </c>
      <c r="G160" s="42">
        <f t="shared" si="17"/>
        <v>5</v>
      </c>
      <c r="H160" s="114">
        <f>IF(AND(M160&gt;0,M160&lt;=STATS!$C$22),1,"")</f>
        <v>1</v>
      </c>
      <c r="J160" s="26">
        <v>159</v>
      </c>
      <c r="K160">
        <v>46.24865</v>
      </c>
      <c r="L160">
        <v>-91.91763</v>
      </c>
      <c r="M160" s="10">
        <v>5</v>
      </c>
      <c r="N160" s="10" t="s">
        <v>572</v>
      </c>
      <c r="O160" s="193" t="s">
        <v>614</v>
      </c>
      <c r="Q160" s="10">
        <v>2</v>
      </c>
      <c r="R160" s="17"/>
      <c r="S160" s="1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BG160" s="10">
        <v>1</v>
      </c>
      <c r="BO160" s="10">
        <v>1</v>
      </c>
      <c r="CB160" s="10">
        <v>2</v>
      </c>
      <c r="CZ160" s="10">
        <v>1</v>
      </c>
      <c r="DA160" s="10">
        <v>1</v>
      </c>
      <c r="DE160" s="10">
        <v>1</v>
      </c>
      <c r="ES160" s="10">
        <v>1</v>
      </c>
      <c r="EZ160" s="111"/>
      <c r="FA160" s="111"/>
      <c r="FB160" s="111"/>
      <c r="FC160" s="111"/>
      <c r="FD160" s="111"/>
    </row>
    <row r="161" spans="2:160" ht="12.75">
      <c r="B161" s="42">
        <f t="shared" si="12"/>
        <v>2</v>
      </c>
      <c r="C161" s="42">
        <f t="shared" si="13"/>
        <v>2</v>
      </c>
      <c r="D161" s="42">
        <f t="shared" si="14"/>
        <v>2</v>
      </c>
      <c r="E161" s="42">
        <f t="shared" si="15"/>
        <v>2</v>
      </c>
      <c r="F161" s="42">
        <f t="shared" si="16"/>
        <v>2</v>
      </c>
      <c r="G161" s="42">
        <f t="shared" si="17"/>
        <v>4</v>
      </c>
      <c r="H161" s="114">
        <f>IF(AND(M161&gt;0,M161&lt;=STATS!$C$22),1,"")</f>
        <v>1</v>
      </c>
      <c r="J161" s="26">
        <v>160</v>
      </c>
      <c r="K161">
        <v>46.2482</v>
      </c>
      <c r="L161">
        <v>-91.91761</v>
      </c>
      <c r="M161" s="10">
        <v>4</v>
      </c>
      <c r="N161" s="10" t="s">
        <v>572</v>
      </c>
      <c r="O161" s="193" t="s">
        <v>614</v>
      </c>
      <c r="Q161" s="10">
        <v>2</v>
      </c>
      <c r="R161" s="17"/>
      <c r="S161" s="1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>
        <v>1</v>
      </c>
      <c r="AF161" s="27"/>
      <c r="AG161" s="27"/>
      <c r="AH161" s="27"/>
      <c r="DA161" s="10">
        <v>2</v>
      </c>
      <c r="EZ161" s="111"/>
      <c r="FA161" s="111"/>
      <c r="FB161" s="111"/>
      <c r="FC161" s="111"/>
      <c r="FD161" s="111"/>
    </row>
    <row r="162" spans="2:160" ht="12.75">
      <c r="B162" s="42">
        <f t="shared" si="12"/>
        <v>3</v>
      </c>
      <c r="C162" s="42">
        <f t="shared" si="13"/>
        <v>3</v>
      </c>
      <c r="D162" s="42">
        <f t="shared" si="14"/>
        <v>3</v>
      </c>
      <c r="E162" s="42">
        <f t="shared" si="15"/>
        <v>3</v>
      </c>
      <c r="F162" s="42">
        <f t="shared" si="16"/>
        <v>3</v>
      </c>
      <c r="G162" s="42">
        <f t="shared" si="17"/>
        <v>4</v>
      </c>
      <c r="H162" s="114">
        <f>IF(AND(M162&gt;0,M162&lt;=STATS!$C$22),1,"")</f>
        <v>1</v>
      </c>
      <c r="J162" s="26">
        <v>161</v>
      </c>
      <c r="K162">
        <v>46.24775</v>
      </c>
      <c r="L162">
        <v>-91.9176</v>
      </c>
      <c r="M162" s="10">
        <v>4</v>
      </c>
      <c r="N162" s="10" t="s">
        <v>572</v>
      </c>
      <c r="O162" s="193" t="s">
        <v>614</v>
      </c>
      <c r="Q162" s="10">
        <v>2</v>
      </c>
      <c r="R162" s="17"/>
      <c r="S162" s="1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CB162" s="10">
        <v>2</v>
      </c>
      <c r="DA162" s="10">
        <v>1</v>
      </c>
      <c r="DE162" s="10">
        <v>2</v>
      </c>
      <c r="EZ162" s="111"/>
      <c r="FA162" s="111"/>
      <c r="FB162" s="111"/>
      <c r="FC162" s="111"/>
      <c r="FD162" s="111"/>
    </row>
    <row r="163" spans="2:160" ht="12.75">
      <c r="B163" s="42">
        <f t="shared" si="12"/>
        <v>0</v>
      </c>
      <c r="C163" s="42">
        <f t="shared" si="13"/>
      </c>
      <c r="D163" s="42">
        <f t="shared" si="14"/>
      </c>
      <c r="E163" s="42">
        <f t="shared" si="15"/>
      </c>
      <c r="F163" s="42">
        <f t="shared" si="16"/>
      </c>
      <c r="G163" s="42">
        <f t="shared" si="17"/>
      </c>
      <c r="H163" s="114">
        <f>IF(AND(M163&gt;0,M163&lt;=STATS!$C$22),1,"")</f>
      </c>
      <c r="J163" s="26">
        <v>162</v>
      </c>
      <c r="K163">
        <v>46.25855</v>
      </c>
      <c r="L163">
        <v>-91.91732</v>
      </c>
      <c r="P163" s="10" t="s">
        <v>615</v>
      </c>
      <c r="R163" s="17"/>
      <c r="S163" s="1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EZ163" s="111"/>
      <c r="FA163" s="111"/>
      <c r="FB163" s="111"/>
      <c r="FC163" s="111"/>
      <c r="FD163" s="111"/>
    </row>
    <row r="164" spans="2:160" ht="12.75">
      <c r="B164" s="42">
        <f t="shared" si="12"/>
        <v>0</v>
      </c>
      <c r="C164" s="42">
        <f t="shared" si="13"/>
      </c>
      <c r="D164" s="42">
        <f t="shared" si="14"/>
      </c>
      <c r="E164" s="42">
        <f t="shared" si="15"/>
      </c>
      <c r="F164" s="42">
        <f t="shared" si="16"/>
      </c>
      <c r="G164" s="42">
        <f t="shared" si="17"/>
      </c>
      <c r="H164" s="114">
        <f>IF(AND(M164&gt;0,M164&lt;=STATS!$C$22),1,"")</f>
      </c>
      <c r="J164" s="26">
        <v>163</v>
      </c>
      <c r="K164">
        <v>46.25631</v>
      </c>
      <c r="L164">
        <v>-91.91725</v>
      </c>
      <c r="P164" s="10" t="s">
        <v>615</v>
      </c>
      <c r="R164" s="17"/>
      <c r="S164" s="1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EZ164" s="111"/>
      <c r="FA164" s="111"/>
      <c r="FB164" s="111"/>
      <c r="FC164" s="111"/>
      <c r="FD164" s="111"/>
    </row>
    <row r="165" spans="2:160" ht="12.75">
      <c r="B165" s="42">
        <f t="shared" si="12"/>
        <v>0</v>
      </c>
      <c r="C165" s="42">
        <f t="shared" si="13"/>
      </c>
      <c r="D165" s="42">
        <f t="shared" si="14"/>
      </c>
      <c r="E165" s="42">
        <f t="shared" si="15"/>
      </c>
      <c r="F165" s="42">
        <f t="shared" si="16"/>
      </c>
      <c r="G165" s="42">
        <f t="shared" si="17"/>
      </c>
      <c r="H165" s="114">
        <f>IF(AND(M165&gt;0,M165&lt;=STATS!$C$22),1,"")</f>
      </c>
      <c r="J165" s="26">
        <v>164</v>
      </c>
      <c r="K165">
        <v>46.25586</v>
      </c>
      <c r="L165">
        <v>-91.91723</v>
      </c>
      <c r="P165" s="10" t="s">
        <v>615</v>
      </c>
      <c r="R165" s="17"/>
      <c r="S165" s="1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EZ165" s="111"/>
      <c r="FA165" s="111"/>
      <c r="FB165" s="111"/>
      <c r="FC165" s="111"/>
      <c r="FD165" s="111"/>
    </row>
    <row r="166" spans="2:160" ht="12.75">
      <c r="B166" s="42">
        <f t="shared" si="12"/>
        <v>0</v>
      </c>
      <c r="C166" s="42">
        <f t="shared" si="13"/>
      </c>
      <c r="D166" s="42">
        <f t="shared" si="14"/>
      </c>
      <c r="E166" s="42">
        <f t="shared" si="15"/>
      </c>
      <c r="F166" s="42">
        <f t="shared" si="16"/>
      </c>
      <c r="G166" s="42">
        <f t="shared" si="17"/>
      </c>
      <c r="H166" s="114">
        <f>IF(AND(M166&gt;0,M166&lt;=STATS!$C$22),1,"")</f>
      </c>
      <c r="J166" s="26">
        <v>165</v>
      </c>
      <c r="K166">
        <v>46.25541</v>
      </c>
      <c r="L166">
        <v>-91.91721</v>
      </c>
      <c r="P166" s="10" t="s">
        <v>615</v>
      </c>
      <c r="R166" s="17"/>
      <c r="S166" s="1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EZ166" s="111"/>
      <c r="FA166" s="111"/>
      <c r="FB166" s="111"/>
      <c r="FC166" s="111"/>
      <c r="FD166" s="111"/>
    </row>
    <row r="167" spans="2:160" ht="12.75">
      <c r="B167" s="42">
        <f t="shared" si="12"/>
        <v>0</v>
      </c>
      <c r="C167" s="42">
        <f t="shared" si="13"/>
      </c>
      <c r="D167" s="42">
        <f t="shared" si="14"/>
      </c>
      <c r="E167" s="42">
        <f t="shared" si="15"/>
      </c>
      <c r="F167" s="42">
        <f t="shared" si="16"/>
      </c>
      <c r="G167" s="42">
        <f t="shared" si="17"/>
      </c>
      <c r="H167" s="114">
        <f>IF(AND(M167&gt;0,M167&lt;=STATS!$C$22),1,"")</f>
      </c>
      <c r="J167" s="26">
        <v>166</v>
      </c>
      <c r="K167">
        <v>46.25496</v>
      </c>
      <c r="L167">
        <v>-91.9172</v>
      </c>
      <c r="P167" s="10" t="s">
        <v>615</v>
      </c>
      <c r="R167" s="17"/>
      <c r="S167" s="1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EZ167" s="111"/>
      <c r="FA167" s="111"/>
      <c r="FB167" s="111"/>
      <c r="FC167" s="111"/>
      <c r="FD167" s="111"/>
    </row>
    <row r="168" spans="2:160" ht="12.75">
      <c r="B168" s="42">
        <f t="shared" si="12"/>
        <v>5</v>
      </c>
      <c r="C168" s="42">
        <f t="shared" si="13"/>
        <v>5</v>
      </c>
      <c r="D168" s="42">
        <f t="shared" si="14"/>
        <v>5</v>
      </c>
      <c r="E168" s="42">
        <f t="shared" si="15"/>
        <v>5</v>
      </c>
      <c r="F168" s="42">
        <f t="shared" si="16"/>
        <v>5</v>
      </c>
      <c r="G168" s="42">
        <f t="shared" si="17"/>
        <v>4</v>
      </c>
      <c r="H168" s="114">
        <f>IF(AND(M168&gt;0,M168&lt;=STATS!$C$22),1,"")</f>
        <v>1</v>
      </c>
      <c r="J168" s="26">
        <v>167</v>
      </c>
      <c r="K168">
        <v>46.25361</v>
      </c>
      <c r="L168">
        <v>-91.91715</v>
      </c>
      <c r="M168" s="10">
        <v>4</v>
      </c>
      <c r="N168" s="10" t="s">
        <v>572</v>
      </c>
      <c r="O168" s="193" t="s">
        <v>614</v>
      </c>
      <c r="Q168" s="10">
        <v>2</v>
      </c>
      <c r="R168" s="17"/>
      <c r="S168" s="17"/>
      <c r="T168" s="27"/>
      <c r="U168" s="27"/>
      <c r="V168" s="27">
        <v>1</v>
      </c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BG168" s="10">
        <v>1</v>
      </c>
      <c r="CI168" s="10">
        <v>1</v>
      </c>
      <c r="CW168" s="10">
        <v>1</v>
      </c>
      <c r="DA168" s="10">
        <v>2</v>
      </c>
      <c r="EZ168" s="111"/>
      <c r="FA168" s="111"/>
      <c r="FB168" s="111"/>
      <c r="FC168" s="111"/>
      <c r="FD168" s="111"/>
    </row>
    <row r="169" spans="2:160" ht="12.75">
      <c r="B169" s="42">
        <f t="shared" si="12"/>
        <v>3</v>
      </c>
      <c r="C169" s="42">
        <f t="shared" si="13"/>
        <v>3</v>
      </c>
      <c r="D169" s="42">
        <f t="shared" si="14"/>
        <v>3</v>
      </c>
      <c r="E169" s="42">
        <f t="shared" si="15"/>
        <v>3</v>
      </c>
      <c r="F169" s="42">
        <f t="shared" si="16"/>
        <v>3</v>
      </c>
      <c r="G169" s="42">
        <f t="shared" si="17"/>
        <v>4.5</v>
      </c>
      <c r="H169" s="114">
        <f>IF(AND(M169&gt;0,M169&lt;=STATS!$C$22),1,"")</f>
        <v>1</v>
      </c>
      <c r="J169" s="26">
        <v>168</v>
      </c>
      <c r="K169">
        <v>46.25316</v>
      </c>
      <c r="L169">
        <v>-91.91714</v>
      </c>
      <c r="M169" s="10">
        <v>4.5</v>
      </c>
      <c r="N169" s="10" t="s">
        <v>572</v>
      </c>
      <c r="O169" s="193" t="s">
        <v>614</v>
      </c>
      <c r="Q169" s="10">
        <v>3</v>
      </c>
      <c r="R169" s="17"/>
      <c r="S169" s="1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Q169" s="10">
        <v>3</v>
      </c>
      <c r="CI169" s="10">
        <v>1</v>
      </c>
      <c r="DA169" s="10">
        <v>2</v>
      </c>
      <c r="EZ169" s="111"/>
      <c r="FA169" s="111"/>
      <c r="FB169" s="111"/>
      <c r="FC169" s="111"/>
      <c r="FD169" s="111"/>
    </row>
    <row r="170" spans="2:160" ht="12.75">
      <c r="B170" s="42">
        <f t="shared" si="12"/>
        <v>4</v>
      </c>
      <c r="C170" s="42">
        <f t="shared" si="13"/>
        <v>4</v>
      </c>
      <c r="D170" s="42">
        <f t="shared" si="14"/>
        <v>4</v>
      </c>
      <c r="E170" s="42">
        <f t="shared" si="15"/>
        <v>4</v>
      </c>
      <c r="F170" s="42">
        <f t="shared" si="16"/>
        <v>4</v>
      </c>
      <c r="G170" s="42">
        <f t="shared" si="17"/>
        <v>5.5</v>
      </c>
      <c r="H170" s="114">
        <f>IF(AND(M170&gt;0,M170&lt;=STATS!$C$22),1,"")</f>
        <v>1</v>
      </c>
      <c r="J170" s="26">
        <v>169</v>
      </c>
      <c r="K170">
        <v>46.25271</v>
      </c>
      <c r="L170">
        <v>-91.91712</v>
      </c>
      <c r="M170" s="10">
        <v>5.5</v>
      </c>
      <c r="N170" s="10" t="s">
        <v>572</v>
      </c>
      <c r="O170" s="193" t="s">
        <v>614</v>
      </c>
      <c r="Q170" s="10">
        <v>3</v>
      </c>
      <c r="R170" s="17"/>
      <c r="S170" s="17"/>
      <c r="T170" s="27"/>
      <c r="U170" s="27"/>
      <c r="V170" s="27">
        <v>1</v>
      </c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Q170" s="10">
        <v>3</v>
      </c>
      <c r="CW170" s="10">
        <v>1</v>
      </c>
      <c r="CZ170" s="10">
        <v>2</v>
      </c>
      <c r="EZ170" s="111"/>
      <c r="FA170" s="111"/>
      <c r="FB170" s="111"/>
      <c r="FC170" s="111"/>
      <c r="FD170" s="111"/>
    </row>
    <row r="171" spans="2:160" ht="12.75">
      <c r="B171" s="42">
        <f t="shared" si="12"/>
        <v>5</v>
      </c>
      <c r="C171" s="42">
        <f t="shared" si="13"/>
        <v>5</v>
      </c>
      <c r="D171" s="42">
        <f t="shared" si="14"/>
        <v>4</v>
      </c>
      <c r="E171" s="42">
        <f t="shared" si="15"/>
        <v>5</v>
      </c>
      <c r="F171" s="42">
        <f t="shared" si="16"/>
        <v>4</v>
      </c>
      <c r="G171" s="42">
        <f t="shared" si="17"/>
        <v>5.5</v>
      </c>
      <c r="H171" s="114">
        <f>IF(AND(M171&gt;0,M171&lt;=STATS!$C$22),1,"")</f>
        <v>1</v>
      </c>
      <c r="J171" s="26">
        <v>170</v>
      </c>
      <c r="K171">
        <v>46.25226</v>
      </c>
      <c r="L171">
        <v>-91.9171</v>
      </c>
      <c r="M171" s="10">
        <v>5.5</v>
      </c>
      <c r="N171" s="10" t="s">
        <v>573</v>
      </c>
      <c r="O171" s="193" t="s">
        <v>614</v>
      </c>
      <c r="Q171" s="10">
        <v>2</v>
      </c>
      <c r="R171" s="17"/>
      <c r="S171" s="17">
        <v>1</v>
      </c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Q171" s="10">
        <v>2</v>
      </c>
      <c r="BO171" s="10">
        <v>2</v>
      </c>
      <c r="DA171" s="10">
        <v>2</v>
      </c>
      <c r="DE171" s="10">
        <v>1</v>
      </c>
      <c r="EZ171" s="111"/>
      <c r="FA171" s="111"/>
      <c r="FB171" s="111"/>
      <c r="FC171" s="111"/>
      <c r="FD171" s="111"/>
    </row>
    <row r="172" spans="2:160" ht="12.75">
      <c r="B172" s="42">
        <f t="shared" si="12"/>
        <v>7</v>
      </c>
      <c r="C172" s="42">
        <f t="shared" si="13"/>
        <v>7</v>
      </c>
      <c r="D172" s="42">
        <f t="shared" si="14"/>
        <v>6</v>
      </c>
      <c r="E172" s="42">
        <f t="shared" si="15"/>
        <v>7</v>
      </c>
      <c r="F172" s="42">
        <f t="shared" si="16"/>
        <v>6</v>
      </c>
      <c r="G172" s="42">
        <f t="shared" si="17"/>
        <v>3</v>
      </c>
      <c r="H172" s="114">
        <f>IF(AND(M172&gt;0,M172&lt;=STATS!$C$22),1,"")</f>
        <v>1</v>
      </c>
      <c r="J172" s="26">
        <v>171</v>
      </c>
      <c r="K172">
        <v>46.25181</v>
      </c>
      <c r="L172">
        <v>-91.91709</v>
      </c>
      <c r="M172" s="10">
        <v>3</v>
      </c>
      <c r="N172" s="10" t="s">
        <v>572</v>
      </c>
      <c r="O172" s="193" t="s">
        <v>614</v>
      </c>
      <c r="Q172" s="10">
        <v>3</v>
      </c>
      <c r="R172" s="17"/>
      <c r="S172" s="17">
        <v>1</v>
      </c>
      <c r="T172" s="27"/>
      <c r="U172" s="27"/>
      <c r="V172" s="27"/>
      <c r="W172" s="27"/>
      <c r="X172" s="27">
        <v>1</v>
      </c>
      <c r="Y172" s="27"/>
      <c r="Z172" s="27"/>
      <c r="AA172" s="27"/>
      <c r="AB172" s="27"/>
      <c r="AC172" s="27"/>
      <c r="AD172" s="27"/>
      <c r="AE172" s="27"/>
      <c r="AF172" s="27"/>
      <c r="AG172" s="27">
        <v>2</v>
      </c>
      <c r="AH172" s="27"/>
      <c r="AQ172" s="10">
        <v>1</v>
      </c>
      <c r="CB172" s="10">
        <v>3</v>
      </c>
      <c r="CY172" s="10">
        <v>1</v>
      </c>
      <c r="DE172" s="10">
        <v>1</v>
      </c>
      <c r="EZ172" s="111"/>
      <c r="FA172" s="111"/>
      <c r="FB172" s="111"/>
      <c r="FC172" s="111"/>
      <c r="FD172" s="111"/>
    </row>
    <row r="173" spans="2:160" ht="12.75">
      <c r="B173" s="42">
        <f t="shared" si="12"/>
        <v>6</v>
      </c>
      <c r="C173" s="42">
        <f t="shared" si="13"/>
        <v>6</v>
      </c>
      <c r="D173" s="42">
        <f t="shared" si="14"/>
        <v>6</v>
      </c>
      <c r="E173" s="42">
        <f t="shared" si="15"/>
        <v>6</v>
      </c>
      <c r="F173" s="42">
        <f t="shared" si="16"/>
        <v>6</v>
      </c>
      <c r="G173" s="42">
        <f t="shared" si="17"/>
        <v>2</v>
      </c>
      <c r="H173" s="114">
        <f>IF(AND(M173&gt;0,M173&lt;=STATS!$C$22),1,"")</f>
        <v>1</v>
      </c>
      <c r="J173" s="26">
        <v>172</v>
      </c>
      <c r="K173">
        <v>46.25091</v>
      </c>
      <c r="L173">
        <v>-91.91706</v>
      </c>
      <c r="M173" s="10">
        <v>2</v>
      </c>
      <c r="N173" s="10" t="s">
        <v>573</v>
      </c>
      <c r="O173" s="193" t="s">
        <v>614</v>
      </c>
      <c r="Q173" s="10">
        <v>2</v>
      </c>
      <c r="R173" s="17"/>
      <c r="S173" s="1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>
        <v>1</v>
      </c>
      <c r="AH173" s="27"/>
      <c r="AQ173" s="10">
        <v>1</v>
      </c>
      <c r="BO173" s="10">
        <v>1</v>
      </c>
      <c r="CO173" s="10">
        <v>2</v>
      </c>
      <c r="DA173" s="10">
        <v>1</v>
      </c>
      <c r="ES173" s="10">
        <v>2</v>
      </c>
      <c r="EZ173" s="111"/>
      <c r="FA173" s="111"/>
      <c r="FB173" s="111"/>
      <c r="FC173" s="111"/>
      <c r="FD173" s="111"/>
    </row>
    <row r="174" spans="2:160" ht="12.75">
      <c r="B174" s="42">
        <f t="shared" si="12"/>
        <v>7</v>
      </c>
      <c r="C174" s="42">
        <f t="shared" si="13"/>
        <v>7</v>
      </c>
      <c r="D174" s="42">
        <f t="shared" si="14"/>
        <v>7</v>
      </c>
      <c r="E174" s="42">
        <f t="shared" si="15"/>
        <v>7</v>
      </c>
      <c r="F174" s="42">
        <f t="shared" si="16"/>
        <v>7</v>
      </c>
      <c r="G174" s="42">
        <f t="shared" si="17"/>
        <v>5.5</v>
      </c>
      <c r="H174" s="114">
        <f>IF(AND(M174&gt;0,M174&lt;=STATS!$C$22),1,"")</f>
        <v>1</v>
      </c>
      <c r="J174" s="26">
        <v>173</v>
      </c>
      <c r="K174">
        <v>46.25046</v>
      </c>
      <c r="L174">
        <v>-91.91704</v>
      </c>
      <c r="M174" s="10">
        <v>5.5</v>
      </c>
      <c r="N174" s="10" t="s">
        <v>572</v>
      </c>
      <c r="O174" s="193" t="s">
        <v>614</v>
      </c>
      <c r="Q174" s="10">
        <v>3</v>
      </c>
      <c r="R174" s="17"/>
      <c r="S174" s="17"/>
      <c r="T174" s="27"/>
      <c r="U174" s="27"/>
      <c r="V174" s="27">
        <v>1</v>
      </c>
      <c r="W174" s="27"/>
      <c r="X174" s="27"/>
      <c r="Y174" s="27"/>
      <c r="Z174" s="27"/>
      <c r="AA174" s="27"/>
      <c r="AB174" s="27"/>
      <c r="AC174" s="27"/>
      <c r="AD174" s="27"/>
      <c r="AE174" s="27">
        <v>1</v>
      </c>
      <c r="AF174" s="27"/>
      <c r="AG174" s="27"/>
      <c r="AH174" s="27"/>
      <c r="AQ174" s="10">
        <v>2</v>
      </c>
      <c r="CW174" s="10">
        <v>2</v>
      </c>
      <c r="CY174" s="10">
        <v>1</v>
      </c>
      <c r="DA174" s="10">
        <v>2</v>
      </c>
      <c r="DE174" s="10">
        <v>2</v>
      </c>
      <c r="EZ174" s="111"/>
      <c r="FA174" s="111"/>
      <c r="FB174" s="111"/>
      <c r="FC174" s="111"/>
      <c r="FD174" s="111"/>
    </row>
    <row r="175" spans="2:160" ht="12.75">
      <c r="B175" s="42">
        <f t="shared" si="12"/>
        <v>3</v>
      </c>
      <c r="C175" s="42">
        <f t="shared" si="13"/>
        <v>3</v>
      </c>
      <c r="D175" s="42">
        <f t="shared" si="14"/>
        <v>3</v>
      </c>
      <c r="E175" s="42">
        <f t="shared" si="15"/>
        <v>3</v>
      </c>
      <c r="F175" s="42">
        <f t="shared" si="16"/>
        <v>3</v>
      </c>
      <c r="G175" s="42">
        <f t="shared" si="17"/>
        <v>8</v>
      </c>
      <c r="H175" s="114">
        <f>IF(AND(M175&gt;0,M175&lt;=STATS!$C$22),1,"")</f>
        <v>1</v>
      </c>
      <c r="J175" s="26">
        <v>174</v>
      </c>
      <c r="K175">
        <v>46.25001</v>
      </c>
      <c r="L175">
        <v>-91.91703</v>
      </c>
      <c r="M175" s="10">
        <v>8</v>
      </c>
      <c r="N175" s="10" t="s">
        <v>572</v>
      </c>
      <c r="O175" s="193" t="s">
        <v>614</v>
      </c>
      <c r="Q175" s="10">
        <v>3</v>
      </c>
      <c r="R175" s="17"/>
      <c r="S175" s="1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BO175" s="10">
        <v>1</v>
      </c>
      <c r="DA175" s="10">
        <v>1</v>
      </c>
      <c r="DE175" s="10">
        <v>3</v>
      </c>
      <c r="EZ175" s="111"/>
      <c r="FA175" s="111"/>
      <c r="FB175" s="111"/>
      <c r="FC175" s="111"/>
      <c r="FD175" s="111"/>
    </row>
    <row r="176" spans="2:160" ht="12.75">
      <c r="B176" s="42">
        <f t="shared" si="12"/>
        <v>0</v>
      </c>
      <c r="C176" s="42">
        <f t="shared" si="13"/>
      </c>
      <c r="D176" s="42">
        <f t="shared" si="14"/>
      </c>
      <c r="E176" s="42">
        <f t="shared" si="15"/>
      </c>
      <c r="F176" s="42">
        <f t="shared" si="16"/>
      </c>
      <c r="G176" s="42">
        <f t="shared" si="17"/>
      </c>
      <c r="H176" s="114">
        <f>IF(AND(M176&gt;0,M176&lt;=STATS!$C$22),1,"")</f>
      </c>
      <c r="J176" s="26">
        <v>175</v>
      </c>
      <c r="K176">
        <v>46.24956</v>
      </c>
      <c r="L176">
        <v>-91.91701</v>
      </c>
      <c r="M176" s="10">
        <v>23</v>
      </c>
      <c r="N176" s="193"/>
      <c r="O176" s="193"/>
      <c r="R176" s="17"/>
      <c r="S176" s="1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EZ176" s="111"/>
      <c r="FA176" s="111"/>
      <c r="FB176" s="111"/>
      <c r="FC176" s="111"/>
      <c r="FD176" s="111"/>
    </row>
    <row r="177" spans="2:160" ht="12.75">
      <c r="B177" s="42">
        <f t="shared" si="12"/>
        <v>0</v>
      </c>
      <c r="C177" s="42">
        <f t="shared" si="13"/>
      </c>
      <c r="D177" s="42">
        <f t="shared" si="14"/>
      </c>
      <c r="E177" s="42">
        <f t="shared" si="15"/>
      </c>
      <c r="F177" s="42">
        <f t="shared" si="16"/>
      </c>
      <c r="G177" s="42">
        <f t="shared" si="17"/>
      </c>
      <c r="H177" s="114">
        <f>IF(AND(M177&gt;0,M177&lt;=STATS!$C$22),1,"")</f>
      </c>
      <c r="J177" s="26">
        <v>176</v>
      </c>
      <c r="K177">
        <v>46.24911</v>
      </c>
      <c r="L177">
        <v>-91.91699</v>
      </c>
      <c r="M177" s="10">
        <v>14.5</v>
      </c>
      <c r="N177" s="10" t="s">
        <v>572</v>
      </c>
      <c r="O177" s="193" t="s">
        <v>614</v>
      </c>
      <c r="R177" s="17"/>
      <c r="S177" s="1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EZ177" s="111"/>
      <c r="FA177" s="111"/>
      <c r="FB177" s="111"/>
      <c r="FC177" s="111"/>
      <c r="FD177" s="111"/>
    </row>
    <row r="178" spans="2:160" ht="12.75">
      <c r="B178" s="42">
        <f t="shared" si="12"/>
        <v>4</v>
      </c>
      <c r="C178" s="42">
        <f t="shared" si="13"/>
        <v>4</v>
      </c>
      <c r="D178" s="42">
        <f t="shared" si="14"/>
        <v>4</v>
      </c>
      <c r="E178" s="42">
        <f t="shared" si="15"/>
        <v>4</v>
      </c>
      <c r="F178" s="42">
        <f t="shared" si="16"/>
        <v>4</v>
      </c>
      <c r="G178" s="42">
        <f t="shared" si="17"/>
        <v>6.5</v>
      </c>
      <c r="H178" s="114">
        <f>IF(AND(M178&gt;0,M178&lt;=STATS!$C$22),1,"")</f>
        <v>1</v>
      </c>
      <c r="J178" s="26">
        <v>177</v>
      </c>
      <c r="K178">
        <v>46.24866</v>
      </c>
      <c r="L178">
        <v>-91.91698</v>
      </c>
      <c r="M178" s="10">
        <v>6.5</v>
      </c>
      <c r="N178" s="10" t="s">
        <v>572</v>
      </c>
      <c r="O178" s="193" t="s">
        <v>614</v>
      </c>
      <c r="Q178" s="10">
        <v>2</v>
      </c>
      <c r="R178" s="17"/>
      <c r="S178" s="1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>
        <v>1</v>
      </c>
      <c r="AH178" s="27"/>
      <c r="BO178" s="10">
        <v>1</v>
      </c>
      <c r="DA178" s="10">
        <v>2</v>
      </c>
      <c r="DE178" s="10">
        <v>1</v>
      </c>
      <c r="EZ178" s="111"/>
      <c r="FA178" s="111"/>
      <c r="FB178" s="111"/>
      <c r="FC178" s="111"/>
      <c r="FD178" s="111"/>
    </row>
    <row r="179" spans="2:160" ht="12.75">
      <c r="B179" s="42">
        <f t="shared" si="12"/>
        <v>4</v>
      </c>
      <c r="C179" s="42">
        <f t="shared" si="13"/>
        <v>4</v>
      </c>
      <c r="D179" s="42">
        <f t="shared" si="14"/>
        <v>4</v>
      </c>
      <c r="E179" s="42">
        <f t="shared" si="15"/>
        <v>4</v>
      </c>
      <c r="F179" s="42">
        <f t="shared" si="16"/>
        <v>4</v>
      </c>
      <c r="G179" s="42">
        <f t="shared" si="17"/>
        <v>6.5</v>
      </c>
      <c r="H179" s="114">
        <f>IF(AND(M179&gt;0,M179&lt;=STATS!$C$22),1,"")</f>
        <v>1</v>
      </c>
      <c r="J179" s="26">
        <v>178</v>
      </c>
      <c r="K179">
        <v>46.24821</v>
      </c>
      <c r="L179">
        <v>-91.91696</v>
      </c>
      <c r="M179" s="10">
        <v>6.5</v>
      </c>
      <c r="N179" s="10" t="s">
        <v>572</v>
      </c>
      <c r="O179" s="193" t="s">
        <v>614</v>
      </c>
      <c r="Q179" s="10">
        <v>3</v>
      </c>
      <c r="R179" s="17"/>
      <c r="S179" s="17"/>
      <c r="T179" s="27"/>
      <c r="U179" s="27"/>
      <c r="V179" s="27">
        <v>1</v>
      </c>
      <c r="W179" s="27"/>
      <c r="X179" s="27"/>
      <c r="Y179" s="27"/>
      <c r="Z179" s="27"/>
      <c r="AA179" s="27"/>
      <c r="AB179" s="27"/>
      <c r="AC179" s="27"/>
      <c r="AD179" s="27"/>
      <c r="AE179" s="27">
        <v>1</v>
      </c>
      <c r="AF179" s="27"/>
      <c r="AG179" s="27"/>
      <c r="AH179" s="27"/>
      <c r="CI179" s="10">
        <v>1</v>
      </c>
      <c r="DA179" s="10">
        <v>3</v>
      </c>
      <c r="EZ179" s="111"/>
      <c r="FA179" s="111"/>
      <c r="FB179" s="111"/>
      <c r="FC179" s="111"/>
      <c r="FD179" s="111"/>
    </row>
    <row r="180" spans="2:160" ht="12.75">
      <c r="B180" s="42">
        <f t="shared" si="12"/>
        <v>5</v>
      </c>
      <c r="C180" s="42">
        <f t="shared" si="13"/>
        <v>5</v>
      </c>
      <c r="D180" s="42">
        <f t="shared" si="14"/>
        <v>5</v>
      </c>
      <c r="E180" s="42">
        <f t="shared" si="15"/>
        <v>5</v>
      </c>
      <c r="F180" s="42">
        <f t="shared" si="16"/>
        <v>5</v>
      </c>
      <c r="G180" s="42">
        <f t="shared" si="17"/>
        <v>5.5</v>
      </c>
      <c r="H180" s="114">
        <f>IF(AND(M180&gt;0,M180&lt;=STATS!$C$22),1,"")</f>
        <v>1</v>
      </c>
      <c r="J180" s="26">
        <v>179</v>
      </c>
      <c r="K180">
        <v>46.24776</v>
      </c>
      <c r="L180">
        <v>-91.91695</v>
      </c>
      <c r="M180" s="10">
        <v>5.5</v>
      </c>
      <c r="N180" s="10" t="s">
        <v>572</v>
      </c>
      <c r="O180" s="193" t="s">
        <v>614</v>
      </c>
      <c r="Q180" s="10">
        <v>2</v>
      </c>
      <c r="R180" s="17"/>
      <c r="S180" s="1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>
        <v>1</v>
      </c>
      <c r="AF180" s="27"/>
      <c r="AG180" s="27">
        <v>1</v>
      </c>
      <c r="AH180" s="27"/>
      <c r="AQ180" s="10">
        <v>1</v>
      </c>
      <c r="CI180" s="10">
        <v>2</v>
      </c>
      <c r="DA180" s="10">
        <v>2</v>
      </c>
      <c r="EZ180" s="111"/>
      <c r="FA180" s="111"/>
      <c r="FB180" s="111"/>
      <c r="FC180" s="111"/>
      <c r="FD180" s="111"/>
    </row>
    <row r="181" spans="2:160" ht="12.75">
      <c r="B181" s="42">
        <f t="shared" si="12"/>
        <v>4</v>
      </c>
      <c r="C181" s="42">
        <f t="shared" si="13"/>
        <v>4</v>
      </c>
      <c r="D181" s="42">
        <f t="shared" si="14"/>
        <v>4</v>
      </c>
      <c r="E181" s="42">
        <f t="shared" si="15"/>
        <v>4</v>
      </c>
      <c r="F181" s="42">
        <f t="shared" si="16"/>
        <v>4</v>
      </c>
      <c r="G181" s="42">
        <f t="shared" si="17"/>
        <v>3.5</v>
      </c>
      <c r="H181" s="114">
        <f>IF(AND(M181&gt;0,M181&lt;=STATS!$C$22),1,"")</f>
        <v>1</v>
      </c>
      <c r="J181" s="26">
        <v>180</v>
      </c>
      <c r="K181">
        <v>46.24731</v>
      </c>
      <c r="L181">
        <v>-91.91693</v>
      </c>
      <c r="M181" s="10">
        <v>3.5</v>
      </c>
      <c r="N181" s="10" t="s">
        <v>572</v>
      </c>
      <c r="O181" s="193" t="s">
        <v>614</v>
      </c>
      <c r="Q181" s="10">
        <v>3</v>
      </c>
      <c r="R181" s="17"/>
      <c r="S181" s="1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Q181" s="10">
        <v>2</v>
      </c>
      <c r="CB181" s="10">
        <v>1</v>
      </c>
      <c r="DA181" s="10">
        <v>3</v>
      </c>
      <c r="DE181" s="10">
        <v>1</v>
      </c>
      <c r="EZ181" s="111"/>
      <c r="FA181" s="111"/>
      <c r="FB181" s="111"/>
      <c r="FC181" s="111"/>
      <c r="FD181" s="111"/>
    </row>
    <row r="182" spans="2:160" ht="12.75">
      <c r="B182" s="42">
        <f t="shared" si="12"/>
        <v>0</v>
      </c>
      <c r="C182" s="42">
        <f t="shared" si="13"/>
      </c>
      <c r="D182" s="42">
        <f t="shared" si="14"/>
      </c>
      <c r="E182" s="42">
        <f t="shared" si="15"/>
      </c>
      <c r="F182" s="42">
        <f t="shared" si="16"/>
      </c>
      <c r="G182" s="42">
        <f t="shared" si="17"/>
      </c>
      <c r="H182" s="114">
        <f>IF(AND(M182&gt;0,M182&lt;=STATS!$C$22),1,"")</f>
      </c>
      <c r="J182" s="26">
        <v>181</v>
      </c>
      <c r="K182">
        <v>46.25857</v>
      </c>
      <c r="L182">
        <v>-91.91668</v>
      </c>
      <c r="P182" s="10" t="s">
        <v>615</v>
      </c>
      <c r="R182" s="17"/>
      <c r="S182" s="1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EZ182" s="111"/>
      <c r="FA182" s="111"/>
      <c r="FB182" s="111"/>
      <c r="FC182" s="111"/>
      <c r="FD182" s="111"/>
    </row>
    <row r="183" spans="2:160" ht="12.75">
      <c r="B183" s="42">
        <f t="shared" si="12"/>
        <v>0</v>
      </c>
      <c r="C183" s="42">
        <f t="shared" si="13"/>
      </c>
      <c r="D183" s="42">
        <f t="shared" si="14"/>
      </c>
      <c r="E183" s="42">
        <f t="shared" si="15"/>
      </c>
      <c r="F183" s="42">
        <f t="shared" si="16"/>
      </c>
      <c r="G183" s="42">
        <f t="shared" si="17"/>
      </c>
      <c r="H183" s="114">
        <f>IF(AND(M183&gt;0,M183&lt;=STATS!$C$22),1,"")</f>
      </c>
      <c r="J183" s="26">
        <v>182</v>
      </c>
      <c r="K183">
        <v>46.25587</v>
      </c>
      <c r="L183">
        <v>-91.91658</v>
      </c>
      <c r="P183" s="10" t="s">
        <v>615</v>
      </c>
      <c r="R183" s="17"/>
      <c r="S183" s="1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EZ183" s="111"/>
      <c r="FA183" s="111"/>
      <c r="FB183" s="111"/>
      <c r="FC183" s="111"/>
      <c r="FD183" s="111"/>
    </row>
    <row r="184" spans="2:160" ht="12.75">
      <c r="B184" s="42">
        <f t="shared" si="12"/>
        <v>0</v>
      </c>
      <c r="C184" s="42">
        <f t="shared" si="13"/>
      </c>
      <c r="D184" s="42">
        <f t="shared" si="14"/>
      </c>
      <c r="E184" s="42">
        <f t="shared" si="15"/>
      </c>
      <c r="F184" s="42">
        <f t="shared" si="16"/>
      </c>
      <c r="G184" s="42">
        <f t="shared" si="17"/>
      </c>
      <c r="H184" s="114">
        <f>IF(AND(M184&gt;0,M184&lt;=STATS!$C$22),1,"")</f>
      </c>
      <c r="J184" s="26">
        <v>183</v>
      </c>
      <c r="K184">
        <v>46.25542</v>
      </c>
      <c r="L184">
        <v>-91.91657</v>
      </c>
      <c r="P184" s="10" t="s">
        <v>615</v>
      </c>
      <c r="R184" s="17"/>
      <c r="S184" s="1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EZ184" s="111"/>
      <c r="FA184" s="111"/>
      <c r="FB184" s="111"/>
      <c r="FC184" s="111"/>
      <c r="FD184" s="111"/>
    </row>
    <row r="185" spans="2:160" ht="12.75">
      <c r="B185" s="42">
        <f t="shared" si="12"/>
        <v>0</v>
      </c>
      <c r="C185" s="42">
        <f t="shared" si="13"/>
      </c>
      <c r="D185" s="42">
        <f t="shared" si="14"/>
      </c>
      <c r="E185" s="42">
        <f t="shared" si="15"/>
      </c>
      <c r="F185" s="42">
        <f t="shared" si="16"/>
      </c>
      <c r="G185" s="42">
        <f t="shared" si="17"/>
      </c>
      <c r="H185" s="114">
        <f>IF(AND(M185&gt;0,M185&lt;=STATS!$C$22),1,"")</f>
      </c>
      <c r="J185" s="26">
        <v>184</v>
      </c>
      <c r="K185">
        <v>46.25497</v>
      </c>
      <c r="L185">
        <v>-91.91655</v>
      </c>
      <c r="P185" s="10" t="s">
        <v>615</v>
      </c>
      <c r="R185" s="17"/>
      <c r="S185" s="1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EZ185" s="111"/>
      <c r="FA185" s="111"/>
      <c r="FB185" s="111"/>
      <c r="FC185" s="111"/>
      <c r="FD185" s="111"/>
    </row>
    <row r="186" spans="2:160" ht="12.75">
      <c r="B186" s="42">
        <f t="shared" si="12"/>
        <v>8</v>
      </c>
      <c r="C186" s="42">
        <f t="shared" si="13"/>
        <v>8</v>
      </c>
      <c r="D186" s="42">
        <f t="shared" si="14"/>
        <v>8</v>
      </c>
      <c r="E186" s="42">
        <f t="shared" si="15"/>
        <v>8</v>
      </c>
      <c r="F186" s="42">
        <f t="shared" si="16"/>
        <v>8</v>
      </c>
      <c r="G186" s="42">
        <f t="shared" si="17"/>
        <v>3</v>
      </c>
      <c r="H186" s="114">
        <f>IF(AND(M186&gt;0,M186&lt;=STATS!$C$22),1,"")</f>
        <v>1</v>
      </c>
      <c r="J186" s="26">
        <v>185</v>
      </c>
      <c r="K186">
        <v>46.25362</v>
      </c>
      <c r="L186">
        <v>-91.9165</v>
      </c>
      <c r="M186" s="10">
        <v>3</v>
      </c>
      <c r="N186" s="10" t="s">
        <v>572</v>
      </c>
      <c r="O186" s="193" t="s">
        <v>614</v>
      </c>
      <c r="Q186" s="10">
        <v>2</v>
      </c>
      <c r="R186" s="17"/>
      <c r="S186" s="17"/>
      <c r="T186" s="27"/>
      <c r="U186" s="27"/>
      <c r="V186" s="27">
        <v>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>
        <v>1</v>
      </c>
      <c r="AH186" s="27"/>
      <c r="AQ186" s="10">
        <v>2</v>
      </c>
      <c r="BG186" s="10">
        <v>1</v>
      </c>
      <c r="CB186" s="10">
        <v>2</v>
      </c>
      <c r="CO186" s="10">
        <v>1</v>
      </c>
      <c r="DA186" s="10">
        <v>1</v>
      </c>
      <c r="DE186" s="10">
        <v>1</v>
      </c>
      <c r="EZ186" s="111">
        <v>1</v>
      </c>
      <c r="FA186" s="111"/>
      <c r="FB186" s="111"/>
      <c r="FC186" s="111"/>
      <c r="FD186" s="111"/>
    </row>
    <row r="187" spans="2:160" ht="12.75">
      <c r="B187" s="42">
        <f t="shared" si="12"/>
        <v>2</v>
      </c>
      <c r="C187" s="42">
        <f t="shared" si="13"/>
        <v>2</v>
      </c>
      <c r="D187" s="42">
        <f t="shared" si="14"/>
        <v>2</v>
      </c>
      <c r="E187" s="42">
        <f t="shared" si="15"/>
        <v>2</v>
      </c>
      <c r="F187" s="42">
        <f t="shared" si="16"/>
        <v>2</v>
      </c>
      <c r="G187" s="42">
        <f t="shared" si="17"/>
        <v>4.5</v>
      </c>
      <c r="H187" s="114">
        <f>IF(AND(M187&gt;0,M187&lt;=STATS!$C$22),1,"")</f>
        <v>1</v>
      </c>
      <c r="J187" s="26">
        <v>186</v>
      </c>
      <c r="K187">
        <v>46.25317</v>
      </c>
      <c r="L187">
        <v>-91.91649</v>
      </c>
      <c r="M187" s="10">
        <v>4.5</v>
      </c>
      <c r="N187" s="10" t="s">
        <v>572</v>
      </c>
      <c r="O187" s="193" t="s">
        <v>614</v>
      </c>
      <c r="Q187" s="10">
        <v>2</v>
      </c>
      <c r="R187" s="17"/>
      <c r="S187" s="1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DA187" s="10">
        <v>2</v>
      </c>
      <c r="DE187" s="10">
        <v>1</v>
      </c>
      <c r="EZ187" s="111"/>
      <c r="FA187" s="111"/>
      <c r="FB187" s="111"/>
      <c r="FC187" s="111"/>
      <c r="FD187" s="111"/>
    </row>
    <row r="188" spans="2:160" ht="12.75">
      <c r="B188" s="42">
        <f t="shared" si="12"/>
        <v>2</v>
      </c>
      <c r="C188" s="42">
        <f t="shared" si="13"/>
        <v>2</v>
      </c>
      <c r="D188" s="42">
        <f t="shared" si="14"/>
        <v>2</v>
      </c>
      <c r="E188" s="42">
        <f t="shared" si="15"/>
        <v>2</v>
      </c>
      <c r="F188" s="42">
        <f t="shared" si="16"/>
        <v>2</v>
      </c>
      <c r="G188" s="42">
        <f t="shared" si="17"/>
        <v>2.5</v>
      </c>
      <c r="H188" s="114">
        <f>IF(AND(M188&gt;0,M188&lt;=STATS!$C$22),1,"")</f>
        <v>1</v>
      </c>
      <c r="J188" s="26">
        <v>187</v>
      </c>
      <c r="K188">
        <v>46.25272</v>
      </c>
      <c r="L188">
        <v>-91.91647</v>
      </c>
      <c r="M188" s="10">
        <v>2.5</v>
      </c>
      <c r="N188" s="10" t="s">
        <v>573</v>
      </c>
      <c r="O188" s="193" t="s">
        <v>614</v>
      </c>
      <c r="Q188" s="10">
        <v>1</v>
      </c>
      <c r="R188" s="17"/>
      <c r="S188" s="1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CI188" s="10">
        <v>1</v>
      </c>
      <c r="DA188" s="10">
        <v>1</v>
      </c>
      <c r="EZ188" s="111"/>
      <c r="FA188" s="111"/>
      <c r="FB188" s="111"/>
      <c r="FC188" s="111"/>
      <c r="FD188" s="111"/>
    </row>
    <row r="189" spans="2:160" ht="12.75">
      <c r="B189" s="42">
        <f t="shared" si="12"/>
        <v>4</v>
      </c>
      <c r="C189" s="42">
        <f t="shared" si="13"/>
        <v>4</v>
      </c>
      <c r="D189" s="42">
        <f t="shared" si="14"/>
        <v>4</v>
      </c>
      <c r="E189" s="42">
        <f t="shared" si="15"/>
        <v>4</v>
      </c>
      <c r="F189" s="42">
        <f t="shared" si="16"/>
        <v>4</v>
      </c>
      <c r="G189" s="42">
        <f t="shared" si="17"/>
        <v>4.5</v>
      </c>
      <c r="H189" s="114">
        <f>IF(AND(M189&gt;0,M189&lt;=STATS!$C$22),1,"")</f>
        <v>1</v>
      </c>
      <c r="J189" s="26">
        <v>188</v>
      </c>
      <c r="K189">
        <v>46.25227</v>
      </c>
      <c r="L189">
        <v>-91.91646</v>
      </c>
      <c r="M189" s="10">
        <v>4.5</v>
      </c>
      <c r="N189" s="10" t="s">
        <v>572</v>
      </c>
      <c r="O189" s="193" t="s">
        <v>614</v>
      </c>
      <c r="Q189" s="10">
        <v>3</v>
      </c>
      <c r="R189" s="17"/>
      <c r="S189" s="1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CY189" s="10">
        <v>1</v>
      </c>
      <c r="DA189" s="10">
        <v>1</v>
      </c>
      <c r="DE189" s="10">
        <v>3</v>
      </c>
      <c r="ES189" s="10">
        <v>1</v>
      </c>
      <c r="EZ189" s="111"/>
      <c r="FA189" s="111"/>
      <c r="FB189" s="111"/>
      <c r="FC189" s="111"/>
      <c r="FD189" s="111"/>
    </row>
    <row r="190" spans="2:160" ht="12.75">
      <c r="B190" s="42">
        <f t="shared" si="12"/>
        <v>7</v>
      </c>
      <c r="C190" s="42">
        <f t="shared" si="13"/>
        <v>7</v>
      </c>
      <c r="D190" s="42">
        <f t="shared" si="14"/>
        <v>6</v>
      </c>
      <c r="E190" s="42">
        <f t="shared" si="15"/>
        <v>7</v>
      </c>
      <c r="F190" s="42">
        <f t="shared" si="16"/>
        <v>6</v>
      </c>
      <c r="G190" s="42">
        <f t="shared" si="17"/>
        <v>5.5</v>
      </c>
      <c r="H190" s="114">
        <f>IF(AND(M190&gt;0,M190&lt;=STATS!$C$22),1,"")</f>
        <v>1</v>
      </c>
      <c r="J190" s="26">
        <v>189</v>
      </c>
      <c r="K190">
        <v>46.25182</v>
      </c>
      <c r="L190">
        <v>-91.91644</v>
      </c>
      <c r="M190" s="10">
        <v>5.5</v>
      </c>
      <c r="N190" s="10" t="s">
        <v>572</v>
      </c>
      <c r="O190" s="193" t="s">
        <v>614</v>
      </c>
      <c r="Q190" s="10">
        <v>2</v>
      </c>
      <c r="R190" s="17"/>
      <c r="S190" s="17">
        <v>1</v>
      </c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>
        <v>1</v>
      </c>
      <c r="AF190" s="27"/>
      <c r="AG190" s="27"/>
      <c r="AH190" s="27"/>
      <c r="AQ190" s="10">
        <v>1</v>
      </c>
      <c r="BO190" s="10">
        <v>1</v>
      </c>
      <c r="CW190" s="10">
        <v>1</v>
      </c>
      <c r="DE190" s="10">
        <v>2</v>
      </c>
      <c r="ES190" s="10">
        <v>1</v>
      </c>
      <c r="EZ190" s="111"/>
      <c r="FA190" s="111"/>
      <c r="FB190" s="111"/>
      <c r="FC190" s="111"/>
      <c r="FD190" s="111"/>
    </row>
    <row r="191" spans="2:160" ht="12.75">
      <c r="B191" s="42">
        <f t="shared" si="12"/>
        <v>3</v>
      </c>
      <c r="C191" s="42">
        <f t="shared" si="13"/>
        <v>3</v>
      </c>
      <c r="D191" s="42">
        <f t="shared" si="14"/>
        <v>2</v>
      </c>
      <c r="E191" s="42">
        <f t="shared" si="15"/>
        <v>3</v>
      </c>
      <c r="F191" s="42">
        <f t="shared" si="16"/>
        <v>2</v>
      </c>
      <c r="G191" s="42">
        <f t="shared" si="17"/>
        <v>7.5</v>
      </c>
      <c r="H191" s="114">
        <f>IF(AND(M191&gt;0,M191&lt;=STATS!$C$22),1,"")</f>
        <v>1</v>
      </c>
      <c r="J191" s="26">
        <v>190</v>
      </c>
      <c r="K191">
        <v>46.25137</v>
      </c>
      <c r="L191">
        <v>-91.91642</v>
      </c>
      <c r="M191" s="10">
        <v>7.5</v>
      </c>
      <c r="N191" s="10" t="s">
        <v>572</v>
      </c>
      <c r="O191" s="193" t="s">
        <v>614</v>
      </c>
      <c r="Q191" s="10">
        <v>3</v>
      </c>
      <c r="R191" s="17"/>
      <c r="S191" s="17">
        <v>1</v>
      </c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>
        <v>3</v>
      </c>
      <c r="AF191" s="27"/>
      <c r="AG191" s="27"/>
      <c r="AH191" s="27"/>
      <c r="CW191" s="10">
        <v>1</v>
      </c>
      <c r="EZ191" s="111"/>
      <c r="FA191" s="111"/>
      <c r="FB191" s="111"/>
      <c r="FC191" s="111"/>
      <c r="FD191" s="111"/>
    </row>
    <row r="192" spans="2:160" ht="12.75">
      <c r="B192" s="42">
        <f t="shared" si="12"/>
        <v>5</v>
      </c>
      <c r="C192" s="42">
        <f t="shared" si="13"/>
        <v>5</v>
      </c>
      <c r="D192" s="42">
        <f t="shared" si="14"/>
        <v>4</v>
      </c>
      <c r="E192" s="42">
        <f t="shared" si="15"/>
        <v>5</v>
      </c>
      <c r="F192" s="42">
        <f t="shared" si="16"/>
        <v>4</v>
      </c>
      <c r="G192" s="42">
        <f t="shared" si="17"/>
        <v>5.5</v>
      </c>
      <c r="H192" s="114">
        <f>IF(AND(M192&gt;0,M192&lt;=STATS!$C$22),1,"")</f>
        <v>1</v>
      </c>
      <c r="J192" s="26">
        <v>191</v>
      </c>
      <c r="K192">
        <v>46.25092</v>
      </c>
      <c r="L192">
        <v>-91.91641</v>
      </c>
      <c r="M192" s="10">
        <v>5.5</v>
      </c>
      <c r="N192" s="10" t="s">
        <v>572</v>
      </c>
      <c r="O192" s="193" t="s">
        <v>614</v>
      </c>
      <c r="Q192" s="10">
        <v>2</v>
      </c>
      <c r="R192" s="17"/>
      <c r="S192" s="17">
        <v>1</v>
      </c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BO192" s="10">
        <v>2</v>
      </c>
      <c r="CZ192" s="10">
        <v>1</v>
      </c>
      <c r="DA192" s="10">
        <v>1</v>
      </c>
      <c r="DE192" s="10">
        <v>2</v>
      </c>
      <c r="EZ192" s="111"/>
      <c r="FA192" s="111"/>
      <c r="FB192" s="111"/>
      <c r="FC192" s="111"/>
      <c r="FD192" s="111"/>
    </row>
    <row r="193" spans="2:160" ht="12.75">
      <c r="B193" s="42">
        <f t="shared" si="12"/>
        <v>4</v>
      </c>
      <c r="C193" s="42">
        <f t="shared" si="13"/>
        <v>4</v>
      </c>
      <c r="D193" s="42">
        <f t="shared" si="14"/>
        <v>3</v>
      </c>
      <c r="E193" s="42">
        <f t="shared" si="15"/>
        <v>4</v>
      </c>
      <c r="F193" s="42">
        <f t="shared" si="16"/>
        <v>3</v>
      </c>
      <c r="G193" s="42">
        <f t="shared" si="17"/>
        <v>7.5</v>
      </c>
      <c r="H193" s="114">
        <f>IF(AND(M193&gt;0,M193&lt;=STATS!$C$22),1,"")</f>
        <v>1</v>
      </c>
      <c r="J193" s="26">
        <v>192</v>
      </c>
      <c r="K193">
        <v>46.25047</v>
      </c>
      <c r="L193">
        <v>-91.91639</v>
      </c>
      <c r="M193" s="10">
        <v>7.5</v>
      </c>
      <c r="N193" s="10" t="s">
        <v>572</v>
      </c>
      <c r="O193" s="193" t="s">
        <v>614</v>
      </c>
      <c r="Q193" s="10">
        <v>2</v>
      </c>
      <c r="R193" s="17"/>
      <c r="S193" s="17">
        <v>1</v>
      </c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>
        <v>1</v>
      </c>
      <c r="AF193" s="27"/>
      <c r="AG193" s="27"/>
      <c r="AH193" s="27"/>
      <c r="CZ193" s="10">
        <v>2</v>
      </c>
      <c r="DE193" s="10">
        <v>1</v>
      </c>
      <c r="EZ193" s="111"/>
      <c r="FA193" s="111"/>
      <c r="FB193" s="111"/>
      <c r="FC193" s="111"/>
      <c r="FD193" s="111"/>
    </row>
    <row r="194" spans="2:160" ht="12.75">
      <c r="B194" s="42">
        <f aca="true" t="shared" si="18" ref="B194:B257">COUNT(R194:EY194,FE194:FM194)</f>
        <v>0</v>
      </c>
      <c r="C194" s="42">
        <f aca="true" t="shared" si="19" ref="C194:C257">IF(COUNT(R194:EY194,FE194:FM194)&gt;0,COUNT(R194:EY194,FE194:FM194),"")</f>
      </c>
      <c r="D194" s="42">
        <f aca="true" t="shared" si="20" ref="D194:D257">IF(COUNT(T194:BJ194,BL194:BT194,BV194:CB194,CD194:EY194,FE194:FM194)&gt;0,COUNT(T194:BJ194,BL194:BT194,BV194:CB194,CD194:EY194,FE194:FM194),"")</f>
      </c>
      <c r="E194" s="42">
        <f aca="true" t="shared" si="21" ref="E194:E257">IF(H194=1,COUNT(R194:EY194,FE194:FM194),"")</f>
      </c>
      <c r="F194" s="42">
        <f aca="true" t="shared" si="22" ref="F194:F257">IF(H194=1,COUNT(T194:BJ194,BL194:BT194,BV194:CB194,CD194:EY194,FE194:FM194),"")</f>
      </c>
      <c r="G194" s="42">
        <f aca="true" t="shared" si="23" ref="G194:G257">IF($B194&gt;=1,$M194,"")</f>
      </c>
      <c r="H194" s="114">
        <f>IF(AND(M194&gt;0,M194&lt;=STATS!$C$22),1,"")</f>
      </c>
      <c r="J194" s="26">
        <v>193</v>
      </c>
      <c r="K194">
        <v>46.25002</v>
      </c>
      <c r="L194">
        <v>-91.91638</v>
      </c>
      <c r="M194" s="10">
        <v>15</v>
      </c>
      <c r="N194" s="10" t="s">
        <v>573</v>
      </c>
      <c r="O194" s="193" t="s">
        <v>614</v>
      </c>
      <c r="R194" s="17"/>
      <c r="S194" s="1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EZ194" s="111"/>
      <c r="FA194" s="111"/>
      <c r="FB194" s="111"/>
      <c r="FC194" s="111"/>
      <c r="FD194" s="111"/>
    </row>
    <row r="195" spans="2:160" ht="12.75">
      <c r="B195" s="42">
        <f t="shared" si="18"/>
        <v>0</v>
      </c>
      <c r="C195" s="42">
        <f t="shared" si="19"/>
      </c>
      <c r="D195" s="42">
        <f t="shared" si="20"/>
      </c>
      <c r="E195" s="42">
        <f t="shared" si="21"/>
      </c>
      <c r="F195" s="42">
        <f t="shared" si="22"/>
      </c>
      <c r="G195" s="42">
        <f t="shared" si="23"/>
      </c>
      <c r="H195" s="114">
        <f>IF(AND(M195&gt;0,M195&lt;=STATS!$C$22),1,"")</f>
      </c>
      <c r="J195" s="26">
        <v>194</v>
      </c>
      <c r="K195">
        <v>46.24957</v>
      </c>
      <c r="L195">
        <v>-91.91636</v>
      </c>
      <c r="M195" s="10">
        <v>15</v>
      </c>
      <c r="N195" s="10" t="s">
        <v>572</v>
      </c>
      <c r="O195" s="193" t="s">
        <v>614</v>
      </c>
      <c r="R195" s="17"/>
      <c r="S195" s="1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EZ195" s="111"/>
      <c r="FA195" s="111"/>
      <c r="FB195" s="111"/>
      <c r="FC195" s="111"/>
      <c r="FD195" s="111"/>
    </row>
    <row r="196" spans="2:160" ht="12.75">
      <c r="B196" s="42">
        <f t="shared" si="18"/>
        <v>0</v>
      </c>
      <c r="C196" s="42">
        <f t="shared" si="19"/>
      </c>
      <c r="D196" s="42">
        <f t="shared" si="20"/>
      </c>
      <c r="E196" s="42">
        <f t="shared" si="21"/>
      </c>
      <c r="F196" s="42">
        <f t="shared" si="22"/>
      </c>
      <c r="G196" s="42">
        <f t="shared" si="23"/>
      </c>
      <c r="H196" s="114">
        <f>IF(AND(M196&gt;0,M196&lt;=STATS!$C$22),1,"")</f>
      </c>
      <c r="J196" s="26">
        <v>195</v>
      </c>
      <c r="K196">
        <v>46.24912</v>
      </c>
      <c r="L196">
        <v>-91.91635</v>
      </c>
      <c r="M196" s="10">
        <v>15</v>
      </c>
      <c r="N196" s="10" t="s">
        <v>572</v>
      </c>
      <c r="O196" s="193" t="s">
        <v>614</v>
      </c>
      <c r="R196" s="17"/>
      <c r="S196" s="1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EZ196" s="111"/>
      <c r="FA196" s="111"/>
      <c r="FB196" s="111"/>
      <c r="FC196" s="111"/>
      <c r="FD196" s="111"/>
    </row>
    <row r="197" spans="2:160" ht="12.75">
      <c r="B197" s="42">
        <f t="shared" si="18"/>
        <v>4</v>
      </c>
      <c r="C197" s="42">
        <f t="shared" si="19"/>
        <v>4</v>
      </c>
      <c r="D197" s="42">
        <f t="shared" si="20"/>
        <v>4</v>
      </c>
      <c r="E197" s="42">
        <f t="shared" si="21"/>
        <v>4</v>
      </c>
      <c r="F197" s="42">
        <f t="shared" si="22"/>
        <v>4</v>
      </c>
      <c r="G197" s="42">
        <f t="shared" si="23"/>
        <v>7</v>
      </c>
      <c r="H197" s="114">
        <f>IF(AND(M197&gt;0,M197&lt;=STATS!$C$22),1,"")</f>
        <v>1</v>
      </c>
      <c r="J197" s="26">
        <v>196</v>
      </c>
      <c r="K197">
        <v>46.24867</v>
      </c>
      <c r="L197">
        <v>-91.91633</v>
      </c>
      <c r="M197" s="10">
        <v>7</v>
      </c>
      <c r="N197" s="10" t="s">
        <v>572</v>
      </c>
      <c r="O197" s="193" t="s">
        <v>614</v>
      </c>
      <c r="Q197" s="10">
        <v>2</v>
      </c>
      <c r="R197" s="17"/>
      <c r="S197" s="1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>
        <v>1</v>
      </c>
      <c r="AF197" s="27"/>
      <c r="AG197" s="27"/>
      <c r="AH197" s="27"/>
      <c r="AQ197" s="10">
        <v>1</v>
      </c>
      <c r="CZ197" s="10">
        <v>1</v>
      </c>
      <c r="DA197" s="10">
        <v>2</v>
      </c>
      <c r="EZ197" s="111"/>
      <c r="FA197" s="111"/>
      <c r="FB197" s="111"/>
      <c r="FC197" s="111"/>
      <c r="FD197" s="111"/>
    </row>
    <row r="198" spans="2:160" ht="12.75">
      <c r="B198" s="42">
        <f t="shared" si="18"/>
        <v>4</v>
      </c>
      <c r="C198" s="42">
        <f t="shared" si="19"/>
        <v>4</v>
      </c>
      <c r="D198" s="42">
        <f t="shared" si="20"/>
        <v>4</v>
      </c>
      <c r="E198" s="42">
        <f t="shared" si="21"/>
        <v>4</v>
      </c>
      <c r="F198" s="42">
        <f t="shared" si="22"/>
        <v>4</v>
      </c>
      <c r="G198" s="42">
        <f t="shared" si="23"/>
        <v>6</v>
      </c>
      <c r="H198" s="114">
        <f>IF(AND(M198&gt;0,M198&lt;=STATS!$C$22),1,"")</f>
        <v>1</v>
      </c>
      <c r="J198" s="26">
        <v>197</v>
      </c>
      <c r="K198">
        <v>46.24822</v>
      </c>
      <c r="L198">
        <v>-91.91631</v>
      </c>
      <c r="M198" s="10">
        <v>6</v>
      </c>
      <c r="N198" s="10" t="s">
        <v>572</v>
      </c>
      <c r="O198" s="193" t="s">
        <v>614</v>
      </c>
      <c r="Q198" s="10">
        <v>2</v>
      </c>
      <c r="R198" s="17"/>
      <c r="S198" s="1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>
        <v>1</v>
      </c>
      <c r="AF198" s="27"/>
      <c r="AG198" s="27"/>
      <c r="AH198" s="27"/>
      <c r="CI198" s="10">
        <v>1</v>
      </c>
      <c r="CW198" s="10">
        <v>1</v>
      </c>
      <c r="DA198" s="10">
        <v>2</v>
      </c>
      <c r="EZ198" s="111"/>
      <c r="FA198" s="111"/>
      <c r="FB198" s="111"/>
      <c r="FC198" s="111"/>
      <c r="FD198" s="111"/>
    </row>
    <row r="199" spans="2:160" ht="12.75">
      <c r="B199" s="42">
        <f t="shared" si="18"/>
        <v>3</v>
      </c>
      <c r="C199" s="42">
        <f t="shared" si="19"/>
        <v>3</v>
      </c>
      <c r="D199" s="42">
        <f t="shared" si="20"/>
        <v>3</v>
      </c>
      <c r="E199" s="42">
        <f t="shared" si="21"/>
        <v>3</v>
      </c>
      <c r="F199" s="42">
        <f t="shared" si="22"/>
        <v>3</v>
      </c>
      <c r="G199" s="42">
        <f t="shared" si="23"/>
        <v>5.5</v>
      </c>
      <c r="H199" s="114">
        <f>IF(AND(M199&gt;0,M199&lt;=STATS!$C$22),1,"")</f>
        <v>1</v>
      </c>
      <c r="J199" s="26">
        <v>198</v>
      </c>
      <c r="K199">
        <v>46.24777</v>
      </c>
      <c r="L199">
        <v>-91.9163</v>
      </c>
      <c r="M199" s="10">
        <v>5.5</v>
      </c>
      <c r="N199" s="10" t="s">
        <v>572</v>
      </c>
      <c r="O199" s="193" t="s">
        <v>614</v>
      </c>
      <c r="Q199" s="10">
        <v>3</v>
      </c>
      <c r="R199" s="17"/>
      <c r="S199" s="1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>
        <v>1</v>
      </c>
      <c r="AF199" s="27"/>
      <c r="AG199" s="27"/>
      <c r="AH199" s="27"/>
      <c r="CI199" s="10">
        <v>1</v>
      </c>
      <c r="DA199" s="10">
        <v>3</v>
      </c>
      <c r="EZ199" s="111"/>
      <c r="FA199" s="111"/>
      <c r="FB199" s="111"/>
      <c r="FC199" s="111"/>
      <c r="FD199" s="111"/>
    </row>
    <row r="200" spans="2:160" ht="12.75">
      <c r="B200" s="42">
        <f t="shared" si="18"/>
        <v>4</v>
      </c>
      <c r="C200" s="42">
        <f t="shared" si="19"/>
        <v>4</v>
      </c>
      <c r="D200" s="42">
        <f t="shared" si="20"/>
        <v>4</v>
      </c>
      <c r="E200" s="42">
        <f t="shared" si="21"/>
        <v>4</v>
      </c>
      <c r="F200" s="42">
        <f t="shared" si="22"/>
        <v>4</v>
      </c>
      <c r="G200" s="42">
        <f t="shared" si="23"/>
        <v>5</v>
      </c>
      <c r="H200" s="114">
        <f>IF(AND(M200&gt;0,M200&lt;=STATS!$C$22),1,"")</f>
        <v>1</v>
      </c>
      <c r="J200" s="26">
        <v>199</v>
      </c>
      <c r="K200">
        <v>46.24732</v>
      </c>
      <c r="L200">
        <v>-91.91628</v>
      </c>
      <c r="M200" s="10">
        <v>5</v>
      </c>
      <c r="N200" s="10" t="s">
        <v>572</v>
      </c>
      <c r="O200" s="193" t="s">
        <v>614</v>
      </c>
      <c r="Q200" s="10">
        <v>2</v>
      </c>
      <c r="R200" s="17"/>
      <c r="S200" s="1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CI200" s="10">
        <v>2</v>
      </c>
      <c r="CW200" s="10">
        <v>1</v>
      </c>
      <c r="DA200" s="10">
        <v>2</v>
      </c>
      <c r="DE200" s="10">
        <v>2</v>
      </c>
      <c r="EZ200" s="111"/>
      <c r="FA200" s="111"/>
      <c r="FB200" s="111"/>
      <c r="FC200" s="111"/>
      <c r="FD200" s="111"/>
    </row>
    <row r="201" spans="2:160" ht="12.75">
      <c r="B201" s="42">
        <f t="shared" si="18"/>
        <v>3</v>
      </c>
      <c r="C201" s="42">
        <f t="shared" si="19"/>
        <v>3</v>
      </c>
      <c r="D201" s="42">
        <f t="shared" si="20"/>
        <v>3</v>
      </c>
      <c r="E201" s="42">
        <f t="shared" si="21"/>
        <v>3</v>
      </c>
      <c r="F201" s="42">
        <f t="shared" si="22"/>
        <v>3</v>
      </c>
      <c r="G201" s="42">
        <f t="shared" si="23"/>
        <v>3.5</v>
      </c>
      <c r="H201" s="114">
        <f>IF(AND(M201&gt;0,M201&lt;=STATS!$C$22),1,"")</f>
        <v>1</v>
      </c>
      <c r="J201" s="26">
        <v>200</v>
      </c>
      <c r="K201">
        <v>46.24687</v>
      </c>
      <c r="L201">
        <v>-91.91627</v>
      </c>
      <c r="M201" s="10">
        <v>3.5</v>
      </c>
      <c r="N201" s="10" t="s">
        <v>572</v>
      </c>
      <c r="O201" s="193" t="s">
        <v>614</v>
      </c>
      <c r="Q201" s="10">
        <v>3</v>
      </c>
      <c r="R201" s="17"/>
      <c r="S201" s="1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Q201" s="10">
        <v>3</v>
      </c>
      <c r="CY201" s="10">
        <v>1</v>
      </c>
      <c r="DE201" s="10">
        <v>1</v>
      </c>
      <c r="EZ201" s="111"/>
      <c r="FA201" s="111"/>
      <c r="FB201" s="111"/>
      <c r="FC201" s="111"/>
      <c r="FD201" s="111"/>
    </row>
    <row r="202" spans="2:160" ht="12.75">
      <c r="B202" s="42">
        <f t="shared" si="18"/>
        <v>0</v>
      </c>
      <c r="C202" s="42">
        <f t="shared" si="19"/>
      </c>
      <c r="D202" s="42">
        <f t="shared" si="20"/>
      </c>
      <c r="E202" s="42">
        <f t="shared" si="21"/>
      </c>
      <c r="F202" s="42">
        <f t="shared" si="22"/>
      </c>
      <c r="G202" s="42">
        <f t="shared" si="23"/>
      </c>
      <c r="H202" s="114">
        <f>IF(AND(M202&gt;0,M202&lt;=STATS!$C$22),1,"")</f>
      </c>
      <c r="J202" s="26">
        <v>201</v>
      </c>
      <c r="K202">
        <v>46.25858</v>
      </c>
      <c r="L202">
        <v>-91.91603</v>
      </c>
      <c r="P202" s="10" t="s">
        <v>615</v>
      </c>
      <c r="R202" s="17"/>
      <c r="S202" s="1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EZ202" s="111"/>
      <c r="FA202" s="111"/>
      <c r="FB202" s="111"/>
      <c r="FC202" s="111"/>
      <c r="FD202" s="111"/>
    </row>
    <row r="203" spans="2:160" ht="12.75">
      <c r="B203" s="42">
        <f t="shared" si="18"/>
        <v>0</v>
      </c>
      <c r="C203" s="42">
        <f t="shared" si="19"/>
      </c>
      <c r="D203" s="42">
        <f t="shared" si="20"/>
      </c>
      <c r="E203" s="42">
        <f t="shared" si="21"/>
      </c>
      <c r="F203" s="42">
        <f t="shared" si="22"/>
      </c>
      <c r="G203" s="42">
        <f t="shared" si="23"/>
      </c>
      <c r="H203" s="114">
        <f>IF(AND(M203&gt;0,M203&lt;=STATS!$C$22),1,"")</f>
      </c>
      <c r="J203" s="26">
        <v>202</v>
      </c>
      <c r="K203">
        <v>46.25588</v>
      </c>
      <c r="L203">
        <v>-91.91593</v>
      </c>
      <c r="P203" s="10" t="s">
        <v>615</v>
      </c>
      <c r="R203" s="17"/>
      <c r="S203" s="1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EZ203" s="111"/>
      <c r="FA203" s="111"/>
      <c r="FB203" s="111"/>
      <c r="FC203" s="111"/>
      <c r="FD203" s="111"/>
    </row>
    <row r="204" spans="2:160" ht="12.75">
      <c r="B204" s="42">
        <f t="shared" si="18"/>
        <v>0</v>
      </c>
      <c r="C204" s="42">
        <f t="shared" si="19"/>
      </c>
      <c r="D204" s="42">
        <f t="shared" si="20"/>
      </c>
      <c r="E204" s="42">
        <f t="shared" si="21"/>
      </c>
      <c r="F204" s="42">
        <f t="shared" si="22"/>
      </c>
      <c r="G204" s="42">
        <f t="shared" si="23"/>
      </c>
      <c r="H204" s="114">
        <f>IF(AND(M204&gt;0,M204&lt;=STATS!$C$22),1,"")</f>
      </c>
      <c r="J204" s="26">
        <v>203</v>
      </c>
      <c r="K204">
        <v>46.25543</v>
      </c>
      <c r="L204">
        <v>-91.91592</v>
      </c>
      <c r="P204" s="10" t="s">
        <v>615</v>
      </c>
      <c r="R204" s="17"/>
      <c r="S204" s="1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EZ204" s="111"/>
      <c r="FA204" s="111"/>
      <c r="FB204" s="111"/>
      <c r="FC204" s="111"/>
      <c r="FD204" s="111"/>
    </row>
    <row r="205" spans="2:160" ht="12.75">
      <c r="B205" s="42">
        <f t="shared" si="18"/>
        <v>0</v>
      </c>
      <c r="C205" s="42">
        <f t="shared" si="19"/>
      </c>
      <c r="D205" s="42">
        <f t="shared" si="20"/>
      </c>
      <c r="E205" s="42">
        <f t="shared" si="21"/>
      </c>
      <c r="F205" s="42">
        <f t="shared" si="22"/>
      </c>
      <c r="G205" s="42">
        <f t="shared" si="23"/>
      </c>
      <c r="H205" s="114">
        <f>IF(AND(M205&gt;0,M205&lt;=STATS!$C$22),1,"")</f>
      </c>
      <c r="J205" s="26">
        <v>204</v>
      </c>
      <c r="K205">
        <v>46.25498</v>
      </c>
      <c r="L205">
        <v>-91.9159</v>
      </c>
      <c r="P205" s="10" t="s">
        <v>615</v>
      </c>
      <c r="R205" s="17"/>
      <c r="S205" s="1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EZ205" s="111"/>
      <c r="FA205" s="111"/>
      <c r="FB205" s="111"/>
      <c r="FC205" s="111"/>
      <c r="FD205" s="111"/>
    </row>
    <row r="206" spans="2:160" ht="12.75">
      <c r="B206" s="42">
        <f t="shared" si="18"/>
        <v>0</v>
      </c>
      <c r="C206" s="42">
        <f t="shared" si="19"/>
      </c>
      <c r="D206" s="42">
        <f t="shared" si="20"/>
      </c>
      <c r="E206" s="42">
        <f t="shared" si="21"/>
      </c>
      <c r="F206" s="42">
        <f t="shared" si="22"/>
      </c>
      <c r="G206" s="42">
        <f t="shared" si="23"/>
      </c>
      <c r="H206" s="114">
        <f>IF(AND(M206&gt;0,M206&lt;=STATS!$C$22),1,"")</f>
      </c>
      <c r="J206" s="26">
        <v>205</v>
      </c>
      <c r="K206">
        <v>46.25453</v>
      </c>
      <c r="L206">
        <v>-91.91589</v>
      </c>
      <c r="P206" s="10" t="s">
        <v>615</v>
      </c>
      <c r="R206" s="17"/>
      <c r="S206" s="1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EZ206" s="111"/>
      <c r="FA206" s="111"/>
      <c r="FB206" s="111"/>
      <c r="FC206" s="111"/>
      <c r="FD206" s="111"/>
    </row>
    <row r="207" spans="2:160" ht="12.75">
      <c r="B207" s="42">
        <f t="shared" si="18"/>
        <v>3</v>
      </c>
      <c r="C207" s="42">
        <f t="shared" si="19"/>
        <v>3</v>
      </c>
      <c r="D207" s="42">
        <f t="shared" si="20"/>
        <v>3</v>
      </c>
      <c r="E207" s="42">
        <f t="shared" si="21"/>
        <v>3</v>
      </c>
      <c r="F207" s="42">
        <f t="shared" si="22"/>
        <v>3</v>
      </c>
      <c r="G207" s="42">
        <f t="shared" si="23"/>
        <v>3.5</v>
      </c>
      <c r="H207" s="114">
        <f>IF(AND(M207&gt;0,M207&lt;=STATS!$C$22),1,"")</f>
        <v>1</v>
      </c>
      <c r="J207" s="26">
        <v>206</v>
      </c>
      <c r="K207">
        <v>46.25363</v>
      </c>
      <c r="L207">
        <v>-91.91585</v>
      </c>
      <c r="M207" s="10">
        <v>3.5</v>
      </c>
      <c r="N207" s="10" t="s">
        <v>572</v>
      </c>
      <c r="O207" s="193" t="s">
        <v>614</v>
      </c>
      <c r="Q207" s="10">
        <v>2</v>
      </c>
      <c r="R207" s="17"/>
      <c r="S207" s="1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Q207" s="10">
        <v>2</v>
      </c>
      <c r="CI207" s="10">
        <v>1</v>
      </c>
      <c r="DA207" s="10">
        <v>2</v>
      </c>
      <c r="EZ207" s="111"/>
      <c r="FA207" s="111"/>
      <c r="FB207" s="111"/>
      <c r="FC207" s="111"/>
      <c r="FD207" s="111"/>
    </row>
    <row r="208" spans="2:160" ht="12.75">
      <c r="B208" s="42">
        <f t="shared" si="18"/>
        <v>6</v>
      </c>
      <c r="C208" s="42">
        <f t="shared" si="19"/>
        <v>6</v>
      </c>
      <c r="D208" s="42">
        <f t="shared" si="20"/>
        <v>6</v>
      </c>
      <c r="E208" s="42">
        <f t="shared" si="21"/>
        <v>6</v>
      </c>
      <c r="F208" s="42">
        <f t="shared" si="22"/>
        <v>6</v>
      </c>
      <c r="G208" s="42">
        <f t="shared" si="23"/>
        <v>4.5</v>
      </c>
      <c r="H208" s="114">
        <f>IF(AND(M208&gt;0,M208&lt;=STATS!$C$22),1,"")</f>
        <v>1</v>
      </c>
      <c r="J208" s="26">
        <v>207</v>
      </c>
      <c r="K208">
        <v>46.25318</v>
      </c>
      <c r="L208">
        <v>-91.91584</v>
      </c>
      <c r="M208" s="10">
        <v>4.5</v>
      </c>
      <c r="N208" s="10" t="s">
        <v>572</v>
      </c>
      <c r="O208" s="193" t="s">
        <v>614</v>
      </c>
      <c r="P208" s="122"/>
      <c r="Q208" s="10">
        <v>2</v>
      </c>
      <c r="R208" s="17"/>
      <c r="S208" s="17"/>
      <c r="T208" s="27"/>
      <c r="U208" s="27"/>
      <c r="V208" s="27">
        <v>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Q208" s="10">
        <v>2</v>
      </c>
      <c r="CW208" s="10">
        <v>1</v>
      </c>
      <c r="CY208" s="10">
        <v>1</v>
      </c>
      <c r="DA208" s="10">
        <v>2</v>
      </c>
      <c r="DE208" s="10">
        <v>2</v>
      </c>
      <c r="EZ208" s="111"/>
      <c r="FA208" s="111"/>
      <c r="FB208" s="111"/>
      <c r="FC208" s="111"/>
      <c r="FD208" s="111"/>
    </row>
    <row r="209" spans="2:160" ht="12.75">
      <c r="B209" s="42">
        <f t="shared" si="18"/>
        <v>4</v>
      </c>
      <c r="C209" s="42">
        <f t="shared" si="19"/>
        <v>4</v>
      </c>
      <c r="D209" s="42">
        <f t="shared" si="20"/>
        <v>4</v>
      </c>
      <c r="E209" s="42">
        <f t="shared" si="21"/>
        <v>4</v>
      </c>
      <c r="F209" s="42">
        <f t="shared" si="22"/>
        <v>4</v>
      </c>
      <c r="G209" s="42">
        <f t="shared" si="23"/>
        <v>9.5</v>
      </c>
      <c r="H209" s="114">
        <f>IF(AND(M209&gt;0,M209&lt;=STATS!$C$22),1,"")</f>
        <v>1</v>
      </c>
      <c r="J209" s="26">
        <v>208</v>
      </c>
      <c r="K209">
        <v>46.25273</v>
      </c>
      <c r="L209">
        <v>-91.91582</v>
      </c>
      <c r="M209" s="10">
        <v>9.5</v>
      </c>
      <c r="N209" s="10" t="s">
        <v>573</v>
      </c>
      <c r="O209" s="193" t="s">
        <v>614</v>
      </c>
      <c r="Q209" s="10">
        <v>1</v>
      </c>
      <c r="R209" s="17"/>
      <c r="S209" s="1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>
        <v>1</v>
      </c>
      <c r="AF209" s="27"/>
      <c r="AG209" s="27"/>
      <c r="AH209" s="27"/>
      <c r="AQ209" s="10">
        <v>1</v>
      </c>
      <c r="CY209" s="10">
        <v>1</v>
      </c>
      <c r="ES209" s="10">
        <v>1</v>
      </c>
      <c r="EZ209" s="111"/>
      <c r="FA209" s="111"/>
      <c r="FB209" s="111"/>
      <c r="FC209" s="111"/>
      <c r="FD209" s="111"/>
    </row>
    <row r="210" spans="2:160" ht="12.75">
      <c r="B210" s="42">
        <f t="shared" si="18"/>
        <v>0</v>
      </c>
      <c r="C210" s="42">
        <f t="shared" si="19"/>
      </c>
      <c r="D210" s="42">
        <f t="shared" si="20"/>
      </c>
      <c r="E210" s="42">
        <f t="shared" si="21"/>
      </c>
      <c r="F210" s="42">
        <f t="shared" si="22"/>
      </c>
      <c r="G210" s="42">
        <f t="shared" si="23"/>
      </c>
      <c r="H210" s="114">
        <f>IF(AND(M210&gt;0,M210&lt;=STATS!$C$22),1,"")</f>
      </c>
      <c r="J210" s="26">
        <v>209</v>
      </c>
      <c r="K210">
        <v>46.25228</v>
      </c>
      <c r="L210">
        <v>-91.91581</v>
      </c>
      <c r="M210" s="10">
        <v>14.5</v>
      </c>
      <c r="N210" s="10" t="s">
        <v>572</v>
      </c>
      <c r="O210" s="193" t="s">
        <v>614</v>
      </c>
      <c r="R210" s="17"/>
      <c r="S210" s="1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EZ210" s="111"/>
      <c r="FA210" s="111"/>
      <c r="FB210" s="111"/>
      <c r="FC210" s="111"/>
      <c r="FD210" s="111"/>
    </row>
    <row r="211" spans="2:160" ht="12.75">
      <c r="B211" s="42">
        <f t="shared" si="18"/>
        <v>0</v>
      </c>
      <c r="C211" s="42">
        <f t="shared" si="19"/>
      </c>
      <c r="D211" s="42">
        <f t="shared" si="20"/>
      </c>
      <c r="E211" s="42">
        <f t="shared" si="21"/>
        <v>0</v>
      </c>
      <c r="F211" s="42">
        <f t="shared" si="22"/>
        <v>0</v>
      </c>
      <c r="G211" s="42">
        <f t="shared" si="23"/>
      </c>
      <c r="H211" s="114">
        <f>IF(AND(M211&gt;0,M211&lt;=STATS!$C$22),1,"")</f>
        <v>1</v>
      </c>
      <c r="J211" s="26">
        <v>210</v>
      </c>
      <c r="K211">
        <v>46.25183</v>
      </c>
      <c r="L211">
        <v>-91.91579</v>
      </c>
      <c r="M211" s="10">
        <v>13</v>
      </c>
      <c r="N211" s="10" t="s">
        <v>572</v>
      </c>
      <c r="O211" s="193" t="s">
        <v>614</v>
      </c>
      <c r="R211" s="17"/>
      <c r="S211" s="1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EZ211" s="111"/>
      <c r="FA211" s="111"/>
      <c r="FB211" s="111"/>
      <c r="FC211" s="111"/>
      <c r="FD211" s="111"/>
    </row>
    <row r="212" spans="2:160" ht="12.75">
      <c r="B212" s="42">
        <f t="shared" si="18"/>
        <v>0</v>
      </c>
      <c r="C212" s="42">
        <f t="shared" si="19"/>
      </c>
      <c r="D212" s="42">
        <f t="shared" si="20"/>
      </c>
      <c r="E212" s="42">
        <f t="shared" si="21"/>
        <v>0</v>
      </c>
      <c r="F212" s="42">
        <f t="shared" si="22"/>
        <v>0</v>
      </c>
      <c r="G212" s="42">
        <f t="shared" si="23"/>
      </c>
      <c r="H212" s="114">
        <f>IF(AND(M212&gt;0,M212&lt;=STATS!$C$22),1,"")</f>
        <v>1</v>
      </c>
      <c r="J212" s="26">
        <v>211</v>
      </c>
      <c r="K212">
        <v>46.25138</v>
      </c>
      <c r="L212">
        <v>-91.91578</v>
      </c>
      <c r="M212" s="10">
        <v>12.5</v>
      </c>
      <c r="N212" s="10" t="s">
        <v>574</v>
      </c>
      <c r="O212" s="193" t="s">
        <v>614</v>
      </c>
      <c r="R212" s="17"/>
      <c r="S212" s="1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EZ212" s="111"/>
      <c r="FA212" s="111"/>
      <c r="FB212" s="111"/>
      <c r="FC212" s="111"/>
      <c r="FD212" s="111"/>
    </row>
    <row r="213" spans="2:160" ht="12.75">
      <c r="B213" s="42">
        <f t="shared" si="18"/>
        <v>0</v>
      </c>
      <c r="C213" s="42">
        <f t="shared" si="19"/>
      </c>
      <c r="D213" s="42">
        <f t="shared" si="20"/>
      </c>
      <c r="E213" s="42">
        <f t="shared" si="21"/>
        <v>0</v>
      </c>
      <c r="F213" s="42">
        <f t="shared" si="22"/>
        <v>0</v>
      </c>
      <c r="G213" s="42">
        <f t="shared" si="23"/>
      </c>
      <c r="H213" s="114">
        <f>IF(AND(M213&gt;0,M213&lt;=STATS!$C$22),1,"")</f>
        <v>1</v>
      </c>
      <c r="J213" s="26">
        <v>212</v>
      </c>
      <c r="K213">
        <v>46.25093</v>
      </c>
      <c r="L213">
        <v>-91.91576</v>
      </c>
      <c r="M213" s="10">
        <v>11</v>
      </c>
      <c r="N213" s="10" t="s">
        <v>573</v>
      </c>
      <c r="O213" s="193" t="s">
        <v>614</v>
      </c>
      <c r="R213" s="17"/>
      <c r="S213" s="1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EZ213" s="111"/>
      <c r="FA213" s="111"/>
      <c r="FB213" s="111"/>
      <c r="FC213" s="111"/>
      <c r="FD213" s="111"/>
    </row>
    <row r="214" spans="2:160" ht="12.75">
      <c r="B214" s="42">
        <f t="shared" si="18"/>
        <v>1</v>
      </c>
      <c r="C214" s="42">
        <f t="shared" si="19"/>
        <v>1</v>
      </c>
      <c r="D214" s="42">
        <f t="shared" si="20"/>
        <v>1</v>
      </c>
      <c r="E214" s="42">
        <f t="shared" si="21"/>
        <v>1</v>
      </c>
      <c r="F214" s="42">
        <f t="shared" si="22"/>
        <v>1</v>
      </c>
      <c r="G214" s="42">
        <f t="shared" si="23"/>
        <v>2.5</v>
      </c>
      <c r="H214" s="114">
        <f>IF(AND(M214&gt;0,M214&lt;=STATS!$C$22),1,"")</f>
        <v>1</v>
      </c>
      <c r="J214" s="26">
        <v>213</v>
      </c>
      <c r="K214">
        <v>46.25048</v>
      </c>
      <c r="L214">
        <v>-91.91574</v>
      </c>
      <c r="M214" s="10">
        <v>2.5</v>
      </c>
      <c r="N214" s="10" t="s">
        <v>573</v>
      </c>
      <c r="O214" s="193" t="s">
        <v>614</v>
      </c>
      <c r="Q214" s="10">
        <v>1</v>
      </c>
      <c r="R214" s="17"/>
      <c r="S214" s="1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Q214" s="10">
        <v>1</v>
      </c>
      <c r="EZ214" s="111"/>
      <c r="FA214" s="111"/>
      <c r="FB214" s="111"/>
      <c r="FC214" s="111"/>
      <c r="FD214" s="111"/>
    </row>
    <row r="215" spans="2:160" ht="12.75">
      <c r="B215" s="42">
        <f t="shared" si="18"/>
        <v>3</v>
      </c>
      <c r="C215" s="42">
        <f t="shared" si="19"/>
        <v>3</v>
      </c>
      <c r="D215" s="42">
        <f t="shared" si="20"/>
        <v>3</v>
      </c>
      <c r="E215" s="42">
        <f t="shared" si="21"/>
        <v>3</v>
      </c>
      <c r="F215" s="42">
        <f t="shared" si="22"/>
        <v>3</v>
      </c>
      <c r="G215" s="42">
        <f t="shared" si="23"/>
        <v>8</v>
      </c>
      <c r="H215" s="114">
        <f>IF(AND(M215&gt;0,M215&lt;=STATS!$C$22),1,"")</f>
        <v>1</v>
      </c>
      <c r="J215" s="26">
        <v>214</v>
      </c>
      <c r="K215">
        <v>46.25003</v>
      </c>
      <c r="L215">
        <v>-91.91573</v>
      </c>
      <c r="M215" s="10">
        <v>8</v>
      </c>
      <c r="N215" s="10" t="s">
        <v>572</v>
      </c>
      <c r="O215" s="193" t="s">
        <v>614</v>
      </c>
      <c r="Q215" s="10">
        <v>2</v>
      </c>
      <c r="R215" s="17"/>
      <c r="S215" s="1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>
        <v>2</v>
      </c>
      <c r="AF215" s="27"/>
      <c r="AG215" s="27"/>
      <c r="AH215" s="27"/>
      <c r="DE215" s="10">
        <v>1</v>
      </c>
      <c r="ES215" s="10">
        <v>1</v>
      </c>
      <c r="EZ215" s="111"/>
      <c r="FA215" s="111"/>
      <c r="FB215" s="111"/>
      <c r="FC215" s="111"/>
      <c r="FD215" s="111"/>
    </row>
    <row r="216" spans="2:160" ht="12.75">
      <c r="B216" s="42">
        <f t="shared" si="18"/>
        <v>0</v>
      </c>
      <c r="C216" s="42">
        <f t="shared" si="19"/>
      </c>
      <c r="D216" s="42">
        <f t="shared" si="20"/>
      </c>
      <c r="E216" s="42">
        <f t="shared" si="21"/>
        <v>0</v>
      </c>
      <c r="F216" s="42">
        <f t="shared" si="22"/>
        <v>0</v>
      </c>
      <c r="G216" s="42">
        <f t="shared" si="23"/>
      </c>
      <c r="H216" s="114">
        <f>IF(AND(M216&gt;0,M216&lt;=STATS!$C$22),1,"")</f>
        <v>1</v>
      </c>
      <c r="J216" s="26">
        <v>215</v>
      </c>
      <c r="K216">
        <v>46.24958</v>
      </c>
      <c r="L216">
        <v>-91.91571</v>
      </c>
      <c r="M216" s="10">
        <v>11.5</v>
      </c>
      <c r="N216" s="10" t="s">
        <v>574</v>
      </c>
      <c r="O216" s="193" t="s">
        <v>614</v>
      </c>
      <c r="R216" s="17"/>
      <c r="S216" s="1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EZ216" s="111"/>
      <c r="FA216" s="111"/>
      <c r="FB216" s="111"/>
      <c r="FC216" s="111"/>
      <c r="FD216" s="111"/>
    </row>
    <row r="217" spans="2:160" ht="12.75">
      <c r="B217" s="42">
        <f t="shared" si="18"/>
        <v>5</v>
      </c>
      <c r="C217" s="42">
        <f t="shared" si="19"/>
        <v>5</v>
      </c>
      <c r="D217" s="42">
        <f t="shared" si="20"/>
        <v>5</v>
      </c>
      <c r="E217" s="42">
        <f t="shared" si="21"/>
        <v>5</v>
      </c>
      <c r="F217" s="42">
        <f t="shared" si="22"/>
        <v>5</v>
      </c>
      <c r="G217" s="42">
        <f t="shared" si="23"/>
        <v>8.5</v>
      </c>
      <c r="H217" s="114">
        <f>IF(AND(M217&gt;0,M217&lt;=STATS!$C$22),1,"")</f>
        <v>1</v>
      </c>
      <c r="J217" s="26">
        <v>216</v>
      </c>
      <c r="K217">
        <v>46.24913</v>
      </c>
      <c r="L217">
        <v>-91.9157</v>
      </c>
      <c r="M217" s="10">
        <v>8.5</v>
      </c>
      <c r="N217" s="10" t="s">
        <v>572</v>
      </c>
      <c r="O217" s="193" t="s">
        <v>614</v>
      </c>
      <c r="Q217" s="10">
        <v>3</v>
      </c>
      <c r="R217" s="17"/>
      <c r="S217" s="1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>
        <v>1</v>
      </c>
      <c r="AF217" s="27"/>
      <c r="AG217" s="27"/>
      <c r="AH217" s="27"/>
      <c r="AQ217" s="10">
        <v>2</v>
      </c>
      <c r="CW217" s="10">
        <v>3</v>
      </c>
      <c r="DA217" s="10">
        <v>1</v>
      </c>
      <c r="DE217" s="10">
        <v>1</v>
      </c>
      <c r="EZ217" s="111"/>
      <c r="FA217" s="111"/>
      <c r="FB217" s="111"/>
      <c r="FC217" s="111"/>
      <c r="FD217" s="111"/>
    </row>
    <row r="218" spans="2:160" ht="12.75">
      <c r="B218" s="42">
        <f t="shared" si="18"/>
        <v>3</v>
      </c>
      <c r="C218" s="42">
        <f t="shared" si="19"/>
        <v>3</v>
      </c>
      <c r="D218" s="42">
        <f t="shared" si="20"/>
        <v>3</v>
      </c>
      <c r="E218" s="42">
        <f t="shared" si="21"/>
        <v>3</v>
      </c>
      <c r="F218" s="42">
        <f t="shared" si="22"/>
        <v>3</v>
      </c>
      <c r="G218" s="42">
        <f t="shared" si="23"/>
        <v>6</v>
      </c>
      <c r="H218" s="114">
        <f>IF(AND(M218&gt;0,M218&lt;=STATS!$C$22),1,"")</f>
        <v>1</v>
      </c>
      <c r="J218" s="26">
        <v>217</v>
      </c>
      <c r="K218">
        <v>46.24868</v>
      </c>
      <c r="L218">
        <v>-91.91568</v>
      </c>
      <c r="M218" s="10">
        <v>6</v>
      </c>
      <c r="N218" s="10" t="s">
        <v>572</v>
      </c>
      <c r="O218" s="193" t="s">
        <v>614</v>
      </c>
      <c r="Q218" s="10">
        <v>3</v>
      </c>
      <c r="R218" s="17"/>
      <c r="S218" s="1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Q218" s="10">
        <v>1</v>
      </c>
      <c r="CW218" s="10">
        <v>1</v>
      </c>
      <c r="DA218" s="10">
        <v>3</v>
      </c>
      <c r="EZ218" s="111"/>
      <c r="FA218" s="111"/>
      <c r="FB218" s="111"/>
      <c r="FC218" s="111"/>
      <c r="FD218" s="111"/>
    </row>
    <row r="219" spans="2:160" ht="12.75">
      <c r="B219" s="42">
        <f t="shared" si="18"/>
        <v>3</v>
      </c>
      <c r="C219" s="42">
        <f t="shared" si="19"/>
        <v>3</v>
      </c>
      <c r="D219" s="42">
        <f t="shared" si="20"/>
        <v>3</v>
      </c>
      <c r="E219" s="42">
        <f t="shared" si="21"/>
        <v>3</v>
      </c>
      <c r="F219" s="42">
        <f t="shared" si="22"/>
        <v>3</v>
      </c>
      <c r="G219" s="42">
        <f t="shared" si="23"/>
        <v>6</v>
      </c>
      <c r="H219" s="114">
        <f>IF(AND(M219&gt;0,M219&lt;=STATS!$C$22),1,"")</f>
        <v>1</v>
      </c>
      <c r="J219" s="26">
        <v>218</v>
      </c>
      <c r="K219">
        <v>46.24823</v>
      </c>
      <c r="L219">
        <v>-91.91567</v>
      </c>
      <c r="M219" s="10">
        <v>6</v>
      </c>
      <c r="N219" s="10" t="s">
        <v>572</v>
      </c>
      <c r="O219" s="193" t="s">
        <v>614</v>
      </c>
      <c r="Q219" s="10">
        <v>3</v>
      </c>
      <c r="R219" s="17"/>
      <c r="S219" s="1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Q219" s="10">
        <v>1</v>
      </c>
      <c r="CI219" s="10">
        <v>1</v>
      </c>
      <c r="DA219" s="10">
        <v>3</v>
      </c>
      <c r="EZ219" s="111"/>
      <c r="FA219" s="111"/>
      <c r="FB219" s="111"/>
      <c r="FC219" s="111"/>
      <c r="FD219" s="111"/>
    </row>
    <row r="220" spans="2:160" ht="12.75">
      <c r="B220" s="42">
        <f t="shared" si="18"/>
        <v>4</v>
      </c>
      <c r="C220" s="42">
        <f t="shared" si="19"/>
        <v>4</v>
      </c>
      <c r="D220" s="42">
        <f t="shared" si="20"/>
        <v>4</v>
      </c>
      <c r="E220" s="42">
        <f t="shared" si="21"/>
        <v>4</v>
      </c>
      <c r="F220" s="42">
        <f t="shared" si="22"/>
        <v>4</v>
      </c>
      <c r="G220" s="42">
        <f t="shared" si="23"/>
        <v>6</v>
      </c>
      <c r="H220" s="114">
        <f>IF(AND(M220&gt;0,M220&lt;=STATS!$C$22),1,"")</f>
        <v>1</v>
      </c>
      <c r="J220" s="26">
        <v>219</v>
      </c>
      <c r="K220">
        <v>46.24778</v>
      </c>
      <c r="L220">
        <v>-91.91565</v>
      </c>
      <c r="M220" s="10">
        <v>6</v>
      </c>
      <c r="N220" s="10" t="s">
        <v>572</v>
      </c>
      <c r="O220" s="193" t="s">
        <v>614</v>
      </c>
      <c r="Q220" s="10">
        <v>2</v>
      </c>
      <c r="R220" s="17"/>
      <c r="S220" s="1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Q220" s="10">
        <v>1</v>
      </c>
      <c r="CW220" s="10">
        <v>1</v>
      </c>
      <c r="CZ220" s="10">
        <v>2</v>
      </c>
      <c r="DA220" s="10">
        <v>2</v>
      </c>
      <c r="EZ220" s="111"/>
      <c r="FA220" s="111"/>
      <c r="FB220" s="111"/>
      <c r="FC220" s="111"/>
      <c r="FD220" s="111"/>
    </row>
    <row r="221" spans="2:160" ht="12.75">
      <c r="B221" s="42">
        <f t="shared" si="18"/>
        <v>3</v>
      </c>
      <c r="C221" s="42">
        <f t="shared" si="19"/>
        <v>3</v>
      </c>
      <c r="D221" s="42">
        <f t="shared" si="20"/>
        <v>3</v>
      </c>
      <c r="E221" s="42">
        <f t="shared" si="21"/>
        <v>3</v>
      </c>
      <c r="F221" s="42">
        <f t="shared" si="22"/>
        <v>3</v>
      </c>
      <c r="G221" s="42">
        <f t="shared" si="23"/>
        <v>7</v>
      </c>
      <c r="H221" s="114">
        <f>IF(AND(M221&gt;0,M221&lt;=STATS!$C$22),1,"")</f>
        <v>1</v>
      </c>
      <c r="J221" s="26">
        <v>220</v>
      </c>
      <c r="K221">
        <v>46.24733</v>
      </c>
      <c r="L221">
        <v>-91.91564</v>
      </c>
      <c r="M221" s="10">
        <v>7</v>
      </c>
      <c r="N221" s="10" t="s">
        <v>572</v>
      </c>
      <c r="O221" s="193" t="s">
        <v>614</v>
      </c>
      <c r="Q221" s="10">
        <v>2</v>
      </c>
      <c r="R221" s="17"/>
      <c r="S221" s="1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>
        <v>1</v>
      </c>
      <c r="AF221" s="27"/>
      <c r="AG221" s="27"/>
      <c r="AH221" s="27"/>
      <c r="CY221" s="10">
        <v>1</v>
      </c>
      <c r="DA221" s="10">
        <v>2</v>
      </c>
      <c r="EZ221" s="111"/>
      <c r="FA221" s="111"/>
      <c r="FB221" s="111"/>
      <c r="FC221" s="111"/>
      <c r="FD221" s="111"/>
    </row>
    <row r="222" spans="2:160" ht="12.75">
      <c r="B222" s="42">
        <f t="shared" si="18"/>
        <v>4</v>
      </c>
      <c r="C222" s="42">
        <f t="shared" si="19"/>
        <v>4</v>
      </c>
      <c r="D222" s="42">
        <f t="shared" si="20"/>
        <v>4</v>
      </c>
      <c r="E222" s="42">
        <f t="shared" si="21"/>
        <v>4</v>
      </c>
      <c r="F222" s="42">
        <f t="shared" si="22"/>
        <v>4</v>
      </c>
      <c r="G222" s="42">
        <f t="shared" si="23"/>
        <v>4.5</v>
      </c>
      <c r="H222" s="114">
        <f>IF(AND(M222&gt;0,M222&lt;=STATS!$C$22),1,"")</f>
        <v>1</v>
      </c>
      <c r="J222" s="26">
        <v>221</v>
      </c>
      <c r="K222">
        <v>46.24688</v>
      </c>
      <c r="L222">
        <v>-91.91562</v>
      </c>
      <c r="M222" s="10">
        <v>4.5</v>
      </c>
      <c r="N222" s="10" t="s">
        <v>572</v>
      </c>
      <c r="O222" s="193" t="s">
        <v>614</v>
      </c>
      <c r="Q222" s="10">
        <v>3</v>
      </c>
      <c r="R222" s="17"/>
      <c r="S222" s="1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>
        <v>1</v>
      </c>
      <c r="AF222" s="27"/>
      <c r="AG222" s="27"/>
      <c r="AH222" s="27"/>
      <c r="AQ222" s="10">
        <v>1</v>
      </c>
      <c r="CW222" s="10">
        <v>1</v>
      </c>
      <c r="DA222" s="10">
        <v>3</v>
      </c>
      <c r="EZ222" s="111"/>
      <c r="FA222" s="111"/>
      <c r="FB222" s="111"/>
      <c r="FC222" s="111"/>
      <c r="FD222" s="111"/>
    </row>
    <row r="223" spans="2:160" ht="12.75">
      <c r="B223" s="42">
        <f t="shared" si="18"/>
        <v>2</v>
      </c>
      <c r="C223" s="42">
        <f t="shared" si="19"/>
        <v>2</v>
      </c>
      <c r="D223" s="42">
        <f t="shared" si="20"/>
        <v>2</v>
      </c>
      <c r="E223" s="42">
        <f t="shared" si="21"/>
        <v>2</v>
      </c>
      <c r="F223" s="42">
        <f t="shared" si="22"/>
        <v>2</v>
      </c>
      <c r="G223" s="42">
        <f t="shared" si="23"/>
        <v>3</v>
      </c>
      <c r="H223" s="114">
        <f>IF(AND(M223&gt;0,M223&lt;=STATS!$C$22),1,"")</f>
        <v>1</v>
      </c>
      <c r="J223" s="26">
        <v>222</v>
      </c>
      <c r="K223">
        <v>46.24643</v>
      </c>
      <c r="L223">
        <v>-91.9156</v>
      </c>
      <c r="M223" s="10">
        <v>3</v>
      </c>
      <c r="N223" s="10" t="s">
        <v>572</v>
      </c>
      <c r="O223" s="193" t="s">
        <v>614</v>
      </c>
      <c r="Q223" s="10">
        <v>3</v>
      </c>
      <c r="R223" s="17"/>
      <c r="S223" s="1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Q223" s="10">
        <v>1</v>
      </c>
      <c r="DA223" s="10">
        <v>3</v>
      </c>
      <c r="EZ223" s="111"/>
      <c r="FA223" s="111"/>
      <c r="FB223" s="111"/>
      <c r="FC223" s="111"/>
      <c r="FD223" s="111"/>
    </row>
    <row r="224" spans="2:160" ht="12.75">
      <c r="B224" s="42">
        <f t="shared" si="18"/>
        <v>0</v>
      </c>
      <c r="C224" s="42">
        <f t="shared" si="19"/>
      </c>
      <c r="D224" s="42">
        <f t="shared" si="20"/>
      </c>
      <c r="E224" s="42">
        <f t="shared" si="21"/>
      </c>
      <c r="F224" s="42">
        <f t="shared" si="22"/>
      </c>
      <c r="G224" s="42">
        <f t="shared" si="23"/>
      </c>
      <c r="H224" s="114">
        <f>IF(AND(M224&gt;0,M224&lt;=STATS!$C$22),1,"")</f>
      </c>
      <c r="J224" s="26">
        <v>223</v>
      </c>
      <c r="K224">
        <v>46.25814</v>
      </c>
      <c r="L224">
        <v>-91.91536</v>
      </c>
      <c r="P224" s="10" t="s">
        <v>615</v>
      </c>
      <c r="R224" s="17"/>
      <c r="S224" s="1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EZ224" s="111"/>
      <c r="FA224" s="111"/>
      <c r="FB224" s="111"/>
      <c r="FC224" s="111"/>
      <c r="FD224" s="111"/>
    </row>
    <row r="225" spans="2:160" ht="12.75">
      <c r="B225" s="42">
        <f t="shared" si="18"/>
        <v>0</v>
      </c>
      <c r="C225" s="42">
        <f t="shared" si="19"/>
      </c>
      <c r="D225" s="42">
        <f t="shared" si="20"/>
      </c>
      <c r="E225" s="42">
        <f t="shared" si="21"/>
      </c>
      <c r="F225" s="42">
        <f t="shared" si="22"/>
      </c>
      <c r="G225" s="42">
        <f t="shared" si="23"/>
      </c>
      <c r="H225" s="114">
        <f>IF(AND(M225&gt;0,M225&lt;=STATS!$C$22),1,"")</f>
      </c>
      <c r="J225" s="26">
        <v>224</v>
      </c>
      <c r="K225">
        <v>46.25769</v>
      </c>
      <c r="L225">
        <v>-91.91535</v>
      </c>
      <c r="P225" s="10" t="s">
        <v>615</v>
      </c>
      <c r="R225" s="17"/>
      <c r="S225" s="1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EZ225" s="111"/>
      <c r="FA225" s="111"/>
      <c r="FB225" s="111"/>
      <c r="FC225" s="111"/>
      <c r="FD225" s="111"/>
    </row>
    <row r="226" spans="2:160" ht="12.75">
      <c r="B226" s="42">
        <f t="shared" si="18"/>
        <v>0</v>
      </c>
      <c r="C226" s="42">
        <f t="shared" si="19"/>
      </c>
      <c r="D226" s="42">
        <f t="shared" si="20"/>
      </c>
      <c r="E226" s="42">
        <f t="shared" si="21"/>
      </c>
      <c r="F226" s="42">
        <f t="shared" si="22"/>
      </c>
      <c r="G226" s="42">
        <f t="shared" si="23"/>
      </c>
      <c r="H226" s="114">
        <f>IF(AND(M226&gt;0,M226&lt;=STATS!$C$22),1,"")</f>
      </c>
      <c r="J226" s="26">
        <v>225</v>
      </c>
      <c r="K226">
        <v>46.25634</v>
      </c>
      <c r="L226">
        <v>-91.9153</v>
      </c>
      <c r="P226" s="10" t="s">
        <v>615</v>
      </c>
      <c r="R226" s="17"/>
      <c r="S226" s="1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EZ226" s="111"/>
      <c r="FA226" s="111"/>
      <c r="FB226" s="111"/>
      <c r="FC226" s="111"/>
      <c r="FD226" s="111"/>
    </row>
    <row r="227" spans="2:160" ht="12.75">
      <c r="B227" s="42">
        <f t="shared" si="18"/>
        <v>3</v>
      </c>
      <c r="C227" s="42">
        <f t="shared" si="19"/>
        <v>3</v>
      </c>
      <c r="D227" s="42">
        <f t="shared" si="20"/>
        <v>3</v>
      </c>
      <c r="E227" s="42">
        <f t="shared" si="21"/>
        <v>3</v>
      </c>
      <c r="F227" s="42">
        <f t="shared" si="22"/>
        <v>3</v>
      </c>
      <c r="G227" s="42">
        <f t="shared" si="23"/>
        <v>1</v>
      </c>
      <c r="H227" s="114">
        <f>IF(AND(M227&gt;0,M227&lt;=STATS!$C$22),1,"")</f>
        <v>1</v>
      </c>
      <c r="J227" s="26">
        <v>226</v>
      </c>
      <c r="K227">
        <v>46.25589</v>
      </c>
      <c r="L227">
        <v>-91.91528</v>
      </c>
      <c r="M227" s="10">
        <v>1</v>
      </c>
      <c r="N227" s="10" t="s">
        <v>572</v>
      </c>
      <c r="O227" s="193" t="s">
        <v>614</v>
      </c>
      <c r="Q227" s="10">
        <v>3</v>
      </c>
      <c r="R227" s="17"/>
      <c r="S227" s="1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Q227" s="10">
        <v>1</v>
      </c>
      <c r="CB227" s="10">
        <v>3</v>
      </c>
      <c r="DA227" s="10">
        <v>1</v>
      </c>
      <c r="EZ227" s="111">
        <v>3</v>
      </c>
      <c r="FA227" s="111"/>
      <c r="FB227" s="111"/>
      <c r="FC227" s="111"/>
      <c r="FD227" s="111"/>
    </row>
    <row r="228" spans="2:160" ht="12.75">
      <c r="B228" s="42">
        <f t="shared" si="18"/>
        <v>4</v>
      </c>
      <c r="C228" s="42">
        <f t="shared" si="19"/>
        <v>4</v>
      </c>
      <c r="D228" s="42">
        <f t="shared" si="20"/>
        <v>4</v>
      </c>
      <c r="E228" s="42">
        <f t="shared" si="21"/>
        <v>4</v>
      </c>
      <c r="F228" s="42">
        <f t="shared" si="22"/>
        <v>4</v>
      </c>
      <c r="G228" s="42">
        <f t="shared" si="23"/>
        <v>3</v>
      </c>
      <c r="H228" s="114">
        <f>IF(AND(M228&gt;0,M228&lt;=STATS!$C$22),1,"")</f>
        <v>1</v>
      </c>
      <c r="J228" s="26">
        <v>227</v>
      </c>
      <c r="K228">
        <v>46.25544</v>
      </c>
      <c r="L228">
        <v>-91.91527</v>
      </c>
      <c r="M228" s="10">
        <v>3</v>
      </c>
      <c r="N228" s="10" t="s">
        <v>572</v>
      </c>
      <c r="O228" s="193" t="s">
        <v>614</v>
      </c>
      <c r="Q228" s="10">
        <v>2</v>
      </c>
      <c r="R228" s="17"/>
      <c r="S228" s="17"/>
      <c r="T228" s="27"/>
      <c r="U228" s="27"/>
      <c r="V228" s="27">
        <v>1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Q228" s="10">
        <v>1</v>
      </c>
      <c r="CB228" s="10">
        <v>2</v>
      </c>
      <c r="CY228" s="10">
        <v>1</v>
      </c>
      <c r="EZ228" s="111">
        <v>3</v>
      </c>
      <c r="FA228" s="111"/>
      <c r="FB228" s="111"/>
      <c r="FC228" s="111"/>
      <c r="FD228" s="111"/>
    </row>
    <row r="229" spans="2:160" ht="12.75">
      <c r="B229" s="42">
        <f t="shared" si="18"/>
        <v>3</v>
      </c>
      <c r="C229" s="42">
        <f t="shared" si="19"/>
        <v>3</v>
      </c>
      <c r="D229" s="42">
        <f t="shared" si="20"/>
        <v>3</v>
      </c>
      <c r="E229" s="42">
        <f t="shared" si="21"/>
        <v>3</v>
      </c>
      <c r="F229" s="42">
        <f t="shared" si="22"/>
        <v>3</v>
      </c>
      <c r="G229" s="42">
        <f t="shared" si="23"/>
        <v>4.5</v>
      </c>
      <c r="H229" s="114">
        <f>IF(AND(M229&gt;0,M229&lt;=STATS!$C$22),1,"")</f>
        <v>1</v>
      </c>
      <c r="J229" s="26">
        <v>228</v>
      </c>
      <c r="K229">
        <v>46.25499</v>
      </c>
      <c r="L229">
        <v>-91.91525</v>
      </c>
      <c r="M229" s="10">
        <v>4.5</v>
      </c>
      <c r="N229" s="10" t="s">
        <v>572</v>
      </c>
      <c r="O229" s="193" t="s">
        <v>614</v>
      </c>
      <c r="Q229" s="10">
        <v>3</v>
      </c>
      <c r="R229" s="17"/>
      <c r="S229" s="1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Q229" s="10">
        <v>2</v>
      </c>
      <c r="CI229" s="10">
        <v>1</v>
      </c>
      <c r="DA229" s="10">
        <v>3</v>
      </c>
      <c r="EZ229" s="111"/>
      <c r="FA229" s="111"/>
      <c r="FB229" s="111"/>
      <c r="FC229" s="111"/>
      <c r="FD229" s="111"/>
    </row>
    <row r="230" spans="2:160" ht="12.75">
      <c r="B230" s="42">
        <f t="shared" si="18"/>
        <v>8</v>
      </c>
      <c r="C230" s="42">
        <f t="shared" si="19"/>
        <v>8</v>
      </c>
      <c r="D230" s="42">
        <f t="shared" si="20"/>
        <v>8</v>
      </c>
      <c r="E230" s="42">
        <f t="shared" si="21"/>
        <v>8</v>
      </c>
      <c r="F230" s="42">
        <f t="shared" si="22"/>
        <v>8</v>
      </c>
      <c r="G230" s="42">
        <f t="shared" si="23"/>
        <v>3</v>
      </c>
      <c r="H230" s="114">
        <f>IF(AND(M230&gt;0,M230&lt;=STATS!$C$22),1,"")</f>
        <v>1</v>
      </c>
      <c r="J230" s="26">
        <v>229</v>
      </c>
      <c r="K230">
        <v>46.25454</v>
      </c>
      <c r="L230">
        <v>-91.91524</v>
      </c>
      <c r="M230" s="10">
        <v>3</v>
      </c>
      <c r="N230" s="10" t="s">
        <v>572</v>
      </c>
      <c r="O230" s="193" t="s">
        <v>614</v>
      </c>
      <c r="Q230" s="10">
        <v>2</v>
      </c>
      <c r="R230" s="17"/>
      <c r="S230" s="1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Q230" s="10">
        <v>1</v>
      </c>
      <c r="BG230" s="10">
        <v>1</v>
      </c>
      <c r="BO230" s="10">
        <v>1</v>
      </c>
      <c r="CB230" s="10">
        <v>2</v>
      </c>
      <c r="CY230" s="10">
        <v>1</v>
      </c>
      <c r="DA230" s="10">
        <v>1</v>
      </c>
      <c r="DE230" s="10">
        <v>1</v>
      </c>
      <c r="DF230" s="10">
        <v>1</v>
      </c>
      <c r="EZ230" s="111">
        <v>1</v>
      </c>
      <c r="FA230" s="111"/>
      <c r="FB230" s="111"/>
      <c r="FC230" s="111"/>
      <c r="FD230" s="111"/>
    </row>
    <row r="231" spans="2:160" ht="12.75">
      <c r="B231" s="42">
        <f t="shared" si="18"/>
        <v>5</v>
      </c>
      <c r="C231" s="42">
        <f t="shared" si="19"/>
        <v>5</v>
      </c>
      <c r="D231" s="42">
        <f t="shared" si="20"/>
        <v>4</v>
      </c>
      <c r="E231" s="42">
        <f t="shared" si="21"/>
        <v>5</v>
      </c>
      <c r="F231" s="42">
        <f t="shared" si="22"/>
        <v>4</v>
      </c>
      <c r="G231" s="42">
        <f t="shared" si="23"/>
        <v>3</v>
      </c>
      <c r="H231" s="114">
        <f>IF(AND(M231&gt;0,M231&lt;=STATS!$C$22),1,"")</f>
        <v>1</v>
      </c>
      <c r="J231" s="26">
        <v>230</v>
      </c>
      <c r="K231">
        <v>46.25409</v>
      </c>
      <c r="L231">
        <v>-91.91522</v>
      </c>
      <c r="M231" s="10">
        <v>3</v>
      </c>
      <c r="N231" s="10" t="s">
        <v>572</v>
      </c>
      <c r="O231" s="193" t="s">
        <v>614</v>
      </c>
      <c r="Q231" s="10">
        <v>2</v>
      </c>
      <c r="R231" s="17"/>
      <c r="S231" s="17">
        <v>1</v>
      </c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>
        <v>1</v>
      </c>
      <c r="AF231" s="27"/>
      <c r="AG231" s="27"/>
      <c r="AH231" s="27"/>
      <c r="AQ231" s="10">
        <v>1</v>
      </c>
      <c r="DA231" s="10">
        <v>2</v>
      </c>
      <c r="ES231" s="10">
        <v>1</v>
      </c>
      <c r="EZ231" s="111"/>
      <c r="FA231" s="111"/>
      <c r="FB231" s="111"/>
      <c r="FC231" s="111"/>
      <c r="FD231" s="111"/>
    </row>
    <row r="232" spans="2:160" ht="12.75">
      <c r="B232" s="42">
        <f t="shared" si="18"/>
        <v>5</v>
      </c>
      <c r="C232" s="42">
        <f t="shared" si="19"/>
        <v>5</v>
      </c>
      <c r="D232" s="42">
        <f t="shared" si="20"/>
        <v>5</v>
      </c>
      <c r="E232" s="42">
        <f t="shared" si="21"/>
        <v>5</v>
      </c>
      <c r="F232" s="42">
        <f t="shared" si="22"/>
        <v>5</v>
      </c>
      <c r="G232" s="42">
        <f t="shared" si="23"/>
        <v>5.5</v>
      </c>
      <c r="H232" s="114">
        <f>IF(AND(M232&gt;0,M232&lt;=STATS!$C$22),1,"")</f>
        <v>1</v>
      </c>
      <c r="J232" s="26">
        <v>231</v>
      </c>
      <c r="K232">
        <v>46.25364</v>
      </c>
      <c r="L232">
        <v>-91.91521</v>
      </c>
      <c r="M232" s="10">
        <v>5.5</v>
      </c>
      <c r="N232" s="10" t="s">
        <v>572</v>
      </c>
      <c r="O232" s="193" t="s">
        <v>614</v>
      </c>
      <c r="Q232" s="10">
        <v>2</v>
      </c>
      <c r="R232" s="17"/>
      <c r="S232" s="1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BO232" s="10">
        <v>1</v>
      </c>
      <c r="CZ232" s="10">
        <v>1</v>
      </c>
      <c r="DA232" s="10">
        <v>1</v>
      </c>
      <c r="DE232" s="10">
        <v>2</v>
      </c>
      <c r="ES232" s="10">
        <v>1</v>
      </c>
      <c r="EZ232" s="111"/>
      <c r="FA232" s="111"/>
      <c r="FB232" s="111"/>
      <c r="FC232" s="111"/>
      <c r="FD232" s="111"/>
    </row>
    <row r="233" spans="2:160" ht="12.75">
      <c r="B233" s="42">
        <f t="shared" si="18"/>
        <v>1</v>
      </c>
      <c r="C233" s="42">
        <f t="shared" si="19"/>
        <v>1</v>
      </c>
      <c r="D233" s="42">
        <f t="shared" si="20"/>
        <v>1</v>
      </c>
      <c r="E233" s="42">
        <f t="shared" si="21"/>
        <v>1</v>
      </c>
      <c r="F233" s="42">
        <f t="shared" si="22"/>
        <v>1</v>
      </c>
      <c r="G233" s="42">
        <f t="shared" si="23"/>
        <v>14</v>
      </c>
      <c r="H233" s="114">
        <f>IF(AND(M233&gt;0,M233&lt;=STATS!$C$22),1,"")</f>
        <v>1</v>
      </c>
      <c r="J233" s="26">
        <v>232</v>
      </c>
      <c r="K233">
        <v>46.25319</v>
      </c>
      <c r="L233">
        <v>-91.91519</v>
      </c>
      <c r="M233" s="10">
        <v>14</v>
      </c>
      <c r="N233" s="10" t="s">
        <v>574</v>
      </c>
      <c r="O233" s="193" t="s">
        <v>614</v>
      </c>
      <c r="Q233" s="10">
        <v>1</v>
      </c>
      <c r="R233" s="17"/>
      <c r="S233" s="1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Q233" s="10">
        <v>1</v>
      </c>
      <c r="EZ233" s="111"/>
      <c r="FA233" s="111"/>
      <c r="FB233" s="111"/>
      <c r="FC233" s="111"/>
      <c r="FD233" s="111"/>
    </row>
    <row r="234" spans="2:160" ht="12.75">
      <c r="B234" s="42">
        <f t="shared" si="18"/>
        <v>0</v>
      </c>
      <c r="C234" s="42">
        <f t="shared" si="19"/>
      </c>
      <c r="D234" s="42">
        <f t="shared" si="20"/>
      </c>
      <c r="E234" s="42">
        <f t="shared" si="21"/>
        <v>0</v>
      </c>
      <c r="F234" s="42">
        <f t="shared" si="22"/>
        <v>0</v>
      </c>
      <c r="G234" s="42">
        <f t="shared" si="23"/>
      </c>
      <c r="H234" s="114">
        <f>IF(AND(M234&gt;0,M234&lt;=STATS!$C$22),1,"")</f>
        <v>1</v>
      </c>
      <c r="J234" s="26">
        <v>233</v>
      </c>
      <c r="K234">
        <v>46.25274</v>
      </c>
      <c r="L234">
        <v>-91.91518</v>
      </c>
      <c r="M234" s="10">
        <v>12</v>
      </c>
      <c r="N234" s="10" t="s">
        <v>573</v>
      </c>
      <c r="O234" s="193" t="s">
        <v>614</v>
      </c>
      <c r="R234" s="17"/>
      <c r="S234" s="1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EZ234" s="111"/>
      <c r="FA234" s="111"/>
      <c r="FB234" s="111"/>
      <c r="FC234" s="111"/>
      <c r="FD234" s="111"/>
    </row>
    <row r="235" spans="2:160" ht="12.75">
      <c r="B235" s="42">
        <f t="shared" si="18"/>
        <v>2</v>
      </c>
      <c r="C235" s="42">
        <f t="shared" si="19"/>
        <v>2</v>
      </c>
      <c r="D235" s="42">
        <f t="shared" si="20"/>
        <v>1</v>
      </c>
      <c r="E235" s="42">
        <f t="shared" si="21"/>
        <v>2</v>
      </c>
      <c r="F235" s="42">
        <f t="shared" si="22"/>
        <v>1</v>
      </c>
      <c r="G235" s="42">
        <f t="shared" si="23"/>
        <v>11</v>
      </c>
      <c r="H235" s="114">
        <f>IF(AND(M235&gt;0,M235&lt;=STATS!$C$22),1,"")</f>
        <v>1</v>
      </c>
      <c r="J235" s="26">
        <v>234</v>
      </c>
      <c r="K235">
        <v>46.25229</v>
      </c>
      <c r="L235">
        <v>-91.91516</v>
      </c>
      <c r="M235" s="10">
        <v>11</v>
      </c>
      <c r="N235" s="10" t="s">
        <v>574</v>
      </c>
      <c r="O235" s="193" t="s">
        <v>614</v>
      </c>
      <c r="Q235" s="10">
        <v>1</v>
      </c>
      <c r="R235" s="17">
        <v>1</v>
      </c>
      <c r="S235" s="1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>
        <v>1</v>
      </c>
      <c r="AF235" s="27"/>
      <c r="AG235" s="27"/>
      <c r="AH235" s="27"/>
      <c r="EZ235" s="111"/>
      <c r="FA235" s="111"/>
      <c r="FB235" s="111"/>
      <c r="FC235" s="111"/>
      <c r="FD235" s="111"/>
    </row>
    <row r="236" spans="2:160" ht="12.75">
      <c r="B236" s="42">
        <f t="shared" si="18"/>
        <v>2</v>
      </c>
      <c r="C236" s="42">
        <f t="shared" si="19"/>
        <v>2</v>
      </c>
      <c r="D236" s="42">
        <f t="shared" si="20"/>
        <v>2</v>
      </c>
      <c r="E236" s="42">
        <f t="shared" si="21"/>
        <v>2</v>
      </c>
      <c r="F236" s="42">
        <f t="shared" si="22"/>
        <v>2</v>
      </c>
      <c r="G236" s="42">
        <f t="shared" si="23"/>
        <v>9</v>
      </c>
      <c r="H236" s="114">
        <f>IF(AND(M236&gt;0,M236&lt;=STATS!$C$22),1,"")</f>
        <v>1</v>
      </c>
      <c r="J236" s="26">
        <v>235</v>
      </c>
      <c r="K236">
        <v>46.25184</v>
      </c>
      <c r="L236">
        <v>-91.91514</v>
      </c>
      <c r="M236" s="10">
        <v>9</v>
      </c>
      <c r="N236" s="10" t="s">
        <v>572</v>
      </c>
      <c r="O236" s="193" t="s">
        <v>614</v>
      </c>
      <c r="Q236" s="10">
        <v>2</v>
      </c>
      <c r="R236" s="17"/>
      <c r="S236" s="1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CY236" s="10">
        <v>1</v>
      </c>
      <c r="DA236" s="10">
        <v>2</v>
      </c>
      <c r="EZ236" s="111"/>
      <c r="FA236" s="111"/>
      <c r="FB236" s="111"/>
      <c r="FC236" s="111"/>
      <c r="FD236" s="111"/>
    </row>
    <row r="237" spans="2:160" ht="12.75">
      <c r="B237" s="42">
        <f t="shared" si="18"/>
        <v>5</v>
      </c>
      <c r="C237" s="42">
        <f t="shared" si="19"/>
        <v>5</v>
      </c>
      <c r="D237" s="42">
        <f t="shared" si="20"/>
        <v>5</v>
      </c>
      <c r="E237" s="42">
        <f t="shared" si="21"/>
        <v>5</v>
      </c>
      <c r="F237" s="42">
        <f t="shared" si="22"/>
        <v>5</v>
      </c>
      <c r="G237" s="42">
        <f t="shared" si="23"/>
        <v>7.5</v>
      </c>
      <c r="H237" s="114">
        <f>IF(AND(M237&gt;0,M237&lt;=STATS!$C$22),1,"")</f>
        <v>1</v>
      </c>
      <c r="J237" s="26">
        <v>236</v>
      </c>
      <c r="K237">
        <v>46.25139</v>
      </c>
      <c r="L237">
        <v>-91.91513</v>
      </c>
      <c r="M237" s="10">
        <v>7.5</v>
      </c>
      <c r="N237" s="10" t="s">
        <v>572</v>
      </c>
      <c r="O237" s="193" t="s">
        <v>614</v>
      </c>
      <c r="Q237" s="10">
        <v>2</v>
      </c>
      <c r="R237" s="17"/>
      <c r="S237" s="1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>
        <v>1</v>
      </c>
      <c r="AF237" s="27"/>
      <c r="AG237" s="27"/>
      <c r="AH237" s="27"/>
      <c r="AQ237" s="10">
        <v>1</v>
      </c>
      <c r="CW237" s="10">
        <v>1</v>
      </c>
      <c r="DA237" s="10">
        <v>2</v>
      </c>
      <c r="DE237" s="10">
        <v>2</v>
      </c>
      <c r="EZ237" s="111"/>
      <c r="FA237" s="111"/>
      <c r="FB237" s="111"/>
      <c r="FC237" s="111"/>
      <c r="FD237" s="111"/>
    </row>
    <row r="238" spans="2:160" ht="12.75">
      <c r="B238" s="42">
        <f t="shared" si="18"/>
        <v>3</v>
      </c>
      <c r="C238" s="42">
        <f t="shared" si="19"/>
        <v>3</v>
      </c>
      <c r="D238" s="42">
        <f t="shared" si="20"/>
        <v>3</v>
      </c>
      <c r="E238" s="42">
        <f t="shared" si="21"/>
        <v>3</v>
      </c>
      <c r="F238" s="42">
        <f t="shared" si="22"/>
        <v>3</v>
      </c>
      <c r="G238" s="42">
        <f t="shared" si="23"/>
        <v>6.5</v>
      </c>
      <c r="H238" s="114">
        <f>IF(AND(M238&gt;0,M238&lt;=STATS!$C$22),1,"")</f>
        <v>1</v>
      </c>
      <c r="J238" s="26">
        <v>237</v>
      </c>
      <c r="K238">
        <v>46.25094</v>
      </c>
      <c r="L238">
        <v>-91.91511</v>
      </c>
      <c r="M238" s="10">
        <v>6.5</v>
      </c>
      <c r="N238" s="10" t="s">
        <v>572</v>
      </c>
      <c r="O238" s="193" t="s">
        <v>614</v>
      </c>
      <c r="Q238" s="10">
        <v>2</v>
      </c>
      <c r="R238" s="17"/>
      <c r="S238" s="17"/>
      <c r="T238" s="27"/>
      <c r="U238" s="27"/>
      <c r="V238" s="27">
        <v>1</v>
      </c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CW238" s="10">
        <v>1</v>
      </c>
      <c r="DA238" s="10">
        <v>2</v>
      </c>
      <c r="EZ238" s="111"/>
      <c r="FA238" s="111"/>
      <c r="FB238" s="111"/>
      <c r="FC238" s="111"/>
      <c r="FD238" s="111"/>
    </row>
    <row r="239" spans="2:160" ht="12.75">
      <c r="B239" s="42">
        <f t="shared" si="18"/>
        <v>0</v>
      </c>
      <c r="C239" s="42">
        <f t="shared" si="19"/>
      </c>
      <c r="D239" s="42">
        <f t="shared" si="20"/>
      </c>
      <c r="E239" s="42">
        <f t="shared" si="21"/>
        <v>0</v>
      </c>
      <c r="F239" s="42">
        <f t="shared" si="22"/>
        <v>0</v>
      </c>
      <c r="G239" s="42">
        <f t="shared" si="23"/>
      </c>
      <c r="H239" s="114">
        <f>IF(AND(M239&gt;0,M239&lt;=STATS!$C$22),1,"")</f>
        <v>1</v>
      </c>
      <c r="J239" s="26">
        <v>238</v>
      </c>
      <c r="K239">
        <v>46.24869</v>
      </c>
      <c r="L239">
        <v>-91.91503</v>
      </c>
      <c r="M239" s="10">
        <v>0.5</v>
      </c>
      <c r="N239" s="10" t="s">
        <v>574</v>
      </c>
      <c r="O239" s="193" t="s">
        <v>614</v>
      </c>
      <c r="R239" s="17"/>
      <c r="S239" s="1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EZ239" s="111"/>
      <c r="FA239" s="111"/>
      <c r="FB239" s="111"/>
      <c r="FC239" s="111"/>
      <c r="FD239" s="111"/>
    </row>
    <row r="240" spans="2:160" ht="12.75">
      <c r="B240" s="42">
        <f t="shared" si="18"/>
        <v>3</v>
      </c>
      <c r="C240" s="42">
        <f t="shared" si="19"/>
        <v>3</v>
      </c>
      <c r="D240" s="42">
        <f t="shared" si="20"/>
        <v>3</v>
      </c>
      <c r="E240" s="42">
        <f t="shared" si="21"/>
        <v>3</v>
      </c>
      <c r="F240" s="42">
        <f t="shared" si="22"/>
        <v>3</v>
      </c>
      <c r="G240" s="42">
        <f t="shared" si="23"/>
        <v>5</v>
      </c>
      <c r="H240" s="114">
        <f>IF(AND(M240&gt;0,M240&lt;=STATS!$C$22),1,"")</f>
        <v>1</v>
      </c>
      <c r="J240" s="26">
        <v>239</v>
      </c>
      <c r="K240">
        <v>46.24824</v>
      </c>
      <c r="L240">
        <v>-91.91502</v>
      </c>
      <c r="M240" s="10">
        <v>5</v>
      </c>
      <c r="N240" s="10" t="s">
        <v>572</v>
      </c>
      <c r="O240" s="193" t="s">
        <v>614</v>
      </c>
      <c r="Q240" s="10">
        <v>2</v>
      </c>
      <c r="R240" s="17"/>
      <c r="S240" s="1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>
        <v>1</v>
      </c>
      <c r="AF240" s="27"/>
      <c r="AG240" s="27"/>
      <c r="AH240" s="27"/>
      <c r="CI240" s="10">
        <v>1</v>
      </c>
      <c r="DA240" s="10">
        <v>2</v>
      </c>
      <c r="EZ240" s="111"/>
      <c r="FA240" s="111"/>
      <c r="FB240" s="111"/>
      <c r="FC240" s="111"/>
      <c r="FD240" s="111"/>
    </row>
    <row r="241" spans="2:160" ht="12.75">
      <c r="B241" s="42">
        <f t="shared" si="18"/>
        <v>4</v>
      </c>
      <c r="C241" s="42">
        <f t="shared" si="19"/>
        <v>4</v>
      </c>
      <c r="D241" s="42">
        <f t="shared" si="20"/>
        <v>4</v>
      </c>
      <c r="E241" s="42">
        <f t="shared" si="21"/>
        <v>4</v>
      </c>
      <c r="F241" s="42">
        <f t="shared" si="22"/>
        <v>4</v>
      </c>
      <c r="G241" s="42">
        <f t="shared" si="23"/>
        <v>5.5</v>
      </c>
      <c r="H241" s="114">
        <f>IF(AND(M241&gt;0,M241&lt;=STATS!$C$22),1,"")</f>
        <v>1</v>
      </c>
      <c r="J241" s="26">
        <v>240</v>
      </c>
      <c r="K241">
        <v>46.24779</v>
      </c>
      <c r="L241">
        <v>-91.915</v>
      </c>
      <c r="M241" s="10">
        <v>5.5</v>
      </c>
      <c r="N241" s="10" t="s">
        <v>572</v>
      </c>
      <c r="O241" s="193" t="s">
        <v>614</v>
      </c>
      <c r="Q241" s="10">
        <v>3</v>
      </c>
      <c r="R241" s="17"/>
      <c r="S241" s="1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>
        <v>1</v>
      </c>
      <c r="AF241" s="27"/>
      <c r="AG241" s="27"/>
      <c r="AH241" s="27"/>
      <c r="AQ241" s="10">
        <v>2</v>
      </c>
      <c r="CI241" s="10">
        <v>1</v>
      </c>
      <c r="DA241" s="10">
        <v>3</v>
      </c>
      <c r="EZ241" s="111"/>
      <c r="FA241" s="111"/>
      <c r="FB241" s="111"/>
      <c r="FC241" s="111"/>
      <c r="FD241" s="111"/>
    </row>
    <row r="242" spans="2:160" ht="12.75">
      <c r="B242" s="42">
        <f t="shared" si="18"/>
        <v>4</v>
      </c>
      <c r="C242" s="42">
        <f t="shared" si="19"/>
        <v>4</v>
      </c>
      <c r="D242" s="42">
        <f t="shared" si="20"/>
        <v>4</v>
      </c>
      <c r="E242" s="42">
        <f t="shared" si="21"/>
        <v>4</v>
      </c>
      <c r="F242" s="42">
        <f t="shared" si="22"/>
        <v>4</v>
      </c>
      <c r="G242" s="42">
        <f t="shared" si="23"/>
        <v>5</v>
      </c>
      <c r="H242" s="114">
        <f>IF(AND(M242&gt;0,M242&lt;=STATS!$C$22),1,"")</f>
        <v>1</v>
      </c>
      <c r="J242" s="26">
        <v>241</v>
      </c>
      <c r="K242">
        <v>46.24734</v>
      </c>
      <c r="L242">
        <v>-91.91499</v>
      </c>
      <c r="M242" s="10">
        <v>5</v>
      </c>
      <c r="N242" s="10" t="s">
        <v>572</v>
      </c>
      <c r="O242" s="193" t="s">
        <v>614</v>
      </c>
      <c r="Q242" s="10">
        <v>2</v>
      </c>
      <c r="R242" s="17"/>
      <c r="S242" s="1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Q242" s="10">
        <v>2</v>
      </c>
      <c r="CI242" s="10">
        <v>1</v>
      </c>
      <c r="CW242" s="10">
        <v>1</v>
      </c>
      <c r="DA242" s="10">
        <v>2</v>
      </c>
      <c r="EZ242" s="111"/>
      <c r="FA242" s="111"/>
      <c r="FB242" s="111"/>
      <c r="FC242" s="111"/>
      <c r="FD242" s="111"/>
    </row>
    <row r="243" spans="2:160" ht="12.75">
      <c r="B243" s="42">
        <f t="shared" si="18"/>
        <v>2</v>
      </c>
      <c r="C243" s="42">
        <f t="shared" si="19"/>
        <v>2</v>
      </c>
      <c r="D243" s="42">
        <f t="shared" si="20"/>
        <v>2</v>
      </c>
      <c r="E243" s="42">
        <f t="shared" si="21"/>
        <v>2</v>
      </c>
      <c r="F243" s="42">
        <f t="shared" si="22"/>
        <v>2</v>
      </c>
      <c r="G243" s="42">
        <f t="shared" si="23"/>
        <v>5.5</v>
      </c>
      <c r="H243" s="114">
        <f>IF(AND(M243&gt;0,M243&lt;=STATS!$C$22),1,"")</f>
        <v>1</v>
      </c>
      <c r="J243" s="26">
        <v>242</v>
      </c>
      <c r="K243">
        <v>46.24689</v>
      </c>
      <c r="L243">
        <v>-91.91497</v>
      </c>
      <c r="M243" s="10">
        <v>5.5</v>
      </c>
      <c r="N243" s="10" t="s">
        <v>572</v>
      </c>
      <c r="O243" s="193" t="s">
        <v>614</v>
      </c>
      <c r="Q243" s="10">
        <v>2</v>
      </c>
      <c r="R243" s="17"/>
      <c r="S243" s="1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Q243" s="10">
        <v>2</v>
      </c>
      <c r="DA243" s="10">
        <v>2</v>
      </c>
      <c r="EZ243" s="111"/>
      <c r="FA243" s="111"/>
      <c r="FB243" s="111"/>
      <c r="FC243" s="111"/>
      <c r="FD243" s="111"/>
    </row>
    <row r="244" spans="2:160" ht="12.75">
      <c r="B244" s="42">
        <f t="shared" si="18"/>
        <v>4</v>
      </c>
      <c r="C244" s="42">
        <f t="shared" si="19"/>
        <v>4</v>
      </c>
      <c r="D244" s="42">
        <f t="shared" si="20"/>
        <v>4</v>
      </c>
      <c r="E244" s="42">
        <f t="shared" si="21"/>
        <v>4</v>
      </c>
      <c r="F244" s="42">
        <f t="shared" si="22"/>
        <v>4</v>
      </c>
      <c r="G244" s="42">
        <f t="shared" si="23"/>
        <v>5</v>
      </c>
      <c r="H244" s="114">
        <f>IF(AND(M244&gt;0,M244&lt;=STATS!$C$22),1,"")</f>
        <v>1</v>
      </c>
      <c r="J244" s="26">
        <v>243</v>
      </c>
      <c r="K244">
        <v>46.24644</v>
      </c>
      <c r="L244">
        <v>-91.91496</v>
      </c>
      <c r="M244" s="10">
        <v>5</v>
      </c>
      <c r="N244" s="10" t="s">
        <v>572</v>
      </c>
      <c r="O244" s="193" t="s">
        <v>614</v>
      </c>
      <c r="Q244" s="10">
        <v>2</v>
      </c>
      <c r="R244" s="17"/>
      <c r="S244" s="1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>
        <v>1</v>
      </c>
      <c r="AF244" s="27"/>
      <c r="AG244" s="27"/>
      <c r="AH244" s="27"/>
      <c r="AQ244" s="10">
        <v>1</v>
      </c>
      <c r="CI244" s="10">
        <v>1</v>
      </c>
      <c r="DA244" s="10">
        <v>2</v>
      </c>
      <c r="EZ244" s="111"/>
      <c r="FA244" s="111"/>
      <c r="FB244" s="111"/>
      <c r="FC244" s="111"/>
      <c r="FD244" s="111"/>
    </row>
    <row r="245" spans="2:160" ht="12.75">
      <c r="B245" s="42">
        <f t="shared" si="18"/>
        <v>4</v>
      </c>
      <c r="C245" s="42">
        <f t="shared" si="19"/>
        <v>4</v>
      </c>
      <c r="D245" s="42">
        <f t="shared" si="20"/>
        <v>4</v>
      </c>
      <c r="E245" s="42">
        <f t="shared" si="21"/>
        <v>4</v>
      </c>
      <c r="F245" s="42">
        <f t="shared" si="22"/>
        <v>4</v>
      </c>
      <c r="G245" s="42">
        <f t="shared" si="23"/>
        <v>5</v>
      </c>
      <c r="H245" s="114">
        <f>IF(AND(M245&gt;0,M245&lt;=STATS!$C$22),1,"")</f>
        <v>1</v>
      </c>
      <c r="J245" s="26">
        <v>244</v>
      </c>
      <c r="K245">
        <v>46.24599</v>
      </c>
      <c r="L245">
        <v>-91.91494</v>
      </c>
      <c r="M245" s="10">
        <v>5</v>
      </c>
      <c r="N245" s="10" t="s">
        <v>572</v>
      </c>
      <c r="O245" s="193" t="s">
        <v>614</v>
      </c>
      <c r="Q245" s="10">
        <v>2</v>
      </c>
      <c r="R245" s="17"/>
      <c r="S245" s="17"/>
      <c r="T245" s="27"/>
      <c r="U245" s="27"/>
      <c r="V245" s="27">
        <v>1</v>
      </c>
      <c r="W245" s="27"/>
      <c r="X245" s="27"/>
      <c r="Y245" s="27"/>
      <c r="Z245" s="27"/>
      <c r="AA245" s="27"/>
      <c r="AB245" s="27"/>
      <c r="AC245" s="27"/>
      <c r="AD245" s="27"/>
      <c r="AE245" s="27">
        <v>2</v>
      </c>
      <c r="AF245" s="27"/>
      <c r="AG245" s="27"/>
      <c r="AH245" s="27"/>
      <c r="AQ245" s="10">
        <v>1</v>
      </c>
      <c r="DA245" s="10">
        <v>1</v>
      </c>
      <c r="EZ245" s="111"/>
      <c r="FA245" s="111"/>
      <c r="FB245" s="111"/>
      <c r="FC245" s="111"/>
      <c r="FD245" s="111"/>
    </row>
    <row r="246" spans="2:160" ht="12.75">
      <c r="B246" s="42">
        <f t="shared" si="18"/>
        <v>0</v>
      </c>
      <c r="C246" s="42">
        <f t="shared" si="19"/>
      </c>
      <c r="D246" s="42">
        <f t="shared" si="20"/>
      </c>
      <c r="E246" s="42">
        <f t="shared" si="21"/>
      </c>
      <c r="F246" s="42">
        <f t="shared" si="22"/>
      </c>
      <c r="G246" s="42">
        <f t="shared" si="23"/>
      </c>
      <c r="H246" s="114">
        <f>IF(AND(M246&gt;0,M246&lt;=STATS!$C$22),1,"")</f>
      </c>
      <c r="J246" s="26">
        <v>245</v>
      </c>
      <c r="K246">
        <v>46.25815</v>
      </c>
      <c r="L246">
        <v>-91.91471</v>
      </c>
      <c r="P246" s="10" t="s">
        <v>615</v>
      </c>
      <c r="R246" s="17"/>
      <c r="S246" s="1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EZ246" s="111"/>
      <c r="FA246" s="111"/>
      <c r="FB246" s="111"/>
      <c r="FC246" s="111"/>
      <c r="FD246" s="111"/>
    </row>
    <row r="247" spans="2:160" ht="12.75">
      <c r="B247" s="42">
        <f t="shared" si="18"/>
        <v>0</v>
      </c>
      <c r="C247" s="42">
        <f t="shared" si="19"/>
      </c>
      <c r="D247" s="42">
        <f t="shared" si="20"/>
      </c>
      <c r="E247" s="42">
        <f t="shared" si="21"/>
      </c>
      <c r="F247" s="42">
        <f t="shared" si="22"/>
      </c>
      <c r="G247" s="42">
        <f t="shared" si="23"/>
      </c>
      <c r="H247" s="114">
        <f>IF(AND(M247&gt;0,M247&lt;=STATS!$C$22),1,"")</f>
      </c>
      <c r="J247" s="26">
        <v>246</v>
      </c>
      <c r="K247">
        <v>46.2577</v>
      </c>
      <c r="L247">
        <v>-91.9147</v>
      </c>
      <c r="P247" s="10" t="s">
        <v>615</v>
      </c>
      <c r="R247" s="17"/>
      <c r="S247" s="1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EZ247" s="111"/>
      <c r="FA247" s="111"/>
      <c r="FB247" s="111"/>
      <c r="FC247" s="111"/>
      <c r="FD247" s="111"/>
    </row>
    <row r="248" spans="2:160" ht="12.75">
      <c r="B248" s="42">
        <f t="shared" si="18"/>
        <v>0</v>
      </c>
      <c r="C248" s="42">
        <f t="shared" si="19"/>
      </c>
      <c r="D248" s="42">
        <f t="shared" si="20"/>
      </c>
      <c r="E248" s="42">
        <f t="shared" si="21"/>
      </c>
      <c r="F248" s="42">
        <f t="shared" si="22"/>
      </c>
      <c r="G248" s="42">
        <f t="shared" si="23"/>
      </c>
      <c r="H248" s="114">
        <f>IF(AND(M248&gt;0,M248&lt;=STATS!$C$22),1,"")</f>
      </c>
      <c r="J248" s="26">
        <v>247</v>
      </c>
      <c r="K248">
        <v>46.25635</v>
      </c>
      <c r="L248">
        <v>-91.91465</v>
      </c>
      <c r="P248" s="10" t="s">
        <v>615</v>
      </c>
      <c r="R248" s="17"/>
      <c r="S248" s="1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EZ248" s="111"/>
      <c r="FA248" s="111"/>
      <c r="FB248" s="111"/>
      <c r="FC248" s="111"/>
      <c r="FD248" s="111"/>
    </row>
    <row r="249" spans="2:160" ht="12.75">
      <c r="B249" s="42">
        <f t="shared" si="18"/>
        <v>5</v>
      </c>
      <c r="C249" s="42">
        <f t="shared" si="19"/>
        <v>5</v>
      </c>
      <c r="D249" s="42">
        <f t="shared" si="20"/>
        <v>4</v>
      </c>
      <c r="E249" s="42">
        <f t="shared" si="21"/>
        <v>5</v>
      </c>
      <c r="F249" s="42">
        <f t="shared" si="22"/>
        <v>4</v>
      </c>
      <c r="G249" s="42">
        <f t="shared" si="23"/>
        <v>4</v>
      </c>
      <c r="H249" s="114">
        <f>IF(AND(M249&gt;0,M249&lt;=STATS!$C$22),1,"")</f>
        <v>1</v>
      </c>
      <c r="J249" s="26">
        <v>248</v>
      </c>
      <c r="K249">
        <v>46.2559</v>
      </c>
      <c r="L249">
        <v>-91.91464</v>
      </c>
      <c r="M249" s="10">
        <v>4</v>
      </c>
      <c r="N249" s="10" t="s">
        <v>572</v>
      </c>
      <c r="O249" s="193" t="s">
        <v>614</v>
      </c>
      <c r="Q249" s="10">
        <v>2</v>
      </c>
      <c r="R249" s="17"/>
      <c r="S249" s="17">
        <v>1</v>
      </c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Q249" s="10">
        <v>1</v>
      </c>
      <c r="CB249" s="10">
        <v>2</v>
      </c>
      <c r="DA249" s="10">
        <v>1</v>
      </c>
      <c r="DE249" s="10">
        <v>2</v>
      </c>
      <c r="EZ249" s="111"/>
      <c r="FA249" s="111"/>
      <c r="FB249" s="111"/>
      <c r="FC249" s="111"/>
      <c r="FD249" s="111"/>
    </row>
    <row r="250" spans="2:160" ht="12.75">
      <c r="B250" s="42">
        <f t="shared" si="18"/>
        <v>5</v>
      </c>
      <c r="C250" s="42">
        <f t="shared" si="19"/>
        <v>5</v>
      </c>
      <c r="D250" s="42">
        <f t="shared" si="20"/>
        <v>3</v>
      </c>
      <c r="E250" s="42">
        <f t="shared" si="21"/>
        <v>5</v>
      </c>
      <c r="F250" s="42">
        <f t="shared" si="22"/>
        <v>3</v>
      </c>
      <c r="G250" s="42">
        <f t="shared" si="23"/>
        <v>6.5</v>
      </c>
      <c r="H250" s="114">
        <f>IF(AND(M250&gt;0,M250&lt;=STATS!$C$22),1,"")</f>
        <v>1</v>
      </c>
      <c r="J250" s="26">
        <v>249</v>
      </c>
      <c r="K250">
        <v>46.25545</v>
      </c>
      <c r="L250">
        <v>-91.91462</v>
      </c>
      <c r="M250" s="10">
        <v>6.5</v>
      </c>
      <c r="N250" s="10" t="s">
        <v>572</v>
      </c>
      <c r="O250" s="193" t="s">
        <v>614</v>
      </c>
      <c r="Q250" s="10">
        <v>3</v>
      </c>
      <c r="R250" s="17">
        <v>3</v>
      </c>
      <c r="S250" s="17">
        <v>1</v>
      </c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CW250" s="10">
        <v>1</v>
      </c>
      <c r="CY250" s="10">
        <v>1</v>
      </c>
      <c r="ES250" s="10">
        <v>1</v>
      </c>
      <c r="EZ250" s="111"/>
      <c r="FA250" s="111"/>
      <c r="FB250" s="111"/>
      <c r="FC250" s="111"/>
      <c r="FD250" s="111"/>
    </row>
    <row r="251" spans="2:160" ht="12.75">
      <c r="B251" s="42">
        <f t="shared" si="18"/>
        <v>7</v>
      </c>
      <c r="C251" s="42">
        <f t="shared" si="19"/>
        <v>7</v>
      </c>
      <c r="D251" s="42">
        <f t="shared" si="20"/>
        <v>5</v>
      </c>
      <c r="E251" s="42">
        <f t="shared" si="21"/>
        <v>7</v>
      </c>
      <c r="F251" s="42">
        <f t="shared" si="22"/>
        <v>5</v>
      </c>
      <c r="G251" s="42">
        <f t="shared" si="23"/>
        <v>5</v>
      </c>
      <c r="H251" s="114">
        <f>IF(AND(M251&gt;0,M251&lt;=STATS!$C$22),1,"")</f>
        <v>1</v>
      </c>
      <c r="J251" s="26">
        <v>250</v>
      </c>
      <c r="K251">
        <v>46.255</v>
      </c>
      <c r="L251">
        <v>-91.9146</v>
      </c>
      <c r="M251" s="10">
        <v>5</v>
      </c>
      <c r="N251" s="10" t="s">
        <v>572</v>
      </c>
      <c r="O251" s="193" t="s">
        <v>614</v>
      </c>
      <c r="Q251" s="10">
        <v>3</v>
      </c>
      <c r="R251" s="17">
        <v>1</v>
      </c>
      <c r="S251" s="17">
        <v>1</v>
      </c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>
        <v>1</v>
      </c>
      <c r="AF251" s="27"/>
      <c r="AG251" s="27"/>
      <c r="AH251" s="27"/>
      <c r="AQ251" s="10">
        <v>1</v>
      </c>
      <c r="CY251" s="10">
        <v>1</v>
      </c>
      <c r="CZ251" s="10">
        <v>1</v>
      </c>
      <c r="DE251" s="10">
        <v>3</v>
      </c>
      <c r="EZ251" s="111"/>
      <c r="FA251" s="111"/>
      <c r="FB251" s="111"/>
      <c r="FC251" s="111"/>
      <c r="FD251" s="111"/>
    </row>
    <row r="252" spans="2:160" ht="12.75">
      <c r="B252" s="42">
        <f t="shared" si="18"/>
        <v>3</v>
      </c>
      <c r="C252" s="42">
        <f t="shared" si="19"/>
        <v>3</v>
      </c>
      <c r="D252" s="42">
        <f t="shared" si="20"/>
        <v>1</v>
      </c>
      <c r="E252" s="42">
        <f t="shared" si="21"/>
        <v>3</v>
      </c>
      <c r="F252" s="42">
        <f t="shared" si="22"/>
        <v>1</v>
      </c>
      <c r="G252" s="42">
        <f t="shared" si="23"/>
        <v>8</v>
      </c>
      <c r="H252" s="114">
        <f>IF(AND(M252&gt;0,M252&lt;=STATS!$C$22),1,"")</f>
        <v>1</v>
      </c>
      <c r="J252" s="26">
        <v>251</v>
      </c>
      <c r="K252">
        <v>46.25455</v>
      </c>
      <c r="L252">
        <v>-91.91459</v>
      </c>
      <c r="M252" s="10">
        <v>8</v>
      </c>
      <c r="N252" s="10" t="s">
        <v>572</v>
      </c>
      <c r="O252" s="193" t="s">
        <v>614</v>
      </c>
      <c r="Q252" s="10">
        <v>3</v>
      </c>
      <c r="R252" s="17">
        <v>3</v>
      </c>
      <c r="S252" s="17">
        <v>1</v>
      </c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>
        <v>1</v>
      </c>
      <c r="AF252" s="27"/>
      <c r="AG252" s="27"/>
      <c r="AH252" s="27"/>
      <c r="EZ252" s="111"/>
      <c r="FA252" s="111"/>
      <c r="FB252" s="111"/>
      <c r="FC252" s="111"/>
      <c r="FD252" s="111"/>
    </row>
    <row r="253" spans="2:160" ht="12.75">
      <c r="B253" s="42">
        <f t="shared" si="18"/>
        <v>0</v>
      </c>
      <c r="C253" s="42">
        <f t="shared" si="19"/>
      </c>
      <c r="D253" s="42">
        <f t="shared" si="20"/>
      </c>
      <c r="E253" s="42">
        <f t="shared" si="21"/>
        <v>0</v>
      </c>
      <c r="F253" s="42">
        <f t="shared" si="22"/>
        <v>0</v>
      </c>
      <c r="G253" s="42">
        <f t="shared" si="23"/>
      </c>
      <c r="H253" s="114">
        <f>IF(AND(M253&gt;0,M253&lt;=STATS!$C$22),1,"")</f>
        <v>1</v>
      </c>
      <c r="J253" s="26">
        <v>252</v>
      </c>
      <c r="K253">
        <v>46.2541</v>
      </c>
      <c r="L253">
        <v>-91.91457</v>
      </c>
      <c r="M253" s="10">
        <v>12</v>
      </c>
      <c r="N253" s="10" t="s">
        <v>574</v>
      </c>
      <c r="O253" s="193" t="s">
        <v>614</v>
      </c>
      <c r="R253" s="17"/>
      <c r="S253" s="1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EZ253" s="111"/>
      <c r="FA253" s="111"/>
      <c r="FB253" s="111"/>
      <c r="FC253" s="111"/>
      <c r="FD253" s="111"/>
    </row>
    <row r="254" spans="2:160" ht="12.75">
      <c r="B254" s="42">
        <f t="shared" si="18"/>
        <v>3</v>
      </c>
      <c r="C254" s="42">
        <f t="shared" si="19"/>
        <v>3</v>
      </c>
      <c r="D254" s="42">
        <f t="shared" si="20"/>
        <v>3</v>
      </c>
      <c r="E254" s="42">
        <f t="shared" si="21"/>
        <v>3</v>
      </c>
      <c r="F254" s="42">
        <f t="shared" si="22"/>
        <v>3</v>
      </c>
      <c r="G254" s="42">
        <f t="shared" si="23"/>
        <v>9.5</v>
      </c>
      <c r="H254" s="114">
        <f>IF(AND(M254&gt;0,M254&lt;=STATS!$C$22),1,"")</f>
        <v>1</v>
      </c>
      <c r="J254" s="26">
        <v>253</v>
      </c>
      <c r="K254">
        <v>46.25365</v>
      </c>
      <c r="L254">
        <v>-91.91456</v>
      </c>
      <c r="M254" s="10">
        <v>9.5</v>
      </c>
      <c r="N254" s="10" t="s">
        <v>573</v>
      </c>
      <c r="O254" s="193" t="s">
        <v>614</v>
      </c>
      <c r="Q254" s="10">
        <v>2</v>
      </c>
      <c r="R254" s="17"/>
      <c r="S254" s="1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CY254" s="10">
        <v>1</v>
      </c>
      <c r="DE254" s="10">
        <v>1</v>
      </c>
      <c r="ES254" s="10">
        <v>2</v>
      </c>
      <c r="EZ254" s="111"/>
      <c r="FA254" s="111"/>
      <c r="FB254" s="111"/>
      <c r="FC254" s="111"/>
      <c r="FD254" s="111"/>
    </row>
    <row r="255" spans="2:160" ht="12.75">
      <c r="B255" s="42">
        <f t="shared" si="18"/>
        <v>1</v>
      </c>
      <c r="C255" s="42">
        <f t="shared" si="19"/>
        <v>1</v>
      </c>
      <c r="D255" s="42">
        <f t="shared" si="20"/>
        <v>1</v>
      </c>
      <c r="E255" s="42">
        <f t="shared" si="21"/>
        <v>1</v>
      </c>
      <c r="F255" s="42">
        <f t="shared" si="22"/>
        <v>1</v>
      </c>
      <c r="G255" s="42">
        <f t="shared" si="23"/>
        <v>5</v>
      </c>
      <c r="H255" s="114">
        <f>IF(AND(M255&gt;0,M255&lt;=STATS!$C$22),1,"")</f>
        <v>1</v>
      </c>
      <c r="J255" s="26">
        <v>254</v>
      </c>
      <c r="K255">
        <v>46.2532</v>
      </c>
      <c r="L255">
        <v>-91.91454</v>
      </c>
      <c r="M255" s="10">
        <v>5</v>
      </c>
      <c r="N255" s="10" t="s">
        <v>572</v>
      </c>
      <c r="O255" s="193" t="s">
        <v>614</v>
      </c>
      <c r="Q255" s="10">
        <v>3</v>
      </c>
      <c r="R255" s="17"/>
      <c r="S255" s="1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DA255" s="10">
        <v>3</v>
      </c>
      <c r="EZ255" s="111"/>
      <c r="FA255" s="111"/>
      <c r="FB255" s="111"/>
      <c r="FC255" s="111"/>
      <c r="FD255" s="111"/>
    </row>
    <row r="256" spans="2:160" ht="12.75">
      <c r="B256" s="42">
        <f t="shared" si="18"/>
        <v>3</v>
      </c>
      <c r="C256" s="42">
        <f t="shared" si="19"/>
        <v>3</v>
      </c>
      <c r="D256" s="42">
        <f t="shared" si="20"/>
        <v>3</v>
      </c>
      <c r="E256" s="42">
        <f t="shared" si="21"/>
        <v>3</v>
      </c>
      <c r="F256" s="42">
        <f t="shared" si="22"/>
        <v>3</v>
      </c>
      <c r="G256" s="42">
        <f t="shared" si="23"/>
        <v>7.5</v>
      </c>
      <c r="H256" s="114">
        <f>IF(AND(M256&gt;0,M256&lt;=STATS!$C$22),1,"")</f>
        <v>1</v>
      </c>
      <c r="J256" s="26">
        <v>255</v>
      </c>
      <c r="K256">
        <v>46.25275</v>
      </c>
      <c r="L256">
        <v>-91.91453</v>
      </c>
      <c r="M256" s="10">
        <v>7.5</v>
      </c>
      <c r="N256" s="10" t="s">
        <v>572</v>
      </c>
      <c r="O256" s="193" t="s">
        <v>614</v>
      </c>
      <c r="Q256" s="10">
        <v>2</v>
      </c>
      <c r="R256" s="17"/>
      <c r="S256" s="1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CW256" s="10">
        <v>1</v>
      </c>
      <c r="DA256" s="10">
        <v>1</v>
      </c>
      <c r="DE256" s="10">
        <v>2</v>
      </c>
      <c r="EZ256" s="111"/>
      <c r="FA256" s="111"/>
      <c r="FB256" s="111"/>
      <c r="FC256" s="111"/>
      <c r="FD256" s="111"/>
    </row>
    <row r="257" spans="2:160" ht="12.75">
      <c r="B257" s="42">
        <f t="shared" si="18"/>
        <v>4</v>
      </c>
      <c r="C257" s="42">
        <f t="shared" si="19"/>
        <v>4</v>
      </c>
      <c r="D257" s="42">
        <f t="shared" si="20"/>
        <v>4</v>
      </c>
      <c r="E257" s="42">
        <f t="shared" si="21"/>
        <v>4</v>
      </c>
      <c r="F257" s="42">
        <f t="shared" si="22"/>
        <v>4</v>
      </c>
      <c r="G257" s="42">
        <f t="shared" si="23"/>
        <v>6</v>
      </c>
      <c r="H257" s="114">
        <f>IF(AND(M257&gt;0,M257&lt;=STATS!$C$22),1,"")</f>
        <v>1</v>
      </c>
      <c r="J257" s="26">
        <v>256</v>
      </c>
      <c r="K257">
        <v>46.2523</v>
      </c>
      <c r="L257">
        <v>-91.91451</v>
      </c>
      <c r="M257" s="10">
        <v>6</v>
      </c>
      <c r="N257" s="10" t="s">
        <v>572</v>
      </c>
      <c r="O257" s="193" t="s">
        <v>614</v>
      </c>
      <c r="Q257" s="10">
        <v>2</v>
      </c>
      <c r="R257" s="17"/>
      <c r="S257" s="1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Q257" s="10">
        <v>1</v>
      </c>
      <c r="CW257" s="10">
        <v>1</v>
      </c>
      <c r="DA257" s="10">
        <v>2</v>
      </c>
      <c r="DE257" s="10">
        <v>1</v>
      </c>
      <c r="EZ257" s="111"/>
      <c r="FA257" s="111"/>
      <c r="FB257" s="111"/>
      <c r="FC257" s="111"/>
      <c r="FD257" s="111"/>
    </row>
    <row r="258" spans="2:160" ht="12.75">
      <c r="B258" s="42">
        <f aca="true" t="shared" si="24" ref="B258:B321">COUNT(R258:EY258,FE258:FM258)</f>
        <v>3</v>
      </c>
      <c r="C258" s="42">
        <f aca="true" t="shared" si="25" ref="C258:C321">IF(COUNT(R258:EY258,FE258:FM258)&gt;0,COUNT(R258:EY258,FE258:FM258),"")</f>
        <v>3</v>
      </c>
      <c r="D258" s="42">
        <f aca="true" t="shared" si="26" ref="D258:D321">IF(COUNT(T258:BJ258,BL258:BT258,BV258:CB258,CD258:EY258,FE258:FM258)&gt;0,COUNT(T258:BJ258,BL258:BT258,BV258:CB258,CD258:EY258,FE258:FM258),"")</f>
        <v>3</v>
      </c>
      <c r="E258" s="42">
        <f aca="true" t="shared" si="27" ref="E258:E321">IF(H258=1,COUNT(R258:EY258,FE258:FM258),"")</f>
        <v>3</v>
      </c>
      <c r="F258" s="42">
        <f aca="true" t="shared" si="28" ref="F258:F321">IF(H258=1,COUNT(T258:BJ258,BL258:BT258,BV258:CB258,CD258:EY258,FE258:FM258),"")</f>
        <v>3</v>
      </c>
      <c r="G258" s="42">
        <f aca="true" t="shared" si="29" ref="G258:G321">IF($B258&gt;=1,$M258,"")</f>
        <v>6.5</v>
      </c>
      <c r="H258" s="114">
        <f>IF(AND(M258&gt;0,M258&lt;=STATS!$C$22),1,"")</f>
        <v>1</v>
      </c>
      <c r="J258" s="26">
        <v>257</v>
      </c>
      <c r="K258">
        <v>46.25185</v>
      </c>
      <c r="L258">
        <v>-91.9145</v>
      </c>
      <c r="M258" s="10">
        <v>6.5</v>
      </c>
      <c r="N258" s="10" t="s">
        <v>572</v>
      </c>
      <c r="O258" s="193" t="s">
        <v>614</v>
      </c>
      <c r="Q258" s="10">
        <v>3</v>
      </c>
      <c r="R258" s="17"/>
      <c r="S258" s="17"/>
      <c r="T258" s="27"/>
      <c r="U258" s="27"/>
      <c r="V258" s="27">
        <v>1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DA258" s="10">
        <v>3</v>
      </c>
      <c r="DE258" s="10">
        <v>1</v>
      </c>
      <c r="EZ258" s="111"/>
      <c r="FA258" s="111"/>
      <c r="FB258" s="111"/>
      <c r="FC258" s="111"/>
      <c r="FD258" s="111"/>
    </row>
    <row r="259" spans="2:160" ht="12.75">
      <c r="B259" s="42">
        <f t="shared" si="24"/>
        <v>3</v>
      </c>
      <c r="C259" s="42">
        <f t="shared" si="25"/>
        <v>3</v>
      </c>
      <c r="D259" s="42">
        <f t="shared" si="26"/>
        <v>3</v>
      </c>
      <c r="E259" s="42">
        <f t="shared" si="27"/>
        <v>3</v>
      </c>
      <c r="F259" s="42">
        <f t="shared" si="28"/>
        <v>3</v>
      </c>
      <c r="G259" s="42">
        <f t="shared" si="29"/>
        <v>6</v>
      </c>
      <c r="H259" s="114">
        <f>IF(AND(M259&gt;0,M259&lt;=STATS!$C$22),1,"")</f>
        <v>1</v>
      </c>
      <c r="J259" s="26">
        <v>258</v>
      </c>
      <c r="K259">
        <v>46.2514</v>
      </c>
      <c r="L259">
        <v>-91.91448</v>
      </c>
      <c r="M259" s="10">
        <v>6</v>
      </c>
      <c r="N259" s="10" t="s">
        <v>572</v>
      </c>
      <c r="O259" s="193" t="s">
        <v>614</v>
      </c>
      <c r="Q259" s="10">
        <v>3</v>
      </c>
      <c r="R259" s="17"/>
      <c r="S259" s="1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>
        <v>1</v>
      </c>
      <c r="AF259" s="27"/>
      <c r="AG259" s="27"/>
      <c r="AH259" s="27"/>
      <c r="AQ259" s="10">
        <v>1</v>
      </c>
      <c r="DA259" s="10">
        <v>3</v>
      </c>
      <c r="EZ259" s="111"/>
      <c r="FA259" s="111"/>
      <c r="FB259" s="111"/>
      <c r="FC259" s="111"/>
      <c r="FD259" s="111"/>
    </row>
    <row r="260" spans="2:160" ht="12.75">
      <c r="B260" s="42">
        <f t="shared" si="24"/>
        <v>4</v>
      </c>
      <c r="C260" s="42">
        <f t="shared" si="25"/>
        <v>4</v>
      </c>
      <c r="D260" s="42">
        <f t="shared" si="26"/>
        <v>4</v>
      </c>
      <c r="E260" s="42">
        <f t="shared" si="27"/>
        <v>4</v>
      </c>
      <c r="F260" s="42">
        <f t="shared" si="28"/>
        <v>4</v>
      </c>
      <c r="G260" s="42">
        <f t="shared" si="29"/>
        <v>6</v>
      </c>
      <c r="H260" s="114">
        <f>IF(AND(M260&gt;0,M260&lt;=STATS!$C$22),1,"")</f>
        <v>1</v>
      </c>
      <c r="J260" s="26">
        <v>259</v>
      </c>
      <c r="K260">
        <v>46.25095</v>
      </c>
      <c r="L260">
        <v>-91.91446</v>
      </c>
      <c r="M260" s="10">
        <v>6</v>
      </c>
      <c r="N260" s="10" t="s">
        <v>572</v>
      </c>
      <c r="O260" s="193" t="s">
        <v>614</v>
      </c>
      <c r="Q260" s="10">
        <v>3</v>
      </c>
      <c r="R260" s="17"/>
      <c r="S260" s="1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>
        <v>1</v>
      </c>
      <c r="AF260" s="27"/>
      <c r="AG260" s="27"/>
      <c r="AH260" s="27"/>
      <c r="AQ260" s="10">
        <v>1</v>
      </c>
      <c r="CW260" s="10">
        <v>1</v>
      </c>
      <c r="DA260" s="10">
        <v>3</v>
      </c>
      <c r="EZ260" s="111"/>
      <c r="FA260" s="111"/>
      <c r="FB260" s="111"/>
      <c r="FC260" s="111"/>
      <c r="FD260" s="111"/>
    </row>
    <row r="261" spans="2:160" ht="12.75">
      <c r="B261" s="42">
        <f t="shared" si="24"/>
        <v>2</v>
      </c>
      <c r="C261" s="42">
        <f t="shared" si="25"/>
        <v>2</v>
      </c>
      <c r="D261" s="42">
        <f t="shared" si="26"/>
        <v>2</v>
      </c>
      <c r="E261" s="42">
        <f t="shared" si="27"/>
        <v>2</v>
      </c>
      <c r="F261" s="42">
        <f t="shared" si="28"/>
        <v>2</v>
      </c>
      <c r="G261" s="42">
        <f t="shared" si="29"/>
        <v>1.5</v>
      </c>
      <c r="H261" s="114">
        <f>IF(AND(M261&gt;0,M261&lt;=STATS!$C$22),1,"")</f>
        <v>1</v>
      </c>
      <c r="J261" s="26">
        <v>260</v>
      </c>
      <c r="K261">
        <v>46.2505</v>
      </c>
      <c r="L261">
        <v>-91.91445</v>
      </c>
      <c r="M261" s="10">
        <v>1.5</v>
      </c>
      <c r="N261" s="10" t="s">
        <v>573</v>
      </c>
      <c r="O261" s="193" t="s">
        <v>614</v>
      </c>
      <c r="Q261" s="10">
        <v>2</v>
      </c>
      <c r="R261" s="17"/>
      <c r="S261" s="1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DA261" s="10">
        <v>1</v>
      </c>
      <c r="DZ261" s="10">
        <v>2</v>
      </c>
      <c r="EZ261" s="111"/>
      <c r="FA261" s="111"/>
      <c r="FB261" s="111"/>
      <c r="FC261" s="111"/>
      <c r="FD261" s="111"/>
    </row>
    <row r="262" spans="2:160" ht="12.75">
      <c r="B262" s="42">
        <f t="shared" si="24"/>
        <v>4</v>
      </c>
      <c r="C262" s="42">
        <f t="shared" si="25"/>
        <v>4</v>
      </c>
      <c r="D262" s="42">
        <f t="shared" si="26"/>
        <v>4</v>
      </c>
      <c r="E262" s="42">
        <f t="shared" si="27"/>
        <v>4</v>
      </c>
      <c r="F262" s="42">
        <f t="shared" si="28"/>
        <v>4</v>
      </c>
      <c r="G262" s="42">
        <f t="shared" si="29"/>
        <v>4</v>
      </c>
      <c r="H262" s="114">
        <f>IF(AND(M262&gt;0,M262&lt;=STATS!$C$22),1,"")</f>
        <v>1</v>
      </c>
      <c r="J262" s="26">
        <v>261</v>
      </c>
      <c r="K262">
        <v>46.2478</v>
      </c>
      <c r="L262">
        <v>-91.91435</v>
      </c>
      <c r="M262" s="10">
        <v>4</v>
      </c>
      <c r="N262" s="10" t="s">
        <v>572</v>
      </c>
      <c r="O262" s="193" t="s">
        <v>614</v>
      </c>
      <c r="Q262" s="10">
        <v>2</v>
      </c>
      <c r="R262" s="17"/>
      <c r="S262" s="1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Q262" s="10">
        <v>2</v>
      </c>
      <c r="CI262" s="10">
        <v>1</v>
      </c>
      <c r="DA262" s="10">
        <v>1</v>
      </c>
      <c r="DE262" s="10">
        <v>1</v>
      </c>
      <c r="EZ262" s="111"/>
      <c r="FA262" s="111"/>
      <c r="FB262" s="111"/>
      <c r="FC262" s="111"/>
      <c r="FD262" s="111"/>
    </row>
    <row r="263" spans="2:160" ht="12.75">
      <c r="B263" s="42">
        <f t="shared" si="24"/>
        <v>4</v>
      </c>
      <c r="C263" s="42">
        <f t="shared" si="25"/>
        <v>4</v>
      </c>
      <c r="D263" s="42">
        <f t="shared" si="26"/>
        <v>4</v>
      </c>
      <c r="E263" s="42">
        <f t="shared" si="27"/>
        <v>4</v>
      </c>
      <c r="F263" s="42">
        <f t="shared" si="28"/>
        <v>4</v>
      </c>
      <c r="G263" s="42">
        <f t="shared" si="29"/>
        <v>5</v>
      </c>
      <c r="H263" s="114">
        <f>IF(AND(M263&gt;0,M263&lt;=STATS!$C$22),1,"")</f>
        <v>1</v>
      </c>
      <c r="J263" s="26">
        <v>262</v>
      </c>
      <c r="K263">
        <v>46.24735</v>
      </c>
      <c r="L263">
        <v>-91.91434</v>
      </c>
      <c r="M263" s="10">
        <v>5</v>
      </c>
      <c r="N263" s="10" t="s">
        <v>572</v>
      </c>
      <c r="O263" s="193" t="s">
        <v>614</v>
      </c>
      <c r="Q263" s="10">
        <v>2</v>
      </c>
      <c r="R263" s="17"/>
      <c r="S263" s="1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Q263" s="10">
        <v>2</v>
      </c>
      <c r="CI263" s="10">
        <v>1</v>
      </c>
      <c r="DA263" s="10">
        <v>2</v>
      </c>
      <c r="DE263" s="10">
        <v>1</v>
      </c>
      <c r="EZ263" s="111"/>
      <c r="FA263" s="111"/>
      <c r="FB263" s="111"/>
      <c r="FC263" s="111"/>
      <c r="FD263" s="111"/>
    </row>
    <row r="264" spans="2:160" ht="12.75">
      <c r="B264" s="42">
        <f t="shared" si="24"/>
        <v>3</v>
      </c>
      <c r="C264" s="42">
        <f t="shared" si="25"/>
        <v>3</v>
      </c>
      <c r="D264" s="42">
        <f t="shared" si="26"/>
        <v>3</v>
      </c>
      <c r="E264" s="42">
        <f t="shared" si="27"/>
        <v>3</v>
      </c>
      <c r="F264" s="42">
        <f t="shared" si="28"/>
        <v>3</v>
      </c>
      <c r="G264" s="42">
        <f t="shared" si="29"/>
        <v>5</v>
      </c>
      <c r="H264" s="114">
        <f>IF(AND(M264&gt;0,M264&lt;=STATS!$C$22),1,"")</f>
        <v>1</v>
      </c>
      <c r="J264" s="26">
        <v>263</v>
      </c>
      <c r="K264">
        <v>46.24691</v>
      </c>
      <c r="L264">
        <v>-91.91432</v>
      </c>
      <c r="M264" s="10">
        <v>5</v>
      </c>
      <c r="N264" s="10" t="s">
        <v>572</v>
      </c>
      <c r="O264" s="193" t="s">
        <v>614</v>
      </c>
      <c r="Q264" s="10">
        <v>2</v>
      </c>
      <c r="R264" s="17"/>
      <c r="S264" s="1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>
        <v>1</v>
      </c>
      <c r="AF264" s="27"/>
      <c r="AG264" s="27"/>
      <c r="AH264" s="27"/>
      <c r="AQ264" s="10">
        <v>1</v>
      </c>
      <c r="DA264" s="10">
        <v>2</v>
      </c>
      <c r="EZ264" s="111"/>
      <c r="FA264" s="111"/>
      <c r="FB264" s="111"/>
      <c r="FC264" s="111"/>
      <c r="FD264" s="111"/>
    </row>
    <row r="265" spans="2:160" ht="12.75">
      <c r="B265" s="42">
        <f t="shared" si="24"/>
        <v>4</v>
      </c>
      <c r="C265" s="42">
        <f t="shared" si="25"/>
        <v>4</v>
      </c>
      <c r="D265" s="42">
        <f t="shared" si="26"/>
        <v>4</v>
      </c>
      <c r="E265" s="42">
        <f t="shared" si="27"/>
        <v>4</v>
      </c>
      <c r="F265" s="42">
        <f t="shared" si="28"/>
        <v>4</v>
      </c>
      <c r="G265" s="42">
        <f t="shared" si="29"/>
        <v>6.5</v>
      </c>
      <c r="H265" s="114">
        <f>IF(AND(M265&gt;0,M265&lt;=STATS!$C$22),1,"")</f>
        <v>1</v>
      </c>
      <c r="J265" s="26">
        <v>264</v>
      </c>
      <c r="K265">
        <v>46.24646</v>
      </c>
      <c r="L265">
        <v>-91.91431</v>
      </c>
      <c r="M265" s="10">
        <v>6.5</v>
      </c>
      <c r="N265" s="10" t="s">
        <v>572</v>
      </c>
      <c r="O265" s="193" t="s">
        <v>614</v>
      </c>
      <c r="Q265" s="10">
        <v>2</v>
      </c>
      <c r="R265" s="17"/>
      <c r="S265" s="1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Q265" s="10">
        <v>2</v>
      </c>
      <c r="CW265" s="10">
        <v>1</v>
      </c>
      <c r="DE265" s="10">
        <v>2</v>
      </c>
      <c r="ES265" s="10">
        <v>1</v>
      </c>
      <c r="EZ265" s="111"/>
      <c r="FA265" s="111"/>
      <c r="FB265" s="111"/>
      <c r="FC265" s="111"/>
      <c r="FD265" s="111"/>
    </row>
    <row r="266" spans="2:160" ht="12.75">
      <c r="B266" s="42">
        <f t="shared" si="24"/>
        <v>0</v>
      </c>
      <c r="C266" s="42">
        <f t="shared" si="25"/>
      </c>
      <c r="D266" s="42">
        <f t="shared" si="26"/>
      </c>
      <c r="E266" s="42">
        <f t="shared" si="27"/>
      </c>
      <c r="F266" s="42">
        <f t="shared" si="28"/>
      </c>
      <c r="G266" s="42">
        <f t="shared" si="29"/>
      </c>
      <c r="H266" s="114">
        <f>IF(AND(M266&gt;0,M266&lt;=STATS!$C$22),1,"")</f>
      </c>
      <c r="J266" s="26">
        <v>265</v>
      </c>
      <c r="K266">
        <v>46.24601</v>
      </c>
      <c r="L266">
        <v>-91.91429</v>
      </c>
      <c r="M266" s="10">
        <v>19</v>
      </c>
      <c r="N266" s="10" t="s">
        <v>572</v>
      </c>
      <c r="O266" s="193" t="s">
        <v>573</v>
      </c>
      <c r="R266" s="17"/>
      <c r="S266" s="1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EZ266" s="111"/>
      <c r="FA266" s="111"/>
      <c r="FB266" s="111"/>
      <c r="FC266" s="111"/>
      <c r="FD266" s="111"/>
    </row>
    <row r="267" spans="2:160" ht="12.75">
      <c r="B267" s="42">
        <f t="shared" si="24"/>
        <v>0</v>
      </c>
      <c r="C267" s="42">
        <f t="shared" si="25"/>
      </c>
      <c r="D267" s="42">
        <f t="shared" si="26"/>
      </c>
      <c r="E267" s="42">
        <f t="shared" si="27"/>
        <v>0</v>
      </c>
      <c r="F267" s="42">
        <f t="shared" si="28"/>
        <v>0</v>
      </c>
      <c r="G267" s="42">
        <f t="shared" si="29"/>
      </c>
      <c r="H267" s="114">
        <f>IF(AND(M267&gt;0,M267&lt;=STATS!$C$22),1,"")</f>
        <v>1</v>
      </c>
      <c r="J267" s="26">
        <v>266</v>
      </c>
      <c r="K267">
        <v>46.24556</v>
      </c>
      <c r="L267">
        <v>-91.91428</v>
      </c>
      <c r="M267" s="10">
        <v>14</v>
      </c>
      <c r="N267" s="10" t="s">
        <v>572</v>
      </c>
      <c r="O267" s="193" t="s">
        <v>614</v>
      </c>
      <c r="R267" s="17"/>
      <c r="S267" s="1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EZ267" s="111"/>
      <c r="FA267" s="111"/>
      <c r="FB267" s="111"/>
      <c r="FC267" s="111"/>
      <c r="FD267" s="111"/>
    </row>
    <row r="268" spans="2:160" ht="12.75">
      <c r="B268" s="42">
        <f t="shared" si="24"/>
        <v>0</v>
      </c>
      <c r="C268" s="42">
        <f t="shared" si="25"/>
      </c>
      <c r="D268" s="42">
        <f t="shared" si="26"/>
      </c>
      <c r="E268" s="42">
        <f t="shared" si="27"/>
      </c>
      <c r="F268" s="42">
        <f t="shared" si="28"/>
      </c>
      <c r="G268" s="42">
        <f t="shared" si="29"/>
      </c>
      <c r="H268" s="114">
        <f>IF(AND(M268&gt;0,M268&lt;=STATS!$C$22),1,"")</f>
      </c>
      <c r="J268" s="26">
        <v>267</v>
      </c>
      <c r="K268">
        <v>46.25816</v>
      </c>
      <c r="L268">
        <v>-91.91407</v>
      </c>
      <c r="P268" s="10" t="s">
        <v>615</v>
      </c>
      <c r="R268" s="17"/>
      <c r="S268" s="1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EZ268" s="111"/>
      <c r="FA268" s="111"/>
      <c r="FB268" s="111"/>
      <c r="FC268" s="111"/>
      <c r="FD268" s="111"/>
    </row>
    <row r="269" spans="2:160" ht="12.75">
      <c r="B269" s="42">
        <f t="shared" si="24"/>
        <v>3</v>
      </c>
      <c r="C269" s="42">
        <f t="shared" si="25"/>
        <v>3</v>
      </c>
      <c r="D269" s="42">
        <f t="shared" si="26"/>
        <v>3</v>
      </c>
      <c r="E269" s="42">
        <f t="shared" si="27"/>
        <v>3</v>
      </c>
      <c r="F269" s="42">
        <f t="shared" si="28"/>
        <v>3</v>
      </c>
      <c r="G269" s="42">
        <f t="shared" si="29"/>
        <v>1</v>
      </c>
      <c r="H269" s="114">
        <f>IF(AND(M269&gt;0,M269&lt;=STATS!$C$22),1,"")</f>
        <v>1</v>
      </c>
      <c r="J269" s="26">
        <v>268</v>
      </c>
      <c r="K269">
        <v>46.25681</v>
      </c>
      <c r="L269">
        <v>-91.91402</v>
      </c>
      <c r="M269" s="10">
        <v>1</v>
      </c>
      <c r="N269" s="10" t="s">
        <v>574</v>
      </c>
      <c r="O269" s="193" t="s">
        <v>614</v>
      </c>
      <c r="Q269" s="10">
        <v>3</v>
      </c>
      <c r="R269" s="17"/>
      <c r="S269" s="17"/>
      <c r="T269" s="27"/>
      <c r="U269" s="27"/>
      <c r="V269" s="27"/>
      <c r="W269" s="27"/>
      <c r="X269" s="27">
        <v>1</v>
      </c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CB269" s="10">
        <v>2</v>
      </c>
      <c r="DZ269" s="10">
        <v>3</v>
      </c>
      <c r="EZ269" s="111"/>
      <c r="FA269" s="111"/>
      <c r="FB269" s="111"/>
      <c r="FC269" s="111"/>
      <c r="FD269" s="111"/>
    </row>
    <row r="270" spans="2:160" ht="12.75">
      <c r="B270" s="42">
        <f t="shared" si="24"/>
        <v>5</v>
      </c>
      <c r="C270" s="42">
        <f t="shared" si="25"/>
        <v>5</v>
      </c>
      <c r="D270" s="42">
        <f t="shared" si="26"/>
        <v>5</v>
      </c>
      <c r="E270" s="42">
        <f t="shared" si="27"/>
        <v>5</v>
      </c>
      <c r="F270" s="42">
        <f t="shared" si="28"/>
        <v>5</v>
      </c>
      <c r="G270" s="42">
        <f t="shared" si="29"/>
        <v>1.5</v>
      </c>
      <c r="H270" s="114">
        <f>IF(AND(M270&gt;0,M270&lt;=STATS!$C$22),1,"")</f>
        <v>1</v>
      </c>
      <c r="J270" s="26">
        <v>269</v>
      </c>
      <c r="K270">
        <v>46.25636</v>
      </c>
      <c r="L270">
        <v>-91.914</v>
      </c>
      <c r="M270" s="10">
        <v>1.5</v>
      </c>
      <c r="N270" s="10" t="s">
        <v>573</v>
      </c>
      <c r="O270" s="193" t="s">
        <v>614</v>
      </c>
      <c r="Q270" s="10">
        <v>3</v>
      </c>
      <c r="R270" s="17"/>
      <c r="S270" s="17"/>
      <c r="T270" s="27"/>
      <c r="U270" s="27"/>
      <c r="V270" s="27"/>
      <c r="W270" s="27"/>
      <c r="X270" s="27">
        <v>1</v>
      </c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Q270" s="10">
        <v>1</v>
      </c>
      <c r="CB270" s="10">
        <v>2</v>
      </c>
      <c r="CZ270" s="10">
        <v>1</v>
      </c>
      <c r="DZ270" s="10">
        <v>3</v>
      </c>
      <c r="EZ270" s="111"/>
      <c r="FA270" s="111"/>
      <c r="FB270" s="111"/>
      <c r="FC270" s="111"/>
      <c r="FD270" s="111"/>
    </row>
    <row r="271" spans="2:160" ht="12.75">
      <c r="B271" s="42">
        <f t="shared" si="24"/>
        <v>4</v>
      </c>
      <c r="C271" s="42">
        <f t="shared" si="25"/>
        <v>4</v>
      </c>
      <c r="D271" s="42">
        <f t="shared" si="26"/>
        <v>4</v>
      </c>
      <c r="E271" s="42">
        <f t="shared" si="27"/>
        <v>4</v>
      </c>
      <c r="F271" s="42">
        <f t="shared" si="28"/>
        <v>4</v>
      </c>
      <c r="G271" s="42">
        <f t="shared" si="29"/>
        <v>7</v>
      </c>
      <c r="H271" s="114">
        <f>IF(AND(M271&gt;0,M271&lt;=STATS!$C$22),1,"")</f>
        <v>1</v>
      </c>
      <c r="J271" s="26">
        <v>270</v>
      </c>
      <c r="K271">
        <v>46.25591</v>
      </c>
      <c r="L271">
        <v>-91.91399</v>
      </c>
      <c r="M271" s="10">
        <v>7</v>
      </c>
      <c r="N271" s="10" t="s">
        <v>573</v>
      </c>
      <c r="O271" s="193" t="s">
        <v>614</v>
      </c>
      <c r="Q271" s="10">
        <v>2</v>
      </c>
      <c r="R271" s="17"/>
      <c r="S271" s="1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Q271" s="10">
        <v>2</v>
      </c>
      <c r="CY271" s="10">
        <v>1</v>
      </c>
      <c r="DA271" s="10">
        <v>1</v>
      </c>
      <c r="DE271" s="10">
        <v>2</v>
      </c>
      <c r="EZ271" s="111"/>
      <c r="FA271" s="111"/>
      <c r="FB271" s="111"/>
      <c r="FC271" s="111"/>
      <c r="FD271" s="111"/>
    </row>
    <row r="272" spans="2:160" ht="12.75">
      <c r="B272" s="42">
        <f t="shared" si="24"/>
        <v>0</v>
      </c>
      <c r="C272" s="42">
        <f t="shared" si="25"/>
      </c>
      <c r="D272" s="42">
        <f t="shared" si="26"/>
      </c>
      <c r="E272" s="42">
        <f t="shared" si="27"/>
      </c>
      <c r="F272" s="42">
        <f t="shared" si="28"/>
      </c>
      <c r="G272" s="42">
        <f t="shared" si="29"/>
      </c>
      <c r="H272" s="114">
        <f>IF(AND(M272&gt;0,M272&lt;=STATS!$C$22),1,"")</f>
      </c>
      <c r="J272" s="26">
        <v>271</v>
      </c>
      <c r="K272">
        <v>46.25546</v>
      </c>
      <c r="L272">
        <v>-91.91397</v>
      </c>
      <c r="M272" s="10">
        <v>16</v>
      </c>
      <c r="N272" s="10" t="s">
        <v>574</v>
      </c>
      <c r="O272" s="193" t="s">
        <v>614</v>
      </c>
      <c r="R272" s="17"/>
      <c r="S272" s="1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EZ272" s="111"/>
      <c r="FA272" s="111"/>
      <c r="FB272" s="111"/>
      <c r="FC272" s="111"/>
      <c r="FD272" s="111"/>
    </row>
    <row r="273" spans="2:160" ht="12.75">
      <c r="B273" s="42">
        <f t="shared" si="24"/>
        <v>1</v>
      </c>
      <c r="C273" s="42">
        <f t="shared" si="25"/>
        <v>1</v>
      </c>
      <c r="D273" s="42">
        <f t="shared" si="26"/>
        <v>1</v>
      </c>
      <c r="E273" s="42">
        <f t="shared" si="27"/>
        <v>1</v>
      </c>
      <c r="F273" s="42">
        <f t="shared" si="28"/>
        <v>1</v>
      </c>
      <c r="G273" s="42">
        <f t="shared" si="29"/>
        <v>12</v>
      </c>
      <c r="H273" s="114">
        <f>IF(AND(M273&gt;0,M273&lt;=STATS!$C$22),1,"")</f>
        <v>1</v>
      </c>
      <c r="J273" s="26">
        <v>272</v>
      </c>
      <c r="K273">
        <v>46.25501</v>
      </c>
      <c r="L273">
        <v>-91.91396</v>
      </c>
      <c r="M273" s="10">
        <v>12</v>
      </c>
      <c r="N273" s="10" t="s">
        <v>573</v>
      </c>
      <c r="O273" s="193" t="s">
        <v>614</v>
      </c>
      <c r="Q273" s="10">
        <v>1</v>
      </c>
      <c r="R273" s="17"/>
      <c r="S273" s="1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>
        <v>1</v>
      </c>
      <c r="AF273" s="27"/>
      <c r="AG273" s="27"/>
      <c r="AH273" s="27"/>
      <c r="EZ273" s="111"/>
      <c r="FA273" s="111"/>
      <c r="FB273" s="111"/>
      <c r="FC273" s="111"/>
      <c r="FD273" s="111"/>
    </row>
    <row r="274" spans="2:160" ht="12.75">
      <c r="B274" s="42">
        <f t="shared" si="24"/>
        <v>2</v>
      </c>
      <c r="C274" s="42">
        <f t="shared" si="25"/>
        <v>2</v>
      </c>
      <c r="D274" s="42">
        <f t="shared" si="26"/>
        <v>2</v>
      </c>
      <c r="E274" s="42">
        <f t="shared" si="27"/>
        <v>2</v>
      </c>
      <c r="F274" s="42">
        <f t="shared" si="28"/>
        <v>2</v>
      </c>
      <c r="G274" s="42">
        <f t="shared" si="29"/>
        <v>10</v>
      </c>
      <c r="H274" s="114">
        <f>IF(AND(M274&gt;0,M274&lt;=STATS!$C$22),1,"")</f>
        <v>1</v>
      </c>
      <c r="J274" s="26">
        <v>273</v>
      </c>
      <c r="K274">
        <v>46.25456</v>
      </c>
      <c r="L274">
        <v>-91.91394</v>
      </c>
      <c r="M274" s="10">
        <v>10</v>
      </c>
      <c r="N274" s="10" t="s">
        <v>573</v>
      </c>
      <c r="O274" s="193" t="s">
        <v>614</v>
      </c>
      <c r="Q274" s="10">
        <v>1</v>
      </c>
      <c r="R274" s="17"/>
      <c r="S274" s="1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>
        <v>1</v>
      </c>
      <c r="AF274" s="27"/>
      <c r="AG274" s="27"/>
      <c r="AH274" s="27"/>
      <c r="ES274" s="10">
        <v>1</v>
      </c>
      <c r="EZ274" s="111"/>
      <c r="FA274" s="111"/>
      <c r="FB274" s="111"/>
      <c r="FC274" s="111"/>
      <c r="FD274" s="111"/>
    </row>
    <row r="275" spans="2:160" ht="12.75">
      <c r="B275" s="42">
        <f t="shared" si="24"/>
        <v>0</v>
      </c>
      <c r="C275" s="42">
        <f t="shared" si="25"/>
      </c>
      <c r="D275" s="42">
        <f t="shared" si="26"/>
      </c>
      <c r="E275" s="42">
        <f t="shared" si="27"/>
        <v>0</v>
      </c>
      <c r="F275" s="42">
        <f t="shared" si="28"/>
        <v>0</v>
      </c>
      <c r="G275" s="42">
        <f t="shared" si="29"/>
      </c>
      <c r="H275" s="114">
        <f>IF(AND(M275&gt;0,M275&lt;=STATS!$C$22),1,"")</f>
        <v>1</v>
      </c>
      <c r="J275" s="26">
        <v>274</v>
      </c>
      <c r="K275">
        <v>46.25411</v>
      </c>
      <c r="L275">
        <v>-91.91393</v>
      </c>
      <c r="M275" s="10">
        <v>10</v>
      </c>
      <c r="N275" s="10" t="s">
        <v>573</v>
      </c>
      <c r="O275" s="193" t="s">
        <v>614</v>
      </c>
      <c r="R275" s="17"/>
      <c r="S275" s="1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EZ275" s="111"/>
      <c r="FA275" s="111"/>
      <c r="FB275" s="111"/>
      <c r="FC275" s="111"/>
      <c r="FD275" s="111"/>
    </row>
    <row r="276" spans="2:160" ht="12.75">
      <c r="B276" s="42">
        <f t="shared" si="24"/>
        <v>6</v>
      </c>
      <c r="C276" s="42">
        <f t="shared" si="25"/>
        <v>6</v>
      </c>
      <c r="D276" s="42">
        <f t="shared" si="26"/>
        <v>6</v>
      </c>
      <c r="E276" s="42">
        <f t="shared" si="27"/>
        <v>6</v>
      </c>
      <c r="F276" s="42">
        <f t="shared" si="28"/>
        <v>6</v>
      </c>
      <c r="G276" s="42">
        <f t="shared" si="29"/>
        <v>5</v>
      </c>
      <c r="H276" s="114">
        <f>IF(AND(M276&gt;0,M276&lt;=STATS!$C$22),1,"")</f>
        <v>1</v>
      </c>
      <c r="J276" s="26">
        <v>275</v>
      </c>
      <c r="K276">
        <v>46.25366</v>
      </c>
      <c r="L276">
        <v>-91.91391</v>
      </c>
      <c r="M276" s="10">
        <v>5</v>
      </c>
      <c r="N276" s="10" t="s">
        <v>572</v>
      </c>
      <c r="O276" s="193" t="s">
        <v>614</v>
      </c>
      <c r="Q276" s="10">
        <v>3</v>
      </c>
      <c r="R276" s="17"/>
      <c r="S276" s="17"/>
      <c r="T276" s="27"/>
      <c r="U276" s="27"/>
      <c r="V276" s="27">
        <v>2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Q276" s="10">
        <v>1</v>
      </c>
      <c r="BG276" s="10">
        <v>1</v>
      </c>
      <c r="CW276" s="10">
        <v>1</v>
      </c>
      <c r="DA276" s="10">
        <v>2</v>
      </c>
      <c r="DE276" s="10">
        <v>3</v>
      </c>
      <c r="EZ276" s="111"/>
      <c r="FA276" s="111"/>
      <c r="FB276" s="111"/>
      <c r="FC276" s="111"/>
      <c r="FD276" s="111"/>
    </row>
    <row r="277" spans="2:160" ht="12.75">
      <c r="B277" s="42">
        <f t="shared" si="24"/>
        <v>4</v>
      </c>
      <c r="C277" s="42">
        <f t="shared" si="25"/>
        <v>4</v>
      </c>
      <c r="D277" s="42">
        <f t="shared" si="26"/>
        <v>4</v>
      </c>
      <c r="E277" s="42">
        <f t="shared" si="27"/>
        <v>4</v>
      </c>
      <c r="F277" s="42">
        <f t="shared" si="28"/>
        <v>4</v>
      </c>
      <c r="G277" s="42">
        <f t="shared" si="29"/>
        <v>5</v>
      </c>
      <c r="H277" s="114">
        <f>IF(AND(M277&gt;0,M277&lt;=STATS!$C$22),1,"")</f>
        <v>1</v>
      </c>
      <c r="J277" s="26">
        <v>276</v>
      </c>
      <c r="K277">
        <v>46.25321</v>
      </c>
      <c r="L277">
        <v>-91.91389</v>
      </c>
      <c r="M277" s="10">
        <v>5</v>
      </c>
      <c r="N277" s="10" t="s">
        <v>572</v>
      </c>
      <c r="O277" s="193" t="s">
        <v>614</v>
      </c>
      <c r="Q277" s="10">
        <v>3</v>
      </c>
      <c r="R277" s="17"/>
      <c r="S277" s="17"/>
      <c r="T277" s="27"/>
      <c r="U277" s="27"/>
      <c r="V277" s="27">
        <v>1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Q277" s="10">
        <v>1</v>
      </c>
      <c r="DA277" s="10">
        <v>3</v>
      </c>
      <c r="DE277" s="10">
        <v>1</v>
      </c>
      <c r="EZ277" s="111"/>
      <c r="FA277" s="111"/>
      <c r="FB277" s="111"/>
      <c r="FC277" s="111"/>
      <c r="FD277" s="111"/>
    </row>
    <row r="278" spans="2:160" ht="12.75">
      <c r="B278" s="42">
        <f t="shared" si="24"/>
        <v>3</v>
      </c>
      <c r="C278" s="42">
        <f t="shared" si="25"/>
        <v>3</v>
      </c>
      <c r="D278" s="42">
        <f t="shared" si="26"/>
        <v>3</v>
      </c>
      <c r="E278" s="42">
        <f t="shared" si="27"/>
        <v>3</v>
      </c>
      <c r="F278" s="42">
        <f t="shared" si="28"/>
        <v>3</v>
      </c>
      <c r="G278" s="42">
        <f t="shared" si="29"/>
        <v>5</v>
      </c>
      <c r="H278" s="114">
        <f>IF(AND(M278&gt;0,M278&lt;=STATS!$C$22),1,"")</f>
        <v>1</v>
      </c>
      <c r="J278" s="26">
        <v>277</v>
      </c>
      <c r="K278">
        <v>46.25276</v>
      </c>
      <c r="L278">
        <v>-91.91388</v>
      </c>
      <c r="M278" s="10">
        <v>5</v>
      </c>
      <c r="N278" s="10" t="s">
        <v>572</v>
      </c>
      <c r="O278" s="193" t="s">
        <v>614</v>
      </c>
      <c r="Q278" s="10">
        <v>3</v>
      </c>
      <c r="R278" s="17"/>
      <c r="S278" s="17"/>
      <c r="T278" s="27"/>
      <c r="U278" s="27"/>
      <c r="V278" s="27">
        <v>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DA278" s="10">
        <v>3</v>
      </c>
      <c r="ES278" s="10">
        <v>1</v>
      </c>
      <c r="EZ278" s="111"/>
      <c r="FA278" s="111"/>
      <c r="FB278" s="111"/>
      <c r="FC278" s="111"/>
      <c r="FD278" s="111"/>
    </row>
    <row r="279" spans="2:160" ht="12.75">
      <c r="B279" s="42">
        <f t="shared" si="24"/>
        <v>4</v>
      </c>
      <c r="C279" s="42">
        <f t="shared" si="25"/>
        <v>4</v>
      </c>
      <c r="D279" s="42">
        <f t="shared" si="26"/>
        <v>4</v>
      </c>
      <c r="E279" s="42">
        <f t="shared" si="27"/>
        <v>4</v>
      </c>
      <c r="F279" s="42">
        <f t="shared" si="28"/>
        <v>4</v>
      </c>
      <c r="G279" s="42">
        <f t="shared" si="29"/>
        <v>5.5</v>
      </c>
      <c r="H279" s="114">
        <f>IF(AND(M279&gt;0,M279&lt;=STATS!$C$22),1,"")</f>
        <v>1</v>
      </c>
      <c r="J279" s="26">
        <v>278</v>
      </c>
      <c r="K279">
        <v>46.25231</v>
      </c>
      <c r="L279">
        <v>-91.91386</v>
      </c>
      <c r="M279" s="10">
        <v>5.5</v>
      </c>
      <c r="N279" s="10" t="s">
        <v>573</v>
      </c>
      <c r="O279" s="193" t="s">
        <v>614</v>
      </c>
      <c r="Q279" s="10">
        <v>2</v>
      </c>
      <c r="R279" s="17"/>
      <c r="S279" s="17"/>
      <c r="T279" s="27"/>
      <c r="U279" s="27"/>
      <c r="V279" s="27">
        <v>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Q279" s="10">
        <v>1</v>
      </c>
      <c r="CW279" s="10">
        <v>2</v>
      </c>
      <c r="DA279" s="10">
        <v>2</v>
      </c>
      <c r="EZ279" s="111"/>
      <c r="FA279" s="111"/>
      <c r="FB279" s="111"/>
      <c r="FC279" s="111"/>
      <c r="FD279" s="111"/>
    </row>
    <row r="280" spans="2:160" ht="12.75">
      <c r="B280" s="42">
        <f t="shared" si="24"/>
        <v>5</v>
      </c>
      <c r="C280" s="42">
        <f t="shared" si="25"/>
        <v>5</v>
      </c>
      <c r="D280" s="42">
        <f t="shared" si="26"/>
        <v>5</v>
      </c>
      <c r="E280" s="42">
        <f t="shared" si="27"/>
        <v>5</v>
      </c>
      <c r="F280" s="42">
        <f t="shared" si="28"/>
        <v>5</v>
      </c>
      <c r="G280" s="42">
        <f t="shared" si="29"/>
        <v>5</v>
      </c>
      <c r="H280" s="114">
        <f>IF(AND(M280&gt;0,M280&lt;=STATS!$C$22),1,"")</f>
        <v>1</v>
      </c>
      <c r="J280" s="26">
        <v>279</v>
      </c>
      <c r="K280">
        <v>46.25186</v>
      </c>
      <c r="L280">
        <v>-91.91385</v>
      </c>
      <c r="M280" s="10">
        <v>5</v>
      </c>
      <c r="N280" s="10" t="s">
        <v>572</v>
      </c>
      <c r="O280" s="193" t="s">
        <v>614</v>
      </c>
      <c r="Q280" s="10">
        <v>3</v>
      </c>
      <c r="R280" s="17"/>
      <c r="S280" s="17"/>
      <c r="T280" s="27"/>
      <c r="U280" s="27"/>
      <c r="V280" s="27">
        <v>1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Q280" s="10">
        <v>1</v>
      </c>
      <c r="CW280" s="10">
        <v>1</v>
      </c>
      <c r="DA280" s="10">
        <v>3</v>
      </c>
      <c r="DE280" s="10">
        <v>1</v>
      </c>
      <c r="EZ280" s="111"/>
      <c r="FA280" s="111"/>
      <c r="FB280" s="111"/>
      <c r="FC280" s="111"/>
      <c r="FD280" s="111"/>
    </row>
    <row r="281" spans="2:160" ht="12.75">
      <c r="B281" s="42">
        <f t="shared" si="24"/>
        <v>1</v>
      </c>
      <c r="C281" s="42">
        <f t="shared" si="25"/>
        <v>1</v>
      </c>
      <c r="D281" s="42">
        <f t="shared" si="26"/>
        <v>1</v>
      </c>
      <c r="E281" s="42">
        <f t="shared" si="27"/>
        <v>1</v>
      </c>
      <c r="F281" s="42">
        <f t="shared" si="28"/>
        <v>1</v>
      </c>
      <c r="G281" s="42">
        <f t="shared" si="29"/>
        <v>6</v>
      </c>
      <c r="H281" s="114">
        <f>IF(AND(M281&gt;0,M281&lt;=STATS!$C$22),1,"")</f>
        <v>1</v>
      </c>
      <c r="J281" s="26">
        <v>280</v>
      </c>
      <c r="K281">
        <v>46.25141</v>
      </c>
      <c r="L281">
        <v>-91.91383</v>
      </c>
      <c r="M281" s="10">
        <v>6</v>
      </c>
      <c r="N281" s="10" t="s">
        <v>572</v>
      </c>
      <c r="O281" s="193" t="s">
        <v>614</v>
      </c>
      <c r="Q281" s="10">
        <v>3</v>
      </c>
      <c r="R281" s="17"/>
      <c r="S281" s="1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DA281" s="10">
        <v>3</v>
      </c>
      <c r="EZ281" s="111"/>
      <c r="FA281" s="111"/>
      <c r="FB281" s="111"/>
      <c r="FC281" s="111"/>
      <c r="FD281" s="111"/>
    </row>
    <row r="282" spans="2:160" ht="12.75">
      <c r="B282" s="42">
        <f t="shared" si="24"/>
        <v>2</v>
      </c>
      <c r="C282" s="42">
        <f t="shared" si="25"/>
        <v>2</v>
      </c>
      <c r="D282" s="42">
        <f t="shared" si="26"/>
        <v>2</v>
      </c>
      <c r="E282" s="42">
        <f t="shared" si="27"/>
        <v>2</v>
      </c>
      <c r="F282" s="42">
        <f t="shared" si="28"/>
        <v>2</v>
      </c>
      <c r="G282" s="42">
        <f t="shared" si="29"/>
        <v>6</v>
      </c>
      <c r="H282" s="114">
        <f>IF(AND(M282&gt;0,M282&lt;=STATS!$C$22),1,"")</f>
        <v>1</v>
      </c>
      <c r="J282" s="26">
        <v>281</v>
      </c>
      <c r="K282">
        <v>46.25096</v>
      </c>
      <c r="L282">
        <v>-91.91382</v>
      </c>
      <c r="M282" s="10">
        <v>6</v>
      </c>
      <c r="N282" s="10" t="s">
        <v>572</v>
      </c>
      <c r="O282" s="193" t="s">
        <v>614</v>
      </c>
      <c r="Q282" s="10">
        <v>3</v>
      </c>
      <c r="R282" s="17"/>
      <c r="S282" s="1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CI282" s="10">
        <v>1</v>
      </c>
      <c r="DA282" s="10">
        <v>3</v>
      </c>
      <c r="EZ282" s="111"/>
      <c r="FA282" s="111"/>
      <c r="FB282" s="111"/>
      <c r="FC282" s="111"/>
      <c r="FD282" s="111"/>
    </row>
    <row r="283" spans="2:160" ht="12.75">
      <c r="B283" s="42">
        <f t="shared" si="24"/>
        <v>3</v>
      </c>
      <c r="C283" s="42">
        <f t="shared" si="25"/>
        <v>3</v>
      </c>
      <c r="D283" s="42">
        <f t="shared" si="26"/>
        <v>3</v>
      </c>
      <c r="E283" s="42">
        <f t="shared" si="27"/>
        <v>3</v>
      </c>
      <c r="F283" s="42">
        <f t="shared" si="28"/>
        <v>3</v>
      </c>
      <c r="G283" s="42">
        <f t="shared" si="29"/>
        <v>5</v>
      </c>
      <c r="H283" s="114">
        <f>IF(AND(M283&gt;0,M283&lt;=STATS!$C$22),1,"")</f>
        <v>1</v>
      </c>
      <c r="J283" s="26">
        <v>282</v>
      </c>
      <c r="K283">
        <v>46.25051</v>
      </c>
      <c r="L283">
        <v>-91.9138</v>
      </c>
      <c r="M283" s="10">
        <v>5</v>
      </c>
      <c r="N283" s="10" t="s">
        <v>572</v>
      </c>
      <c r="O283" s="193" t="s">
        <v>614</v>
      </c>
      <c r="Q283" s="10">
        <v>3</v>
      </c>
      <c r="R283" s="17"/>
      <c r="S283" s="1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Q283" s="10">
        <v>2</v>
      </c>
      <c r="CI283" s="10">
        <v>1</v>
      </c>
      <c r="DA283" s="10">
        <v>3</v>
      </c>
      <c r="EZ283" s="111"/>
      <c r="FA283" s="111"/>
      <c r="FB283" s="111"/>
      <c r="FC283" s="111"/>
      <c r="FD283" s="111"/>
    </row>
    <row r="284" spans="2:160" ht="12.75">
      <c r="B284" s="42">
        <f t="shared" si="24"/>
        <v>2</v>
      </c>
      <c r="C284" s="42">
        <f t="shared" si="25"/>
        <v>2</v>
      </c>
      <c r="D284" s="42">
        <f t="shared" si="26"/>
        <v>2</v>
      </c>
      <c r="E284" s="42">
        <f t="shared" si="27"/>
        <v>2</v>
      </c>
      <c r="F284" s="42">
        <f t="shared" si="28"/>
        <v>2</v>
      </c>
      <c r="G284" s="42">
        <f t="shared" si="29"/>
        <v>1.5</v>
      </c>
      <c r="H284" s="114">
        <f>IF(AND(M284&gt;0,M284&lt;=STATS!$C$22),1,"")</f>
        <v>1</v>
      </c>
      <c r="J284" s="26">
        <v>283</v>
      </c>
      <c r="K284">
        <v>46.24782</v>
      </c>
      <c r="L284">
        <v>-91.91371</v>
      </c>
      <c r="M284" s="10">
        <v>1.5</v>
      </c>
      <c r="N284" s="10" t="s">
        <v>574</v>
      </c>
      <c r="O284" s="193" t="s">
        <v>614</v>
      </c>
      <c r="Q284" s="10">
        <v>1</v>
      </c>
      <c r="R284" s="17"/>
      <c r="S284" s="1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CB284" s="10">
        <v>1</v>
      </c>
      <c r="DZ284" s="10">
        <v>1</v>
      </c>
      <c r="EZ284" s="111"/>
      <c r="FA284" s="111"/>
      <c r="FB284" s="111"/>
      <c r="FC284" s="111"/>
      <c r="FD284" s="111"/>
    </row>
    <row r="285" spans="2:160" ht="12.75">
      <c r="B285" s="42">
        <f t="shared" si="24"/>
        <v>4</v>
      </c>
      <c r="C285" s="42">
        <f t="shared" si="25"/>
        <v>4</v>
      </c>
      <c r="D285" s="42">
        <f t="shared" si="26"/>
        <v>4</v>
      </c>
      <c r="E285" s="42">
        <f t="shared" si="27"/>
        <v>4</v>
      </c>
      <c r="F285" s="42">
        <f t="shared" si="28"/>
        <v>4</v>
      </c>
      <c r="G285" s="42">
        <f t="shared" si="29"/>
        <v>4.5</v>
      </c>
      <c r="H285" s="114">
        <f>IF(AND(M285&gt;0,M285&lt;=STATS!$C$22),1,"")</f>
        <v>1</v>
      </c>
      <c r="J285" s="26">
        <v>284</v>
      </c>
      <c r="K285">
        <v>46.24737</v>
      </c>
      <c r="L285">
        <v>-91.91369</v>
      </c>
      <c r="M285" s="10">
        <v>4.5</v>
      </c>
      <c r="N285" s="10" t="s">
        <v>572</v>
      </c>
      <c r="O285" s="193" t="s">
        <v>614</v>
      </c>
      <c r="Q285" s="10">
        <v>2</v>
      </c>
      <c r="R285" s="17"/>
      <c r="S285" s="1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Q285" s="10">
        <v>1</v>
      </c>
      <c r="BO285" s="10">
        <v>1</v>
      </c>
      <c r="CY285" s="10">
        <v>1</v>
      </c>
      <c r="DA285" s="10">
        <v>2</v>
      </c>
      <c r="EZ285" s="111"/>
      <c r="FA285" s="111"/>
      <c r="FB285" s="111"/>
      <c r="FC285" s="111"/>
      <c r="FD285" s="111"/>
    </row>
    <row r="286" spans="2:160" ht="12.75">
      <c r="B286" s="42">
        <f t="shared" si="24"/>
        <v>4</v>
      </c>
      <c r="C286" s="42">
        <f t="shared" si="25"/>
        <v>4</v>
      </c>
      <c r="D286" s="42">
        <f t="shared" si="26"/>
        <v>4</v>
      </c>
      <c r="E286" s="42">
        <f t="shared" si="27"/>
        <v>4</v>
      </c>
      <c r="F286" s="42">
        <f t="shared" si="28"/>
        <v>4</v>
      </c>
      <c r="G286" s="42">
        <f t="shared" si="29"/>
        <v>4.5</v>
      </c>
      <c r="H286" s="114">
        <f>IF(AND(M286&gt;0,M286&lt;=STATS!$C$22),1,"")</f>
        <v>1</v>
      </c>
      <c r="J286" s="26">
        <v>285</v>
      </c>
      <c r="K286">
        <v>46.24692</v>
      </c>
      <c r="L286">
        <v>-91.91367</v>
      </c>
      <c r="M286" s="10">
        <v>4.5</v>
      </c>
      <c r="N286" s="10" t="s">
        <v>572</v>
      </c>
      <c r="O286" s="193" t="s">
        <v>614</v>
      </c>
      <c r="Q286" s="10">
        <v>3</v>
      </c>
      <c r="R286" s="17"/>
      <c r="S286" s="1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>
        <v>1</v>
      </c>
      <c r="AF286" s="27"/>
      <c r="AG286" s="27"/>
      <c r="AH286" s="27"/>
      <c r="AQ286" s="10">
        <v>3</v>
      </c>
      <c r="CZ286" s="10">
        <v>2</v>
      </c>
      <c r="DA286" s="10">
        <v>2</v>
      </c>
      <c r="EZ286" s="111"/>
      <c r="FA286" s="111"/>
      <c r="FB286" s="111"/>
      <c r="FC286" s="111"/>
      <c r="FD286" s="111"/>
    </row>
    <row r="287" spans="2:160" ht="12.75">
      <c r="B287" s="42">
        <f t="shared" si="24"/>
        <v>4</v>
      </c>
      <c r="C287" s="42">
        <f t="shared" si="25"/>
        <v>4</v>
      </c>
      <c r="D287" s="42">
        <f t="shared" si="26"/>
        <v>4</v>
      </c>
      <c r="E287" s="42">
        <f t="shared" si="27"/>
        <v>4</v>
      </c>
      <c r="F287" s="42">
        <f t="shared" si="28"/>
        <v>4</v>
      </c>
      <c r="G287" s="42">
        <f t="shared" si="29"/>
        <v>5</v>
      </c>
      <c r="H287" s="114">
        <f>IF(AND(M287&gt;0,M287&lt;=STATS!$C$22),1,"")</f>
        <v>1</v>
      </c>
      <c r="J287" s="26">
        <v>286</v>
      </c>
      <c r="K287">
        <v>46.24647</v>
      </c>
      <c r="L287">
        <v>-91.91366</v>
      </c>
      <c r="M287" s="10">
        <v>5</v>
      </c>
      <c r="N287" s="10" t="s">
        <v>572</v>
      </c>
      <c r="O287" s="193" t="s">
        <v>614</v>
      </c>
      <c r="Q287" s="10">
        <v>2</v>
      </c>
      <c r="R287" s="17"/>
      <c r="S287" s="1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>
        <v>1</v>
      </c>
      <c r="AF287" s="27"/>
      <c r="AG287" s="27"/>
      <c r="AH287" s="27"/>
      <c r="AQ287" s="10">
        <v>2</v>
      </c>
      <c r="CZ287" s="10">
        <v>1</v>
      </c>
      <c r="DE287" s="10">
        <v>1</v>
      </c>
      <c r="EZ287" s="111"/>
      <c r="FA287" s="111"/>
      <c r="FB287" s="111"/>
      <c r="FC287" s="111"/>
      <c r="FD287" s="111"/>
    </row>
    <row r="288" spans="2:160" ht="12.75">
      <c r="B288" s="42">
        <f t="shared" si="24"/>
        <v>3</v>
      </c>
      <c r="C288" s="42">
        <f t="shared" si="25"/>
        <v>3</v>
      </c>
      <c r="D288" s="42">
        <f t="shared" si="26"/>
        <v>3</v>
      </c>
      <c r="E288" s="42">
        <f t="shared" si="27"/>
        <v>3</v>
      </c>
      <c r="F288" s="42">
        <f t="shared" si="28"/>
        <v>3</v>
      </c>
      <c r="G288" s="42">
        <f t="shared" si="29"/>
        <v>4.5</v>
      </c>
      <c r="H288" s="114">
        <f>IF(AND(M288&gt;0,M288&lt;=STATS!$C$22),1,"")</f>
        <v>1</v>
      </c>
      <c r="J288" s="26">
        <v>287</v>
      </c>
      <c r="K288">
        <v>46.24602</v>
      </c>
      <c r="L288">
        <v>-91.91364</v>
      </c>
      <c r="M288" s="10">
        <v>4.5</v>
      </c>
      <c r="N288" s="10" t="s">
        <v>572</v>
      </c>
      <c r="O288" s="193" t="s">
        <v>614</v>
      </c>
      <c r="Q288" s="10">
        <v>3</v>
      </c>
      <c r="R288" s="17"/>
      <c r="S288" s="1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Q288" s="10">
        <v>1</v>
      </c>
      <c r="CW288" s="10">
        <v>2</v>
      </c>
      <c r="DA288" s="10">
        <v>3</v>
      </c>
      <c r="EZ288" s="111"/>
      <c r="FA288" s="111"/>
      <c r="FB288" s="111"/>
      <c r="FC288" s="111"/>
      <c r="FD288" s="111"/>
    </row>
    <row r="289" spans="2:160" ht="12.75">
      <c r="B289" s="42">
        <f t="shared" si="24"/>
        <v>4</v>
      </c>
      <c r="C289" s="42">
        <f t="shared" si="25"/>
        <v>4</v>
      </c>
      <c r="D289" s="42">
        <f t="shared" si="26"/>
        <v>3</v>
      </c>
      <c r="E289" s="42">
        <f t="shared" si="27"/>
        <v>4</v>
      </c>
      <c r="F289" s="42">
        <f t="shared" si="28"/>
        <v>3</v>
      </c>
      <c r="G289" s="42">
        <f t="shared" si="29"/>
        <v>6</v>
      </c>
      <c r="H289" s="114">
        <f>IF(AND(M289&gt;0,M289&lt;=STATS!$C$22),1,"")</f>
        <v>1</v>
      </c>
      <c r="J289" s="26">
        <v>288</v>
      </c>
      <c r="K289">
        <v>46.24557</v>
      </c>
      <c r="L289">
        <v>-91.91363</v>
      </c>
      <c r="M289" s="10">
        <v>6</v>
      </c>
      <c r="N289" s="10" t="s">
        <v>572</v>
      </c>
      <c r="O289" s="193" t="s">
        <v>614</v>
      </c>
      <c r="Q289" s="10">
        <v>3</v>
      </c>
      <c r="R289" s="17"/>
      <c r="S289" s="17">
        <v>1</v>
      </c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Q289" s="10">
        <v>3</v>
      </c>
      <c r="CY289" s="10">
        <v>1</v>
      </c>
      <c r="DA289" s="10">
        <v>1</v>
      </c>
      <c r="EZ289" s="111"/>
      <c r="FA289" s="111"/>
      <c r="FB289" s="111"/>
      <c r="FC289" s="111"/>
      <c r="FD289" s="111"/>
    </row>
    <row r="290" spans="2:160" ht="12.75">
      <c r="B290" s="42">
        <f t="shared" si="24"/>
        <v>0</v>
      </c>
      <c r="C290" s="42">
        <f t="shared" si="25"/>
      </c>
      <c r="D290" s="42">
        <f t="shared" si="26"/>
      </c>
      <c r="E290" s="42">
        <f t="shared" si="27"/>
      </c>
      <c r="F290" s="42">
        <f t="shared" si="28"/>
      </c>
      <c r="G290" s="42">
        <f t="shared" si="29"/>
      </c>
      <c r="H290" s="114">
        <f>IF(AND(M290&gt;0,M290&lt;=STATS!$C$22),1,"")</f>
      </c>
      <c r="J290" s="26">
        <v>289</v>
      </c>
      <c r="K290">
        <v>46.24512</v>
      </c>
      <c r="L290">
        <v>-91.91361</v>
      </c>
      <c r="P290" s="10" t="s">
        <v>615</v>
      </c>
      <c r="R290" s="17"/>
      <c r="S290" s="1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EZ290" s="111"/>
      <c r="FA290" s="111"/>
      <c r="FB290" s="111"/>
      <c r="FC290" s="111"/>
      <c r="FD290" s="111"/>
    </row>
    <row r="291" spans="2:160" ht="12.75">
      <c r="B291" s="42">
        <f t="shared" si="24"/>
        <v>2</v>
      </c>
      <c r="C291" s="42">
        <f t="shared" si="25"/>
        <v>2</v>
      </c>
      <c r="D291" s="42">
        <f t="shared" si="26"/>
        <v>2</v>
      </c>
      <c r="E291" s="42">
        <f t="shared" si="27"/>
        <v>2</v>
      </c>
      <c r="F291" s="42">
        <f t="shared" si="28"/>
        <v>2</v>
      </c>
      <c r="G291" s="42">
        <f t="shared" si="29"/>
        <v>2</v>
      </c>
      <c r="H291" s="114">
        <f>IF(AND(M291&gt;0,M291&lt;=STATS!$C$22),1,"")</f>
        <v>1</v>
      </c>
      <c r="J291" s="26">
        <v>290</v>
      </c>
      <c r="K291">
        <v>46.25862</v>
      </c>
      <c r="L291">
        <v>-91.91343</v>
      </c>
      <c r="M291" s="10">
        <v>2</v>
      </c>
      <c r="N291" s="10" t="s">
        <v>572</v>
      </c>
      <c r="O291" s="193" t="s">
        <v>614</v>
      </c>
      <c r="Q291" s="10">
        <v>3</v>
      </c>
      <c r="R291" s="17"/>
      <c r="S291" s="1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BQ291" s="10">
        <v>1</v>
      </c>
      <c r="CB291" s="10">
        <v>3</v>
      </c>
      <c r="EZ291" s="111"/>
      <c r="FA291" s="111"/>
      <c r="FB291" s="111"/>
      <c r="FC291" s="111"/>
      <c r="FD291" s="111"/>
    </row>
    <row r="292" spans="2:160" ht="12.75">
      <c r="B292" s="42">
        <f t="shared" si="24"/>
        <v>2</v>
      </c>
      <c r="C292" s="42">
        <f t="shared" si="25"/>
        <v>2</v>
      </c>
      <c r="D292" s="42">
        <f t="shared" si="26"/>
        <v>2</v>
      </c>
      <c r="E292" s="42">
        <f t="shared" si="27"/>
        <v>2</v>
      </c>
      <c r="F292" s="42">
        <f t="shared" si="28"/>
        <v>2</v>
      </c>
      <c r="G292" s="42">
        <f t="shared" si="29"/>
        <v>2</v>
      </c>
      <c r="H292" s="114">
        <f>IF(AND(M292&gt;0,M292&lt;=STATS!$C$22),1,"")</f>
        <v>1</v>
      </c>
      <c r="J292" s="26">
        <v>291</v>
      </c>
      <c r="K292">
        <v>46.25817</v>
      </c>
      <c r="L292">
        <v>-91.91342</v>
      </c>
      <c r="M292" s="10">
        <v>2</v>
      </c>
      <c r="N292" s="10" t="s">
        <v>572</v>
      </c>
      <c r="O292" s="193" t="s">
        <v>614</v>
      </c>
      <c r="Q292" s="10">
        <v>3</v>
      </c>
      <c r="R292" s="17"/>
      <c r="S292" s="1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CB292" s="10">
        <v>3</v>
      </c>
      <c r="DZ292" s="10">
        <v>1</v>
      </c>
      <c r="EZ292" s="111"/>
      <c r="FA292" s="111"/>
      <c r="FB292" s="111"/>
      <c r="FC292" s="111"/>
      <c r="FD292" s="111"/>
    </row>
    <row r="293" spans="2:160" ht="12.75">
      <c r="B293" s="42">
        <f t="shared" si="24"/>
        <v>6</v>
      </c>
      <c r="C293" s="42">
        <f t="shared" si="25"/>
        <v>6</v>
      </c>
      <c r="D293" s="42">
        <f t="shared" si="26"/>
        <v>5</v>
      </c>
      <c r="E293" s="42">
        <f t="shared" si="27"/>
        <v>6</v>
      </c>
      <c r="F293" s="42">
        <f t="shared" si="28"/>
        <v>5</v>
      </c>
      <c r="G293" s="42">
        <f t="shared" si="29"/>
        <v>3</v>
      </c>
      <c r="H293" s="114">
        <f>IF(AND(M293&gt;0,M293&lt;=STATS!$C$22),1,"")</f>
        <v>1</v>
      </c>
      <c r="J293" s="26">
        <v>292</v>
      </c>
      <c r="K293">
        <v>46.25772</v>
      </c>
      <c r="L293">
        <v>-91.9134</v>
      </c>
      <c r="M293" s="10">
        <v>3</v>
      </c>
      <c r="N293" s="10" t="s">
        <v>572</v>
      </c>
      <c r="O293" s="193" t="s">
        <v>614</v>
      </c>
      <c r="Q293" s="10">
        <v>2</v>
      </c>
      <c r="R293" s="17">
        <v>1</v>
      </c>
      <c r="S293" s="17"/>
      <c r="T293" s="27"/>
      <c r="U293" s="27"/>
      <c r="V293" s="27"/>
      <c r="W293" s="27"/>
      <c r="X293" s="27">
        <v>1</v>
      </c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Q293" s="10">
        <v>1</v>
      </c>
      <c r="BG293" s="10">
        <v>1</v>
      </c>
      <c r="CB293" s="10">
        <v>2</v>
      </c>
      <c r="CI293" s="10">
        <v>1</v>
      </c>
      <c r="EZ293" s="111"/>
      <c r="FA293" s="111"/>
      <c r="FB293" s="111"/>
      <c r="FC293" s="111"/>
      <c r="FD293" s="111"/>
    </row>
    <row r="294" spans="2:160" ht="12.75">
      <c r="B294" s="42">
        <f t="shared" si="24"/>
        <v>6</v>
      </c>
      <c r="C294" s="42">
        <f t="shared" si="25"/>
        <v>6</v>
      </c>
      <c r="D294" s="42">
        <f t="shared" si="26"/>
        <v>6</v>
      </c>
      <c r="E294" s="42">
        <f t="shared" si="27"/>
        <v>6</v>
      </c>
      <c r="F294" s="42">
        <f t="shared" si="28"/>
        <v>6</v>
      </c>
      <c r="G294" s="42">
        <f t="shared" si="29"/>
        <v>5</v>
      </c>
      <c r="H294" s="114">
        <f>IF(AND(M294&gt;0,M294&lt;=STATS!$C$22),1,"")</f>
        <v>1</v>
      </c>
      <c r="J294" s="26">
        <v>293</v>
      </c>
      <c r="K294">
        <v>46.25727</v>
      </c>
      <c r="L294">
        <v>-91.91339</v>
      </c>
      <c r="M294" s="10">
        <v>5</v>
      </c>
      <c r="N294" s="10" t="s">
        <v>572</v>
      </c>
      <c r="O294" s="193" t="s">
        <v>614</v>
      </c>
      <c r="Q294" s="10">
        <v>3</v>
      </c>
      <c r="R294" s="17"/>
      <c r="S294" s="17"/>
      <c r="T294" s="27"/>
      <c r="U294" s="27"/>
      <c r="V294" s="27">
        <v>1</v>
      </c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Q294" s="10">
        <v>1</v>
      </c>
      <c r="BG294" s="10">
        <v>1</v>
      </c>
      <c r="CW294" s="10">
        <v>1</v>
      </c>
      <c r="DA294" s="10">
        <v>3</v>
      </c>
      <c r="DE294" s="10">
        <v>2</v>
      </c>
      <c r="EZ294" s="111"/>
      <c r="FA294" s="111"/>
      <c r="FB294" s="111"/>
      <c r="FC294" s="111"/>
      <c r="FD294" s="111"/>
    </row>
    <row r="295" spans="2:160" ht="12.75">
      <c r="B295" s="42">
        <f t="shared" si="24"/>
        <v>2</v>
      </c>
      <c r="C295" s="42">
        <f t="shared" si="25"/>
        <v>2</v>
      </c>
      <c r="D295" s="42">
        <f t="shared" si="26"/>
        <v>1</v>
      </c>
      <c r="E295" s="42">
        <f t="shared" si="27"/>
        <v>2</v>
      </c>
      <c r="F295" s="42">
        <f t="shared" si="28"/>
        <v>1</v>
      </c>
      <c r="G295" s="42">
        <f t="shared" si="29"/>
        <v>8.5</v>
      </c>
      <c r="H295" s="114">
        <f>IF(AND(M295&gt;0,M295&lt;=STATS!$C$22),1,"")</f>
        <v>1</v>
      </c>
      <c r="J295" s="26">
        <v>294</v>
      </c>
      <c r="K295">
        <v>46.25682</v>
      </c>
      <c r="L295">
        <v>-91.91337</v>
      </c>
      <c r="M295" s="10">
        <v>8.5</v>
      </c>
      <c r="N295" s="10" t="s">
        <v>572</v>
      </c>
      <c r="O295" s="193" t="s">
        <v>614</v>
      </c>
      <c r="Q295" s="10">
        <v>2</v>
      </c>
      <c r="R295" s="17">
        <v>2</v>
      </c>
      <c r="S295" s="1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DA295" s="10">
        <v>1</v>
      </c>
      <c r="EZ295" s="111"/>
      <c r="FA295" s="111"/>
      <c r="FB295" s="111"/>
      <c r="FC295" s="111"/>
      <c r="FD295" s="111"/>
    </row>
    <row r="296" spans="2:160" ht="12.75">
      <c r="B296" s="42">
        <f t="shared" si="24"/>
        <v>0</v>
      </c>
      <c r="C296" s="42">
        <f t="shared" si="25"/>
      </c>
      <c r="D296" s="42">
        <f t="shared" si="26"/>
      </c>
      <c r="E296" s="42">
        <f t="shared" si="27"/>
        <v>0</v>
      </c>
      <c r="F296" s="42">
        <f t="shared" si="28"/>
        <v>0</v>
      </c>
      <c r="G296" s="42">
        <f t="shared" si="29"/>
      </c>
      <c r="H296" s="114">
        <f>IF(AND(M296&gt;0,M296&lt;=STATS!$C$22),1,"")</f>
        <v>1</v>
      </c>
      <c r="J296" s="26">
        <v>295</v>
      </c>
      <c r="K296">
        <v>46.25637</v>
      </c>
      <c r="L296">
        <v>-91.91336</v>
      </c>
      <c r="M296" s="10">
        <v>11</v>
      </c>
      <c r="N296" s="10" t="s">
        <v>574</v>
      </c>
      <c r="O296" s="193" t="s">
        <v>614</v>
      </c>
      <c r="R296" s="17"/>
      <c r="S296" s="1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EZ296" s="111"/>
      <c r="FA296" s="111"/>
      <c r="FB296" s="111"/>
      <c r="FC296" s="111"/>
      <c r="FD296" s="111"/>
    </row>
    <row r="297" spans="2:160" ht="12.75">
      <c r="B297" s="42">
        <f t="shared" si="24"/>
        <v>0</v>
      </c>
      <c r="C297" s="42">
        <f t="shared" si="25"/>
      </c>
      <c r="D297" s="42">
        <f t="shared" si="26"/>
      </c>
      <c r="E297" s="42">
        <f t="shared" si="27"/>
        <v>0</v>
      </c>
      <c r="F297" s="42">
        <f t="shared" si="28"/>
        <v>0</v>
      </c>
      <c r="G297" s="42">
        <f t="shared" si="29"/>
      </c>
      <c r="H297" s="114">
        <f>IF(AND(M297&gt;0,M297&lt;=STATS!$C$22),1,"")</f>
        <v>1</v>
      </c>
      <c r="J297" s="26">
        <v>296</v>
      </c>
      <c r="K297">
        <v>46.25592</v>
      </c>
      <c r="L297">
        <v>-91.91334</v>
      </c>
      <c r="M297" s="10">
        <v>12.5</v>
      </c>
      <c r="N297" s="10" t="s">
        <v>572</v>
      </c>
      <c r="O297" s="193" t="s">
        <v>614</v>
      </c>
      <c r="R297" s="17"/>
      <c r="S297" s="1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EZ297" s="111"/>
      <c r="FA297" s="111"/>
      <c r="FB297" s="111"/>
      <c r="FC297" s="111"/>
      <c r="FD297" s="111"/>
    </row>
    <row r="298" spans="2:160" ht="12.75">
      <c r="B298" s="42">
        <f t="shared" si="24"/>
        <v>6</v>
      </c>
      <c r="C298" s="42">
        <f t="shared" si="25"/>
        <v>6</v>
      </c>
      <c r="D298" s="42">
        <f t="shared" si="26"/>
        <v>4</v>
      </c>
      <c r="E298" s="42">
        <f t="shared" si="27"/>
        <v>6</v>
      </c>
      <c r="F298" s="42">
        <f t="shared" si="28"/>
        <v>4</v>
      </c>
      <c r="G298" s="42">
        <f t="shared" si="29"/>
        <v>7.5</v>
      </c>
      <c r="H298" s="114">
        <f>IF(AND(M298&gt;0,M298&lt;=STATS!$C$22),1,"")</f>
        <v>1</v>
      </c>
      <c r="J298" s="26">
        <v>297</v>
      </c>
      <c r="K298">
        <v>46.25547</v>
      </c>
      <c r="L298">
        <v>-91.91332</v>
      </c>
      <c r="M298" s="10">
        <v>7.5</v>
      </c>
      <c r="N298" s="10" t="s">
        <v>572</v>
      </c>
      <c r="O298" s="193" t="s">
        <v>614</v>
      </c>
      <c r="Q298" s="10">
        <v>3</v>
      </c>
      <c r="R298" s="17">
        <v>1</v>
      </c>
      <c r="S298" s="17">
        <v>3</v>
      </c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BG298" s="10">
        <v>1</v>
      </c>
      <c r="BO298" s="10">
        <v>1</v>
      </c>
      <c r="CW298" s="10">
        <v>1</v>
      </c>
      <c r="CZ298" s="10">
        <v>1</v>
      </c>
      <c r="EZ298" s="111"/>
      <c r="FA298" s="111"/>
      <c r="FB298" s="111"/>
      <c r="FC298" s="111"/>
      <c r="FD298" s="111"/>
    </row>
    <row r="299" spans="2:160" ht="12.75">
      <c r="B299" s="42">
        <f t="shared" si="24"/>
        <v>3</v>
      </c>
      <c r="C299" s="42">
        <f t="shared" si="25"/>
        <v>3</v>
      </c>
      <c r="D299" s="42">
        <f t="shared" si="26"/>
        <v>3</v>
      </c>
      <c r="E299" s="42">
        <f t="shared" si="27"/>
        <v>3</v>
      </c>
      <c r="F299" s="42">
        <f t="shared" si="28"/>
        <v>3</v>
      </c>
      <c r="G299" s="42">
        <f t="shared" si="29"/>
        <v>9.5</v>
      </c>
      <c r="H299" s="114">
        <f>IF(AND(M299&gt;0,M299&lt;=STATS!$C$22),1,"")</f>
        <v>1</v>
      </c>
      <c r="J299" s="26">
        <v>298</v>
      </c>
      <c r="K299">
        <v>46.25502</v>
      </c>
      <c r="L299">
        <v>-91.91331</v>
      </c>
      <c r="M299" s="10">
        <v>9.5</v>
      </c>
      <c r="N299" s="10" t="s">
        <v>572</v>
      </c>
      <c r="O299" s="193" t="s">
        <v>614</v>
      </c>
      <c r="Q299" s="10">
        <v>1</v>
      </c>
      <c r="R299" s="17"/>
      <c r="S299" s="1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CY299" s="10">
        <v>1</v>
      </c>
      <c r="DA299" s="10">
        <v>1</v>
      </c>
      <c r="DE299" s="10">
        <v>1</v>
      </c>
      <c r="EZ299" s="111"/>
      <c r="FA299" s="111"/>
      <c r="FB299" s="111"/>
      <c r="FC299" s="111"/>
      <c r="FD299" s="111"/>
    </row>
    <row r="300" spans="2:160" ht="12.75">
      <c r="B300" s="42">
        <f t="shared" si="24"/>
        <v>2</v>
      </c>
      <c r="C300" s="42">
        <f t="shared" si="25"/>
        <v>2</v>
      </c>
      <c r="D300" s="42">
        <f t="shared" si="26"/>
        <v>1</v>
      </c>
      <c r="E300" s="42">
        <f t="shared" si="27"/>
        <v>2</v>
      </c>
      <c r="F300" s="42">
        <f t="shared" si="28"/>
        <v>1</v>
      </c>
      <c r="G300" s="42">
        <f t="shared" si="29"/>
        <v>10</v>
      </c>
      <c r="H300" s="114">
        <f>IF(AND(M300&gt;0,M300&lt;=STATS!$C$22),1,"")</f>
        <v>1</v>
      </c>
      <c r="J300" s="26">
        <v>299</v>
      </c>
      <c r="K300">
        <v>46.25457</v>
      </c>
      <c r="L300">
        <v>-91.91329</v>
      </c>
      <c r="M300" s="10">
        <v>10</v>
      </c>
      <c r="N300" s="10" t="s">
        <v>572</v>
      </c>
      <c r="O300" s="193" t="s">
        <v>614</v>
      </c>
      <c r="Q300" s="10">
        <v>1</v>
      </c>
      <c r="R300" s="17"/>
      <c r="S300" s="17">
        <v>1</v>
      </c>
      <c r="T300" s="27"/>
      <c r="U300" s="27"/>
      <c r="V300" s="27">
        <v>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EZ300" s="111"/>
      <c r="FA300" s="111"/>
      <c r="FB300" s="111"/>
      <c r="FC300" s="111"/>
      <c r="FD300" s="111"/>
    </row>
    <row r="301" spans="2:160" ht="12.75">
      <c r="B301" s="42">
        <f t="shared" si="24"/>
        <v>7</v>
      </c>
      <c r="C301" s="42">
        <f t="shared" si="25"/>
        <v>7</v>
      </c>
      <c r="D301" s="42">
        <f t="shared" si="26"/>
        <v>6</v>
      </c>
      <c r="E301" s="42">
        <f t="shared" si="27"/>
        <v>7</v>
      </c>
      <c r="F301" s="42">
        <f t="shared" si="28"/>
        <v>6</v>
      </c>
      <c r="G301" s="42">
        <f t="shared" si="29"/>
        <v>6</v>
      </c>
      <c r="H301" s="114">
        <f>IF(AND(M301&gt;0,M301&lt;=STATS!$C$22),1,"")</f>
        <v>1</v>
      </c>
      <c r="J301" s="26">
        <v>300</v>
      </c>
      <c r="K301">
        <v>46.25412</v>
      </c>
      <c r="L301">
        <v>-91.91328</v>
      </c>
      <c r="M301" s="10">
        <v>6</v>
      </c>
      <c r="N301" s="10" t="s">
        <v>572</v>
      </c>
      <c r="O301" s="193" t="s">
        <v>614</v>
      </c>
      <c r="Q301" s="10">
        <v>3</v>
      </c>
      <c r="R301" s="17"/>
      <c r="S301" s="17">
        <v>3</v>
      </c>
      <c r="T301" s="27"/>
      <c r="U301" s="27"/>
      <c r="V301" s="27">
        <v>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Q301" s="10">
        <v>1</v>
      </c>
      <c r="CI301" s="10">
        <v>1</v>
      </c>
      <c r="CW301" s="10">
        <v>1</v>
      </c>
      <c r="DA301" s="10">
        <v>1</v>
      </c>
      <c r="DE301" s="10">
        <v>1</v>
      </c>
      <c r="EZ301" s="111"/>
      <c r="FA301" s="111"/>
      <c r="FB301" s="111"/>
      <c r="FC301" s="111"/>
      <c r="FD301" s="111"/>
    </row>
    <row r="302" spans="2:160" ht="12.75">
      <c r="B302" s="42">
        <f t="shared" si="24"/>
        <v>2</v>
      </c>
      <c r="C302" s="42">
        <f t="shared" si="25"/>
        <v>2</v>
      </c>
      <c r="D302" s="42">
        <f t="shared" si="26"/>
        <v>2</v>
      </c>
      <c r="E302" s="42">
        <f t="shared" si="27"/>
        <v>2</v>
      </c>
      <c r="F302" s="42">
        <f t="shared" si="28"/>
        <v>2</v>
      </c>
      <c r="G302" s="42">
        <f t="shared" si="29"/>
        <v>4</v>
      </c>
      <c r="H302" s="114">
        <f>IF(AND(M302&gt;0,M302&lt;=STATS!$C$22),1,"")</f>
        <v>1</v>
      </c>
      <c r="J302" s="26">
        <v>301</v>
      </c>
      <c r="K302">
        <v>46.25367</v>
      </c>
      <c r="L302">
        <v>-91.91326</v>
      </c>
      <c r="M302" s="10">
        <v>4</v>
      </c>
      <c r="N302" s="10" t="s">
        <v>572</v>
      </c>
      <c r="O302" s="193" t="s">
        <v>614</v>
      </c>
      <c r="Q302" s="10">
        <v>2</v>
      </c>
      <c r="R302" s="17"/>
      <c r="S302" s="1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BG302" s="10">
        <v>1</v>
      </c>
      <c r="DA302" s="10">
        <v>2</v>
      </c>
      <c r="EZ302" s="111"/>
      <c r="FA302" s="111"/>
      <c r="FB302" s="111"/>
      <c r="FC302" s="111"/>
      <c r="FD302" s="111"/>
    </row>
    <row r="303" spans="2:160" ht="12.75">
      <c r="B303" s="42">
        <f t="shared" si="24"/>
        <v>2</v>
      </c>
      <c r="C303" s="42">
        <f t="shared" si="25"/>
        <v>2</v>
      </c>
      <c r="D303" s="42">
        <f t="shared" si="26"/>
        <v>2</v>
      </c>
      <c r="E303" s="42">
        <f t="shared" si="27"/>
        <v>2</v>
      </c>
      <c r="F303" s="42">
        <f t="shared" si="28"/>
        <v>2</v>
      </c>
      <c r="G303" s="42">
        <f t="shared" si="29"/>
        <v>2</v>
      </c>
      <c r="H303" s="114">
        <f>IF(AND(M303&gt;0,M303&lt;=STATS!$C$22),1,"")</f>
        <v>1</v>
      </c>
      <c r="J303" s="26">
        <v>302</v>
      </c>
      <c r="K303">
        <v>46.25322</v>
      </c>
      <c r="L303">
        <v>-91.91325</v>
      </c>
      <c r="M303" s="10">
        <v>2</v>
      </c>
      <c r="N303" s="10" t="s">
        <v>574</v>
      </c>
      <c r="O303" s="193" t="s">
        <v>614</v>
      </c>
      <c r="Q303" s="10">
        <v>3</v>
      </c>
      <c r="R303" s="17"/>
      <c r="S303" s="1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DE303" s="10">
        <v>1</v>
      </c>
      <c r="DZ303" s="10">
        <v>3</v>
      </c>
      <c r="EZ303" s="111"/>
      <c r="FA303" s="111"/>
      <c r="FB303" s="111"/>
      <c r="FC303" s="111"/>
      <c r="FD303" s="111"/>
    </row>
    <row r="304" spans="2:160" ht="12.75">
      <c r="B304" s="42">
        <f t="shared" si="24"/>
        <v>1</v>
      </c>
      <c r="C304" s="42">
        <f t="shared" si="25"/>
        <v>1</v>
      </c>
      <c r="D304" s="42">
        <f t="shared" si="26"/>
        <v>1</v>
      </c>
      <c r="E304" s="42">
        <f t="shared" si="27"/>
        <v>1</v>
      </c>
      <c r="F304" s="42">
        <f t="shared" si="28"/>
        <v>1</v>
      </c>
      <c r="G304" s="42">
        <f t="shared" si="29"/>
        <v>2</v>
      </c>
      <c r="H304" s="114">
        <f>IF(AND(M304&gt;0,M304&lt;=STATS!$C$22),1,"")</f>
        <v>1</v>
      </c>
      <c r="J304" s="26">
        <v>303</v>
      </c>
      <c r="K304">
        <v>46.25277</v>
      </c>
      <c r="L304">
        <v>-91.91323</v>
      </c>
      <c r="M304" s="10">
        <v>2</v>
      </c>
      <c r="N304" s="10" t="s">
        <v>573</v>
      </c>
      <c r="O304" s="193" t="s">
        <v>614</v>
      </c>
      <c r="Q304" s="10">
        <v>1</v>
      </c>
      <c r="R304" s="17"/>
      <c r="S304" s="1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ES304" s="10">
        <v>1</v>
      </c>
      <c r="EZ304" s="111"/>
      <c r="FA304" s="111"/>
      <c r="FB304" s="111"/>
      <c r="FC304" s="111"/>
      <c r="FD304" s="111"/>
    </row>
    <row r="305" spans="2:160" ht="12.75">
      <c r="B305" s="42">
        <f t="shared" si="24"/>
        <v>3</v>
      </c>
      <c r="C305" s="42">
        <f t="shared" si="25"/>
        <v>3</v>
      </c>
      <c r="D305" s="42">
        <f t="shared" si="26"/>
        <v>3</v>
      </c>
      <c r="E305" s="42">
        <f t="shared" si="27"/>
        <v>3</v>
      </c>
      <c r="F305" s="42">
        <f t="shared" si="28"/>
        <v>3</v>
      </c>
      <c r="G305" s="42">
        <f t="shared" si="29"/>
        <v>5</v>
      </c>
      <c r="H305" s="114">
        <f>IF(AND(M305&gt;0,M305&lt;=STATS!$C$22),1,"")</f>
        <v>1</v>
      </c>
      <c r="J305" s="26">
        <v>304</v>
      </c>
      <c r="K305">
        <v>46.25232</v>
      </c>
      <c r="L305">
        <v>-91.91321</v>
      </c>
      <c r="M305" s="10">
        <v>5</v>
      </c>
      <c r="N305" s="10" t="s">
        <v>572</v>
      </c>
      <c r="O305" s="193" t="s">
        <v>614</v>
      </c>
      <c r="Q305" s="10">
        <v>2</v>
      </c>
      <c r="R305" s="17"/>
      <c r="S305" s="1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Q305" s="10">
        <v>2</v>
      </c>
      <c r="CI305" s="10">
        <v>1</v>
      </c>
      <c r="DA305" s="10">
        <v>2</v>
      </c>
      <c r="EZ305" s="111"/>
      <c r="FA305" s="111"/>
      <c r="FB305" s="111"/>
      <c r="FC305" s="111"/>
      <c r="FD305" s="111"/>
    </row>
    <row r="306" spans="2:160" ht="12.75">
      <c r="B306" s="42">
        <f t="shared" si="24"/>
        <v>4</v>
      </c>
      <c r="C306" s="42">
        <f t="shared" si="25"/>
        <v>4</v>
      </c>
      <c r="D306" s="42">
        <f t="shared" si="26"/>
        <v>4</v>
      </c>
      <c r="E306" s="42">
        <f t="shared" si="27"/>
        <v>4</v>
      </c>
      <c r="F306" s="42">
        <f t="shared" si="28"/>
        <v>4</v>
      </c>
      <c r="G306" s="42">
        <f t="shared" si="29"/>
        <v>5</v>
      </c>
      <c r="H306" s="114">
        <f>IF(AND(M306&gt;0,M306&lt;=STATS!$C$22),1,"")</f>
        <v>1</v>
      </c>
      <c r="J306" s="26">
        <v>305</v>
      </c>
      <c r="K306">
        <v>46.25187</v>
      </c>
      <c r="L306">
        <v>-91.9132</v>
      </c>
      <c r="M306" s="10">
        <v>5</v>
      </c>
      <c r="N306" s="10" t="s">
        <v>572</v>
      </c>
      <c r="O306" s="193" t="s">
        <v>614</v>
      </c>
      <c r="Q306" s="10">
        <v>2</v>
      </c>
      <c r="R306" s="17"/>
      <c r="S306" s="17"/>
      <c r="T306" s="27"/>
      <c r="U306" s="27"/>
      <c r="V306" s="27">
        <v>1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Q306" s="10">
        <v>1</v>
      </c>
      <c r="CW306" s="10">
        <v>2</v>
      </c>
      <c r="DA306" s="10">
        <v>2</v>
      </c>
      <c r="EZ306" s="111"/>
      <c r="FA306" s="111"/>
      <c r="FB306" s="111"/>
      <c r="FC306" s="111"/>
      <c r="FD306" s="111"/>
    </row>
    <row r="307" spans="2:160" ht="12.75">
      <c r="B307" s="42">
        <f t="shared" si="24"/>
        <v>3</v>
      </c>
      <c r="C307" s="42">
        <f t="shared" si="25"/>
        <v>3</v>
      </c>
      <c r="D307" s="42">
        <f t="shared" si="26"/>
        <v>3</v>
      </c>
      <c r="E307" s="42">
        <f t="shared" si="27"/>
        <v>3</v>
      </c>
      <c r="F307" s="42">
        <f t="shared" si="28"/>
        <v>3</v>
      </c>
      <c r="G307" s="42">
        <f t="shared" si="29"/>
        <v>5</v>
      </c>
      <c r="H307" s="114">
        <f>IF(AND(M307&gt;0,M307&lt;=STATS!$C$22),1,"")</f>
        <v>1</v>
      </c>
      <c r="J307" s="26">
        <v>306</v>
      </c>
      <c r="K307">
        <v>46.25142</v>
      </c>
      <c r="L307">
        <v>-91.91318</v>
      </c>
      <c r="M307" s="10">
        <v>5</v>
      </c>
      <c r="N307" s="10" t="s">
        <v>572</v>
      </c>
      <c r="O307" s="193" t="s">
        <v>614</v>
      </c>
      <c r="Q307" s="10">
        <v>3</v>
      </c>
      <c r="R307" s="17"/>
      <c r="S307" s="1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Q307" s="10">
        <v>1</v>
      </c>
      <c r="CI307" s="10">
        <v>1</v>
      </c>
      <c r="DA307" s="10">
        <v>3</v>
      </c>
      <c r="EZ307" s="111"/>
      <c r="FA307" s="111"/>
      <c r="FB307" s="111"/>
      <c r="FC307" s="111"/>
      <c r="FD307" s="111"/>
    </row>
    <row r="308" spans="2:160" ht="12.75">
      <c r="B308" s="42">
        <f t="shared" si="24"/>
        <v>3</v>
      </c>
      <c r="C308" s="42">
        <f t="shared" si="25"/>
        <v>3</v>
      </c>
      <c r="D308" s="42">
        <f t="shared" si="26"/>
        <v>3</v>
      </c>
      <c r="E308" s="42">
        <f t="shared" si="27"/>
        <v>3</v>
      </c>
      <c r="F308" s="42">
        <f t="shared" si="28"/>
        <v>3</v>
      </c>
      <c r="G308" s="42">
        <f t="shared" si="29"/>
        <v>5</v>
      </c>
      <c r="H308" s="114">
        <f>IF(AND(M308&gt;0,M308&lt;=STATS!$C$22),1,"")</f>
        <v>1</v>
      </c>
      <c r="J308" s="26">
        <v>307</v>
      </c>
      <c r="K308">
        <v>46.25097</v>
      </c>
      <c r="L308">
        <v>-91.91317</v>
      </c>
      <c r="M308" s="10">
        <v>5</v>
      </c>
      <c r="N308" s="10" t="s">
        <v>572</v>
      </c>
      <c r="O308" s="193" t="s">
        <v>614</v>
      </c>
      <c r="Q308" s="10">
        <v>3</v>
      </c>
      <c r="R308" s="17"/>
      <c r="S308" s="1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Q308" s="10">
        <v>1</v>
      </c>
      <c r="CI308" s="10">
        <v>1</v>
      </c>
      <c r="DA308" s="10">
        <v>3</v>
      </c>
      <c r="EZ308" s="111"/>
      <c r="FA308" s="111"/>
      <c r="FB308" s="111"/>
      <c r="FC308" s="111"/>
      <c r="FD308" s="111"/>
    </row>
    <row r="309" spans="2:160" ht="12.75">
      <c r="B309" s="42">
        <f t="shared" si="24"/>
        <v>3</v>
      </c>
      <c r="C309" s="42">
        <f t="shared" si="25"/>
        <v>3</v>
      </c>
      <c r="D309" s="42">
        <f t="shared" si="26"/>
        <v>3</v>
      </c>
      <c r="E309" s="42">
        <f t="shared" si="27"/>
        <v>3</v>
      </c>
      <c r="F309" s="42">
        <f t="shared" si="28"/>
        <v>3</v>
      </c>
      <c r="G309" s="42">
        <f t="shared" si="29"/>
        <v>5</v>
      </c>
      <c r="H309" s="114">
        <f>IF(AND(M309&gt;0,M309&lt;=STATS!$C$22),1,"")</f>
        <v>1</v>
      </c>
      <c r="J309" s="26">
        <v>308</v>
      </c>
      <c r="K309">
        <v>46.25052</v>
      </c>
      <c r="L309">
        <v>-91.91315</v>
      </c>
      <c r="M309" s="10">
        <v>5</v>
      </c>
      <c r="N309" s="10" t="s">
        <v>572</v>
      </c>
      <c r="O309" s="193" t="s">
        <v>614</v>
      </c>
      <c r="Q309" s="10">
        <v>3</v>
      </c>
      <c r="R309" s="17"/>
      <c r="S309" s="1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Q309" s="10">
        <v>2</v>
      </c>
      <c r="CI309" s="10">
        <v>1</v>
      </c>
      <c r="DA309" s="10">
        <v>3</v>
      </c>
      <c r="EZ309" s="111"/>
      <c r="FA309" s="111"/>
      <c r="FB309" s="111"/>
      <c r="FC309" s="111"/>
      <c r="FD309" s="111"/>
    </row>
    <row r="310" spans="2:160" ht="12.75">
      <c r="B310" s="42">
        <f t="shared" si="24"/>
        <v>4</v>
      </c>
      <c r="C310" s="42">
        <f t="shared" si="25"/>
        <v>4</v>
      </c>
      <c r="D310" s="42">
        <f t="shared" si="26"/>
        <v>4</v>
      </c>
      <c r="E310" s="42">
        <f t="shared" si="27"/>
        <v>4</v>
      </c>
      <c r="F310" s="42">
        <f t="shared" si="28"/>
        <v>4</v>
      </c>
      <c r="G310" s="42">
        <f t="shared" si="29"/>
        <v>4</v>
      </c>
      <c r="H310" s="114">
        <f>IF(AND(M310&gt;0,M310&lt;=STATS!$C$22),1,"")</f>
        <v>1</v>
      </c>
      <c r="J310" s="26">
        <v>309</v>
      </c>
      <c r="K310">
        <v>46.24693</v>
      </c>
      <c r="L310">
        <v>-91.91303</v>
      </c>
      <c r="M310" s="10">
        <v>4</v>
      </c>
      <c r="N310" s="10" t="s">
        <v>572</v>
      </c>
      <c r="O310" s="193" t="s">
        <v>614</v>
      </c>
      <c r="Q310" s="10">
        <v>2</v>
      </c>
      <c r="R310" s="17"/>
      <c r="S310" s="1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Q310" s="10">
        <v>2</v>
      </c>
      <c r="CY310" s="10">
        <v>1</v>
      </c>
      <c r="CZ310" s="10">
        <v>1</v>
      </c>
      <c r="DA310" s="10">
        <v>2</v>
      </c>
      <c r="EZ310" s="111"/>
      <c r="FA310" s="111"/>
      <c r="FB310" s="111"/>
      <c r="FC310" s="111"/>
      <c r="FD310" s="111"/>
    </row>
    <row r="311" spans="2:160" ht="12.75">
      <c r="B311" s="42">
        <f t="shared" si="24"/>
        <v>6</v>
      </c>
      <c r="C311" s="42">
        <f t="shared" si="25"/>
        <v>6</v>
      </c>
      <c r="D311" s="42">
        <f t="shared" si="26"/>
        <v>6</v>
      </c>
      <c r="E311" s="42">
        <f t="shared" si="27"/>
        <v>6</v>
      </c>
      <c r="F311" s="42">
        <f t="shared" si="28"/>
        <v>6</v>
      </c>
      <c r="G311" s="42">
        <f t="shared" si="29"/>
        <v>4</v>
      </c>
      <c r="H311" s="114">
        <f>IF(AND(M311&gt;0,M311&lt;=STATS!$C$22),1,"")</f>
        <v>1</v>
      </c>
      <c r="J311" s="26">
        <v>310</v>
      </c>
      <c r="K311">
        <v>46.24648</v>
      </c>
      <c r="L311">
        <v>-91.91301</v>
      </c>
      <c r="M311" s="10">
        <v>4</v>
      </c>
      <c r="N311" s="10" t="s">
        <v>572</v>
      </c>
      <c r="O311" s="193" t="s">
        <v>614</v>
      </c>
      <c r="Q311" s="10">
        <v>2</v>
      </c>
      <c r="R311" s="17"/>
      <c r="S311" s="1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>
        <v>1</v>
      </c>
      <c r="AF311" s="27"/>
      <c r="AG311" s="27"/>
      <c r="AH311" s="27"/>
      <c r="AQ311" s="10">
        <v>1</v>
      </c>
      <c r="CI311" s="10">
        <v>1</v>
      </c>
      <c r="CW311" s="10">
        <v>2</v>
      </c>
      <c r="CZ311" s="10">
        <v>1</v>
      </c>
      <c r="DA311" s="10">
        <v>2</v>
      </c>
      <c r="EZ311" s="111"/>
      <c r="FA311" s="111"/>
      <c r="FB311" s="111"/>
      <c r="FC311" s="111"/>
      <c r="FD311" s="111"/>
    </row>
    <row r="312" spans="2:160" ht="12.75">
      <c r="B312" s="42">
        <f t="shared" si="24"/>
        <v>4</v>
      </c>
      <c r="C312" s="42">
        <f t="shared" si="25"/>
        <v>4</v>
      </c>
      <c r="D312" s="42">
        <f t="shared" si="26"/>
        <v>4</v>
      </c>
      <c r="E312" s="42">
        <f t="shared" si="27"/>
        <v>4</v>
      </c>
      <c r="F312" s="42">
        <f t="shared" si="28"/>
        <v>4</v>
      </c>
      <c r="G312" s="42">
        <f t="shared" si="29"/>
        <v>3</v>
      </c>
      <c r="H312" s="114">
        <f>IF(AND(M312&gt;0,M312&lt;=STATS!$C$22),1,"")</f>
        <v>1</v>
      </c>
      <c r="J312" s="26">
        <v>311</v>
      </c>
      <c r="K312">
        <v>46.24603</v>
      </c>
      <c r="L312">
        <v>-91.913</v>
      </c>
      <c r="M312" s="10">
        <v>3</v>
      </c>
      <c r="N312" s="10" t="s">
        <v>572</v>
      </c>
      <c r="O312" s="193" t="s">
        <v>614</v>
      </c>
      <c r="Q312" s="10">
        <v>2</v>
      </c>
      <c r="R312" s="17"/>
      <c r="S312" s="1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>
        <v>2</v>
      </c>
      <c r="AF312" s="27"/>
      <c r="AG312" s="27"/>
      <c r="AH312" s="27"/>
      <c r="AQ312" s="10">
        <v>2</v>
      </c>
      <c r="CY312" s="10">
        <v>1</v>
      </c>
      <c r="CZ312" s="10">
        <v>1</v>
      </c>
      <c r="EZ312" s="111"/>
      <c r="FA312" s="111"/>
      <c r="FB312" s="111"/>
      <c r="FC312" s="111"/>
      <c r="FD312" s="111"/>
    </row>
    <row r="313" spans="2:160" ht="12.75">
      <c r="B313" s="42">
        <f t="shared" si="24"/>
        <v>4</v>
      </c>
      <c r="C313" s="42">
        <f t="shared" si="25"/>
        <v>4</v>
      </c>
      <c r="D313" s="42">
        <f t="shared" si="26"/>
        <v>4</v>
      </c>
      <c r="E313" s="42">
        <f t="shared" si="27"/>
        <v>4</v>
      </c>
      <c r="F313" s="42">
        <f t="shared" si="28"/>
        <v>4</v>
      </c>
      <c r="G313" s="42">
        <f t="shared" si="29"/>
        <v>2</v>
      </c>
      <c r="H313" s="114">
        <f>IF(AND(M313&gt;0,M313&lt;=STATS!$C$22),1,"")</f>
        <v>1</v>
      </c>
      <c r="J313" s="26">
        <v>312</v>
      </c>
      <c r="K313">
        <v>46.24558</v>
      </c>
      <c r="L313">
        <v>-91.91298</v>
      </c>
      <c r="M313" s="10">
        <v>2</v>
      </c>
      <c r="N313" s="10" t="s">
        <v>572</v>
      </c>
      <c r="O313" s="193" t="s">
        <v>614</v>
      </c>
      <c r="Q313" s="10">
        <v>2</v>
      </c>
      <c r="R313" s="17"/>
      <c r="S313" s="1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CB313" s="10">
        <v>2</v>
      </c>
      <c r="CY313" s="10">
        <v>1</v>
      </c>
      <c r="DA313" s="10">
        <v>2</v>
      </c>
      <c r="DE313" s="10">
        <v>1</v>
      </c>
      <c r="EZ313" s="111"/>
      <c r="FA313" s="111"/>
      <c r="FB313" s="111"/>
      <c r="FC313" s="111"/>
      <c r="FD313" s="111"/>
    </row>
    <row r="314" spans="2:161" ht="12.75">
      <c r="B314" s="42">
        <f t="shared" si="24"/>
        <v>2</v>
      </c>
      <c r="C314" s="42">
        <f t="shared" si="25"/>
        <v>2</v>
      </c>
      <c r="D314" s="42">
        <f t="shared" si="26"/>
        <v>2</v>
      </c>
      <c r="E314" s="42">
        <f t="shared" si="27"/>
        <v>2</v>
      </c>
      <c r="F314" s="42">
        <f t="shared" si="28"/>
        <v>2</v>
      </c>
      <c r="G314" s="42">
        <f t="shared" si="29"/>
        <v>1</v>
      </c>
      <c r="H314" s="114">
        <f>IF(AND(M314&gt;0,M314&lt;=STATS!$C$22),1,"")</f>
        <v>1</v>
      </c>
      <c r="J314" s="26">
        <v>313</v>
      </c>
      <c r="K314">
        <v>46.25908</v>
      </c>
      <c r="L314">
        <v>-91.9128</v>
      </c>
      <c r="M314" s="10">
        <v>1</v>
      </c>
      <c r="N314" s="10" t="s">
        <v>574</v>
      </c>
      <c r="O314" s="193" t="s">
        <v>614</v>
      </c>
      <c r="Q314" s="10">
        <v>3</v>
      </c>
      <c r="R314" s="17"/>
      <c r="S314" s="1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CB314" s="10">
        <v>2</v>
      </c>
      <c r="EZ314" s="111"/>
      <c r="FA314" s="111"/>
      <c r="FB314" s="111"/>
      <c r="FC314" s="111"/>
      <c r="FD314" s="111"/>
      <c r="FE314" s="10">
        <v>3</v>
      </c>
    </row>
    <row r="315" spans="2:160" ht="12.75">
      <c r="B315" s="42">
        <f t="shared" si="24"/>
        <v>2</v>
      </c>
      <c r="C315" s="42">
        <f t="shared" si="25"/>
        <v>2</v>
      </c>
      <c r="D315" s="42">
        <f t="shared" si="26"/>
        <v>2</v>
      </c>
      <c r="E315" s="42">
        <f t="shared" si="27"/>
        <v>2</v>
      </c>
      <c r="F315" s="42">
        <f t="shared" si="28"/>
        <v>2</v>
      </c>
      <c r="G315" s="42">
        <f t="shared" si="29"/>
        <v>4</v>
      </c>
      <c r="H315" s="114">
        <f>IF(AND(M315&gt;0,M315&lt;=STATS!$C$22),1,"")</f>
        <v>1</v>
      </c>
      <c r="J315" s="26">
        <v>314</v>
      </c>
      <c r="K315">
        <v>46.25863</v>
      </c>
      <c r="L315">
        <v>-91.91279</v>
      </c>
      <c r="M315" s="10">
        <v>4</v>
      </c>
      <c r="N315" s="10" t="s">
        <v>572</v>
      </c>
      <c r="O315" s="193" t="s">
        <v>614</v>
      </c>
      <c r="Q315" s="10">
        <v>3</v>
      </c>
      <c r="R315" s="17"/>
      <c r="S315" s="1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CI315" s="10">
        <v>1</v>
      </c>
      <c r="DA315" s="10">
        <v>3</v>
      </c>
      <c r="EZ315" s="111"/>
      <c r="FA315" s="111"/>
      <c r="FB315" s="111"/>
      <c r="FC315" s="111"/>
      <c r="FD315" s="111"/>
    </row>
    <row r="316" spans="2:160" ht="12.75">
      <c r="B316" s="42">
        <f t="shared" si="24"/>
        <v>2</v>
      </c>
      <c r="C316" s="42">
        <f t="shared" si="25"/>
        <v>2</v>
      </c>
      <c r="D316" s="42">
        <f t="shared" si="26"/>
        <v>2</v>
      </c>
      <c r="E316" s="42">
        <f t="shared" si="27"/>
        <v>2</v>
      </c>
      <c r="F316" s="42">
        <f t="shared" si="28"/>
        <v>2</v>
      </c>
      <c r="G316" s="42">
        <f t="shared" si="29"/>
        <v>4.5</v>
      </c>
      <c r="H316" s="114">
        <f>IF(AND(M316&gt;0,M316&lt;=STATS!$C$22),1,"")</f>
        <v>1</v>
      </c>
      <c r="J316" s="26">
        <v>315</v>
      </c>
      <c r="K316">
        <v>46.25818</v>
      </c>
      <c r="L316">
        <v>-91.91277</v>
      </c>
      <c r="M316" s="10">
        <v>4.5</v>
      </c>
      <c r="N316" s="10" t="s">
        <v>572</v>
      </c>
      <c r="O316" s="193" t="s">
        <v>614</v>
      </c>
      <c r="Q316" s="10">
        <v>3</v>
      </c>
      <c r="R316" s="17"/>
      <c r="S316" s="1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Q316" s="10">
        <v>1</v>
      </c>
      <c r="DA316" s="10">
        <v>3</v>
      </c>
      <c r="EZ316" s="111"/>
      <c r="FA316" s="111"/>
      <c r="FB316" s="111"/>
      <c r="FC316" s="111"/>
      <c r="FD316" s="111"/>
    </row>
    <row r="317" spans="2:160" ht="12.75">
      <c r="B317" s="42">
        <f t="shared" si="24"/>
        <v>4</v>
      </c>
      <c r="C317" s="42">
        <f t="shared" si="25"/>
        <v>4</v>
      </c>
      <c r="D317" s="42">
        <f t="shared" si="26"/>
        <v>4</v>
      </c>
      <c r="E317" s="42">
        <f t="shared" si="27"/>
        <v>4</v>
      </c>
      <c r="F317" s="42">
        <f t="shared" si="28"/>
        <v>4</v>
      </c>
      <c r="G317" s="42">
        <f t="shared" si="29"/>
        <v>5</v>
      </c>
      <c r="H317" s="114">
        <f>IF(AND(M317&gt;0,M317&lt;=STATS!$C$22),1,"")</f>
        <v>1</v>
      </c>
      <c r="J317" s="26">
        <v>316</v>
      </c>
      <c r="K317">
        <v>46.25773</v>
      </c>
      <c r="L317">
        <v>-91.91275</v>
      </c>
      <c r="M317" s="10">
        <v>5</v>
      </c>
      <c r="N317" s="10" t="s">
        <v>572</v>
      </c>
      <c r="O317" s="193" t="s">
        <v>614</v>
      </c>
      <c r="Q317" s="10">
        <v>2</v>
      </c>
      <c r="R317" s="17"/>
      <c r="S317" s="1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BG317" s="10">
        <v>1</v>
      </c>
      <c r="CI317" s="10">
        <v>1</v>
      </c>
      <c r="CW317" s="10">
        <v>1</v>
      </c>
      <c r="DA317" s="10">
        <v>2</v>
      </c>
      <c r="EZ317" s="111"/>
      <c r="FA317" s="111"/>
      <c r="FB317" s="111"/>
      <c r="FC317" s="111"/>
      <c r="FD317" s="111"/>
    </row>
    <row r="318" spans="2:160" ht="12.75">
      <c r="B318" s="42">
        <f t="shared" si="24"/>
        <v>3</v>
      </c>
      <c r="C318" s="42">
        <f t="shared" si="25"/>
        <v>3</v>
      </c>
      <c r="D318" s="42">
        <f t="shared" si="26"/>
        <v>3</v>
      </c>
      <c r="E318" s="42">
        <f t="shared" si="27"/>
        <v>3</v>
      </c>
      <c r="F318" s="42">
        <f t="shared" si="28"/>
        <v>3</v>
      </c>
      <c r="G318" s="42">
        <f t="shared" si="29"/>
        <v>6.5</v>
      </c>
      <c r="H318" s="114">
        <f>IF(AND(M318&gt;0,M318&lt;=STATS!$C$22),1,"")</f>
        <v>1</v>
      </c>
      <c r="J318" s="26">
        <v>317</v>
      </c>
      <c r="K318">
        <v>46.25728</v>
      </c>
      <c r="L318">
        <v>-91.91274</v>
      </c>
      <c r="M318" s="10">
        <v>6.5</v>
      </c>
      <c r="N318" s="10" t="s">
        <v>572</v>
      </c>
      <c r="O318" s="193" t="s">
        <v>614</v>
      </c>
      <c r="Q318" s="10">
        <v>2</v>
      </c>
      <c r="R318" s="17"/>
      <c r="S318" s="1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>
        <v>1</v>
      </c>
      <c r="AF318" s="27"/>
      <c r="AG318" s="27"/>
      <c r="AH318" s="27"/>
      <c r="DA318" s="10">
        <v>1</v>
      </c>
      <c r="DE318" s="10">
        <v>2</v>
      </c>
      <c r="EZ318" s="111"/>
      <c r="FA318" s="111"/>
      <c r="FB318" s="111"/>
      <c r="FC318" s="111"/>
      <c r="FD318" s="111"/>
    </row>
    <row r="319" spans="2:160" ht="12.75">
      <c r="B319" s="42">
        <f t="shared" si="24"/>
        <v>2</v>
      </c>
      <c r="C319" s="42">
        <f t="shared" si="25"/>
        <v>2</v>
      </c>
      <c r="D319" s="42">
        <f t="shared" si="26"/>
        <v>2</v>
      </c>
      <c r="E319" s="42">
        <f t="shared" si="27"/>
        <v>2</v>
      </c>
      <c r="F319" s="42">
        <f t="shared" si="28"/>
        <v>2</v>
      </c>
      <c r="G319" s="42">
        <f t="shared" si="29"/>
        <v>9</v>
      </c>
      <c r="H319" s="114">
        <f>IF(AND(M319&gt;0,M319&lt;=STATS!$C$22),1,"")</f>
        <v>1</v>
      </c>
      <c r="J319" s="26">
        <v>318</v>
      </c>
      <c r="K319">
        <v>46.25683</v>
      </c>
      <c r="L319">
        <v>-91.91272</v>
      </c>
      <c r="M319" s="10">
        <v>9</v>
      </c>
      <c r="N319" s="10" t="s">
        <v>572</v>
      </c>
      <c r="O319" s="193" t="s">
        <v>614</v>
      </c>
      <c r="Q319" s="10">
        <v>2</v>
      </c>
      <c r="R319" s="17"/>
      <c r="S319" s="1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>
        <v>1</v>
      </c>
      <c r="AF319" s="27"/>
      <c r="AG319" s="27"/>
      <c r="AH319" s="27"/>
      <c r="DE319" s="10">
        <v>2</v>
      </c>
      <c r="EZ319" s="111"/>
      <c r="FA319" s="111"/>
      <c r="FB319" s="111"/>
      <c r="FC319" s="111"/>
      <c r="FD319" s="111"/>
    </row>
    <row r="320" spans="2:160" ht="12.75">
      <c r="B320" s="42">
        <f t="shared" si="24"/>
        <v>0</v>
      </c>
      <c r="C320" s="42">
        <f t="shared" si="25"/>
      </c>
      <c r="D320" s="42">
        <f t="shared" si="26"/>
      </c>
      <c r="E320" s="42">
        <f t="shared" si="27"/>
        <v>0</v>
      </c>
      <c r="F320" s="42">
        <f t="shared" si="28"/>
        <v>0</v>
      </c>
      <c r="G320" s="42">
        <f t="shared" si="29"/>
      </c>
      <c r="H320" s="114">
        <f>IF(AND(M320&gt;0,M320&lt;=STATS!$C$22),1,"")</f>
        <v>1</v>
      </c>
      <c r="J320" s="26">
        <v>319</v>
      </c>
      <c r="K320">
        <v>46.25638</v>
      </c>
      <c r="L320">
        <v>-91.91271</v>
      </c>
      <c r="M320" s="10">
        <v>9.5</v>
      </c>
      <c r="N320" s="10" t="s">
        <v>574</v>
      </c>
      <c r="O320" s="193" t="s">
        <v>614</v>
      </c>
      <c r="R320" s="17"/>
      <c r="S320" s="1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EZ320" s="111"/>
      <c r="FA320" s="111"/>
      <c r="FB320" s="111"/>
      <c r="FC320" s="111"/>
      <c r="FD320" s="111"/>
    </row>
    <row r="321" spans="2:160" ht="12.75">
      <c r="B321" s="42">
        <f t="shared" si="24"/>
        <v>1</v>
      </c>
      <c r="C321" s="42">
        <f t="shared" si="25"/>
        <v>1</v>
      </c>
      <c r="D321" s="42">
        <f t="shared" si="26"/>
        <v>1</v>
      </c>
      <c r="E321" s="42">
        <f t="shared" si="27"/>
        <v>1</v>
      </c>
      <c r="F321" s="42">
        <f t="shared" si="28"/>
        <v>1</v>
      </c>
      <c r="G321" s="42">
        <f t="shared" si="29"/>
        <v>10</v>
      </c>
      <c r="H321" s="114">
        <f>IF(AND(M321&gt;0,M321&lt;=STATS!$C$22),1,"")</f>
        <v>1</v>
      </c>
      <c r="J321" s="26">
        <v>320</v>
      </c>
      <c r="K321">
        <v>46.25593</v>
      </c>
      <c r="L321">
        <v>-91.91269</v>
      </c>
      <c r="M321" s="10">
        <v>10</v>
      </c>
      <c r="N321" s="10" t="s">
        <v>573</v>
      </c>
      <c r="O321" s="193" t="s">
        <v>614</v>
      </c>
      <c r="Q321" s="10">
        <v>1</v>
      </c>
      <c r="R321" s="17"/>
      <c r="S321" s="1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ES321" s="10">
        <v>1</v>
      </c>
      <c r="EZ321" s="111"/>
      <c r="FA321" s="111"/>
      <c r="FB321" s="111"/>
      <c r="FC321" s="111"/>
      <c r="FD321" s="111"/>
    </row>
    <row r="322" spans="2:160" ht="12.75">
      <c r="B322" s="42">
        <f aca="true" t="shared" si="30" ref="B322:B385">COUNT(R322:EY322,FE322:FM322)</f>
        <v>6</v>
      </c>
      <c r="C322" s="42">
        <f aca="true" t="shared" si="31" ref="C322:C385">IF(COUNT(R322:EY322,FE322:FM322)&gt;0,COUNT(R322:EY322,FE322:FM322),"")</f>
        <v>6</v>
      </c>
      <c r="D322" s="42">
        <f aca="true" t="shared" si="32" ref="D322:D385">IF(COUNT(T322:BJ322,BL322:BT322,BV322:CB322,CD322:EY322,FE322:FM322)&gt;0,COUNT(T322:BJ322,BL322:BT322,BV322:CB322,CD322:EY322,FE322:FM322),"")</f>
        <v>5</v>
      </c>
      <c r="E322" s="42">
        <f aca="true" t="shared" si="33" ref="E322:E385">IF(H322=1,COUNT(R322:EY322,FE322:FM322),"")</f>
        <v>6</v>
      </c>
      <c r="F322" s="42">
        <f aca="true" t="shared" si="34" ref="F322:F385">IF(H322=1,COUNT(T322:BJ322,BL322:BT322,BV322:CB322,CD322:EY322,FE322:FM322),"")</f>
        <v>5</v>
      </c>
      <c r="G322" s="42">
        <f aca="true" t="shared" si="35" ref="G322:G385">IF($B322&gt;=1,$M322,"")</f>
        <v>8</v>
      </c>
      <c r="H322" s="114">
        <f>IF(AND(M322&gt;0,M322&lt;=STATS!$C$22),1,"")</f>
        <v>1</v>
      </c>
      <c r="J322" s="26">
        <v>321</v>
      </c>
      <c r="K322">
        <v>46.25548</v>
      </c>
      <c r="L322">
        <v>-91.91268</v>
      </c>
      <c r="M322" s="10">
        <v>8</v>
      </c>
      <c r="N322" s="10" t="s">
        <v>572</v>
      </c>
      <c r="O322" s="193" t="s">
        <v>614</v>
      </c>
      <c r="Q322" s="10">
        <v>2</v>
      </c>
      <c r="R322" s="17"/>
      <c r="S322" s="17">
        <v>1</v>
      </c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BG322" s="10">
        <v>1</v>
      </c>
      <c r="BO322" s="10">
        <v>2</v>
      </c>
      <c r="BW322" s="10">
        <v>1</v>
      </c>
      <c r="DA322" s="10">
        <v>1</v>
      </c>
      <c r="ES322" s="10">
        <v>1</v>
      </c>
      <c r="EZ322" s="111"/>
      <c r="FA322" s="111"/>
      <c r="FB322" s="111"/>
      <c r="FC322" s="111"/>
      <c r="FD322" s="111"/>
    </row>
    <row r="323" spans="2:160" ht="12.75">
      <c r="B323" s="42">
        <f t="shared" si="30"/>
        <v>6</v>
      </c>
      <c r="C323" s="42">
        <f t="shared" si="31"/>
        <v>6</v>
      </c>
      <c r="D323" s="42">
        <f t="shared" si="32"/>
        <v>6</v>
      </c>
      <c r="E323" s="42">
        <f t="shared" si="33"/>
        <v>6</v>
      </c>
      <c r="F323" s="42">
        <f t="shared" si="34"/>
        <v>6</v>
      </c>
      <c r="G323" s="42">
        <f t="shared" si="35"/>
        <v>6</v>
      </c>
      <c r="H323" s="114">
        <f>IF(AND(M323&gt;0,M323&lt;=STATS!$C$22),1,"")</f>
        <v>1</v>
      </c>
      <c r="J323" s="26">
        <v>322</v>
      </c>
      <c r="K323">
        <v>46.25503</v>
      </c>
      <c r="L323">
        <v>-91.91266</v>
      </c>
      <c r="M323" s="10">
        <v>6</v>
      </c>
      <c r="N323" s="10" t="s">
        <v>572</v>
      </c>
      <c r="O323" s="193" t="s">
        <v>614</v>
      </c>
      <c r="Q323" s="10">
        <v>2</v>
      </c>
      <c r="R323" s="17"/>
      <c r="S323" s="17"/>
      <c r="T323" s="27"/>
      <c r="U323" s="27"/>
      <c r="V323" s="27">
        <v>1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Q323" s="10">
        <v>1</v>
      </c>
      <c r="CI323" s="10">
        <v>1</v>
      </c>
      <c r="CW323" s="10">
        <v>1</v>
      </c>
      <c r="DA323" s="10">
        <v>2</v>
      </c>
      <c r="DE323" s="10">
        <v>2</v>
      </c>
      <c r="EZ323" s="111"/>
      <c r="FA323" s="111"/>
      <c r="FB323" s="111"/>
      <c r="FC323" s="111"/>
      <c r="FD323" s="111"/>
    </row>
    <row r="324" spans="2:160" ht="12.75">
      <c r="B324" s="42">
        <f t="shared" si="30"/>
        <v>4</v>
      </c>
      <c r="C324" s="42">
        <f t="shared" si="31"/>
        <v>4</v>
      </c>
      <c r="D324" s="42">
        <f t="shared" si="32"/>
        <v>4</v>
      </c>
      <c r="E324" s="42">
        <f t="shared" si="33"/>
        <v>4</v>
      </c>
      <c r="F324" s="42">
        <f t="shared" si="34"/>
        <v>4</v>
      </c>
      <c r="G324" s="42">
        <f t="shared" si="35"/>
        <v>7</v>
      </c>
      <c r="H324" s="114">
        <f>IF(AND(M324&gt;0,M324&lt;=STATS!$C$22),1,"")</f>
        <v>1</v>
      </c>
      <c r="J324" s="26">
        <v>323</v>
      </c>
      <c r="K324">
        <v>46.25458</v>
      </c>
      <c r="L324">
        <v>-91.91264</v>
      </c>
      <c r="M324" s="10">
        <v>7</v>
      </c>
      <c r="N324" s="10" t="s">
        <v>572</v>
      </c>
      <c r="O324" s="193" t="s">
        <v>614</v>
      </c>
      <c r="Q324" s="10">
        <v>1</v>
      </c>
      <c r="R324" s="17"/>
      <c r="S324" s="1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Q324" s="10">
        <v>1</v>
      </c>
      <c r="BW324" s="10">
        <v>1</v>
      </c>
      <c r="DA324" s="10">
        <v>1</v>
      </c>
      <c r="ES324" s="10">
        <v>1</v>
      </c>
      <c r="EZ324" s="111"/>
      <c r="FA324" s="111"/>
      <c r="FB324" s="111"/>
      <c r="FC324" s="111"/>
      <c r="FD324" s="111"/>
    </row>
    <row r="325" spans="2:160" ht="12.75">
      <c r="B325" s="42">
        <f t="shared" si="30"/>
        <v>4</v>
      </c>
      <c r="C325" s="42">
        <f t="shared" si="31"/>
        <v>4</v>
      </c>
      <c r="D325" s="42">
        <f t="shared" si="32"/>
        <v>4</v>
      </c>
      <c r="E325" s="42">
        <f t="shared" si="33"/>
        <v>4</v>
      </c>
      <c r="F325" s="42">
        <f t="shared" si="34"/>
        <v>4</v>
      </c>
      <c r="G325" s="42">
        <f t="shared" si="35"/>
        <v>4</v>
      </c>
      <c r="H325" s="114">
        <f>IF(AND(M325&gt;0,M325&lt;=STATS!$C$22),1,"")</f>
        <v>1</v>
      </c>
      <c r="J325" s="26">
        <v>324</v>
      </c>
      <c r="K325">
        <v>46.25413</v>
      </c>
      <c r="L325">
        <v>-91.91263</v>
      </c>
      <c r="M325" s="10">
        <v>4</v>
      </c>
      <c r="N325" s="10" t="s">
        <v>572</v>
      </c>
      <c r="O325" s="193" t="s">
        <v>614</v>
      </c>
      <c r="Q325" s="10">
        <v>2</v>
      </c>
      <c r="R325" s="17"/>
      <c r="S325" s="1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Q325" s="10">
        <v>2</v>
      </c>
      <c r="CI325" s="10">
        <v>2</v>
      </c>
      <c r="CZ325" s="10">
        <v>2</v>
      </c>
      <c r="DE325" s="10">
        <v>2</v>
      </c>
      <c r="EZ325" s="111"/>
      <c r="FA325" s="111"/>
      <c r="FB325" s="111"/>
      <c r="FC325" s="111"/>
      <c r="FD325" s="111"/>
    </row>
    <row r="326" spans="2:160" ht="12.75">
      <c r="B326" s="42">
        <f t="shared" si="30"/>
        <v>7</v>
      </c>
      <c r="C326" s="42">
        <f t="shared" si="31"/>
        <v>7</v>
      </c>
      <c r="D326" s="42">
        <f t="shared" si="32"/>
        <v>7</v>
      </c>
      <c r="E326" s="42">
        <f t="shared" si="33"/>
        <v>7</v>
      </c>
      <c r="F326" s="42">
        <f t="shared" si="34"/>
        <v>7</v>
      </c>
      <c r="G326" s="42">
        <f t="shared" si="35"/>
        <v>4</v>
      </c>
      <c r="H326" s="114">
        <f>IF(AND(M326&gt;0,M326&lt;=STATS!$C$22),1,"")</f>
        <v>1</v>
      </c>
      <c r="J326" s="26">
        <v>325</v>
      </c>
      <c r="K326">
        <v>46.25368</v>
      </c>
      <c r="L326">
        <v>-91.91261</v>
      </c>
      <c r="M326" s="10">
        <v>4</v>
      </c>
      <c r="N326" s="10" t="s">
        <v>572</v>
      </c>
      <c r="O326" s="193" t="s">
        <v>614</v>
      </c>
      <c r="Q326" s="10">
        <v>3</v>
      </c>
      <c r="R326" s="17"/>
      <c r="S326" s="17"/>
      <c r="T326" s="27"/>
      <c r="U326" s="27"/>
      <c r="V326" s="27">
        <v>1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Q326" s="10">
        <v>1</v>
      </c>
      <c r="BG326" s="10">
        <v>1</v>
      </c>
      <c r="CW326" s="10">
        <v>1</v>
      </c>
      <c r="CZ326" s="10">
        <v>1</v>
      </c>
      <c r="DA326" s="10">
        <v>3</v>
      </c>
      <c r="DE326" s="10">
        <v>1</v>
      </c>
      <c r="EZ326" s="111"/>
      <c r="FA326" s="111"/>
      <c r="FB326" s="111"/>
      <c r="FC326" s="111"/>
      <c r="FD326" s="111"/>
    </row>
    <row r="327" spans="2:160" ht="12.75">
      <c r="B327" s="42">
        <f t="shared" si="30"/>
        <v>4</v>
      </c>
      <c r="C327" s="42">
        <f t="shared" si="31"/>
        <v>4</v>
      </c>
      <c r="D327" s="42">
        <f t="shared" si="32"/>
        <v>4</v>
      </c>
      <c r="E327" s="42">
        <f t="shared" si="33"/>
        <v>4</v>
      </c>
      <c r="F327" s="42">
        <f t="shared" si="34"/>
        <v>4</v>
      </c>
      <c r="G327" s="42">
        <f t="shared" si="35"/>
        <v>2</v>
      </c>
      <c r="H327" s="114">
        <f>IF(AND(M327&gt;0,M327&lt;=STATS!$C$22),1,"")</f>
        <v>1</v>
      </c>
      <c r="J327" s="26">
        <v>326</v>
      </c>
      <c r="K327">
        <v>46.25323</v>
      </c>
      <c r="L327">
        <v>-91.9126</v>
      </c>
      <c r="M327" s="10">
        <v>2</v>
      </c>
      <c r="N327" s="10" t="s">
        <v>574</v>
      </c>
      <c r="O327" s="193" t="s">
        <v>614</v>
      </c>
      <c r="Q327" s="10">
        <v>2</v>
      </c>
      <c r="R327" s="17"/>
      <c r="S327" s="17"/>
      <c r="T327" s="27"/>
      <c r="U327" s="27"/>
      <c r="V327" s="27"/>
      <c r="W327" s="27"/>
      <c r="X327" s="27">
        <v>1</v>
      </c>
      <c r="Y327" s="27"/>
      <c r="Z327" s="27"/>
      <c r="AA327" s="27"/>
      <c r="AB327" s="27"/>
      <c r="AC327" s="27"/>
      <c r="AD327" s="27"/>
      <c r="AE327" s="27"/>
      <c r="AF327" s="27"/>
      <c r="AG327" s="27">
        <v>2</v>
      </c>
      <c r="AH327" s="27"/>
      <c r="AQ327" s="10">
        <v>2</v>
      </c>
      <c r="CO327" s="10">
        <v>1</v>
      </c>
      <c r="EZ327" s="111"/>
      <c r="FA327" s="111"/>
      <c r="FB327" s="111"/>
      <c r="FC327" s="111"/>
      <c r="FD327" s="111"/>
    </row>
    <row r="328" spans="2:160" ht="12.75">
      <c r="B328" s="42">
        <f t="shared" si="30"/>
        <v>3</v>
      </c>
      <c r="C328" s="42">
        <f t="shared" si="31"/>
        <v>3</v>
      </c>
      <c r="D328" s="42">
        <f t="shared" si="32"/>
        <v>3</v>
      </c>
      <c r="E328" s="42">
        <f t="shared" si="33"/>
        <v>3</v>
      </c>
      <c r="F328" s="42">
        <f t="shared" si="34"/>
        <v>3</v>
      </c>
      <c r="G328" s="42">
        <f t="shared" si="35"/>
        <v>3</v>
      </c>
      <c r="H328" s="114">
        <f>IF(AND(M328&gt;0,M328&lt;=STATS!$C$22),1,"")</f>
        <v>1</v>
      </c>
      <c r="J328" s="26">
        <v>327</v>
      </c>
      <c r="K328">
        <v>46.25278</v>
      </c>
      <c r="L328">
        <v>-91.91258</v>
      </c>
      <c r="M328" s="10">
        <v>3</v>
      </c>
      <c r="N328" s="10" t="s">
        <v>572</v>
      </c>
      <c r="O328" s="193" t="s">
        <v>614</v>
      </c>
      <c r="Q328" s="10">
        <v>3</v>
      </c>
      <c r="R328" s="17"/>
      <c r="S328" s="1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CW328" s="10">
        <v>1</v>
      </c>
      <c r="DA328" s="10">
        <v>3</v>
      </c>
      <c r="ES328" s="10">
        <v>1</v>
      </c>
      <c r="EZ328" s="111"/>
      <c r="FA328" s="111"/>
      <c r="FB328" s="111"/>
      <c r="FC328" s="111"/>
      <c r="FD328" s="111"/>
    </row>
    <row r="329" spans="2:160" ht="12.75">
      <c r="B329" s="42">
        <f t="shared" si="30"/>
        <v>3</v>
      </c>
      <c r="C329" s="42">
        <f t="shared" si="31"/>
        <v>3</v>
      </c>
      <c r="D329" s="42">
        <f t="shared" si="32"/>
        <v>3</v>
      </c>
      <c r="E329" s="42">
        <f t="shared" si="33"/>
        <v>3</v>
      </c>
      <c r="F329" s="42">
        <f t="shared" si="34"/>
        <v>3</v>
      </c>
      <c r="G329" s="42">
        <f t="shared" si="35"/>
        <v>4</v>
      </c>
      <c r="H329" s="114">
        <f>IF(AND(M329&gt;0,M329&lt;=STATS!$C$22),1,"")</f>
        <v>1</v>
      </c>
      <c r="J329" s="26">
        <v>328</v>
      </c>
      <c r="K329">
        <v>46.25233</v>
      </c>
      <c r="L329">
        <v>-91.91257</v>
      </c>
      <c r="M329" s="10">
        <v>4</v>
      </c>
      <c r="N329" s="10" t="s">
        <v>572</v>
      </c>
      <c r="O329" s="193" t="s">
        <v>614</v>
      </c>
      <c r="Q329" s="10">
        <v>2</v>
      </c>
      <c r="R329" s="17"/>
      <c r="S329" s="1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CI329" s="10">
        <v>1</v>
      </c>
      <c r="DA329" s="10">
        <v>2</v>
      </c>
      <c r="ES329" s="10">
        <v>1</v>
      </c>
      <c r="EZ329" s="111"/>
      <c r="FA329" s="111"/>
      <c r="FB329" s="111"/>
      <c r="FC329" s="111"/>
      <c r="FD329" s="111"/>
    </row>
    <row r="330" spans="2:160" ht="12.75">
      <c r="B330" s="42">
        <f t="shared" si="30"/>
        <v>1</v>
      </c>
      <c r="C330" s="42">
        <f t="shared" si="31"/>
        <v>1</v>
      </c>
      <c r="D330" s="42">
        <f t="shared" si="32"/>
        <v>1</v>
      </c>
      <c r="E330" s="42">
        <f t="shared" si="33"/>
        <v>1</v>
      </c>
      <c r="F330" s="42">
        <f t="shared" si="34"/>
        <v>1</v>
      </c>
      <c r="G330" s="42">
        <f t="shared" si="35"/>
        <v>4</v>
      </c>
      <c r="H330" s="114">
        <f>IF(AND(M330&gt;0,M330&lt;=STATS!$C$22),1,"")</f>
        <v>1</v>
      </c>
      <c r="J330" s="26">
        <v>329</v>
      </c>
      <c r="K330">
        <v>46.25188</v>
      </c>
      <c r="L330">
        <v>-91.91255</v>
      </c>
      <c r="M330" s="10">
        <v>4</v>
      </c>
      <c r="N330" s="10" t="s">
        <v>572</v>
      </c>
      <c r="O330" s="193" t="s">
        <v>614</v>
      </c>
      <c r="Q330" s="10">
        <v>3</v>
      </c>
      <c r="R330" s="17"/>
      <c r="S330" s="1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DA330" s="10">
        <v>3</v>
      </c>
      <c r="EZ330" s="111"/>
      <c r="FA330" s="111"/>
      <c r="FB330" s="111"/>
      <c r="FC330" s="111"/>
      <c r="FD330" s="111"/>
    </row>
    <row r="331" spans="2:160" ht="12.75">
      <c r="B331" s="42">
        <f t="shared" si="30"/>
        <v>5</v>
      </c>
      <c r="C331" s="42">
        <f t="shared" si="31"/>
        <v>5</v>
      </c>
      <c r="D331" s="42">
        <f t="shared" si="32"/>
        <v>5</v>
      </c>
      <c r="E331" s="42">
        <f t="shared" si="33"/>
        <v>5</v>
      </c>
      <c r="F331" s="42">
        <f t="shared" si="34"/>
        <v>5</v>
      </c>
      <c r="G331" s="42">
        <f t="shared" si="35"/>
        <v>5</v>
      </c>
      <c r="H331" s="114">
        <f>IF(AND(M331&gt;0,M331&lt;=STATS!$C$22),1,"")</f>
        <v>1</v>
      </c>
      <c r="J331" s="26">
        <v>330</v>
      </c>
      <c r="K331">
        <v>46.25144</v>
      </c>
      <c r="L331">
        <v>-91.91253</v>
      </c>
      <c r="M331" s="10">
        <v>5</v>
      </c>
      <c r="N331" s="10" t="s">
        <v>572</v>
      </c>
      <c r="O331" s="193" t="s">
        <v>614</v>
      </c>
      <c r="Q331" s="10">
        <v>2</v>
      </c>
      <c r="R331" s="17"/>
      <c r="S331" s="1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Q331" s="10">
        <v>1</v>
      </c>
      <c r="BO331" s="10">
        <v>1</v>
      </c>
      <c r="CI331" s="10">
        <v>1</v>
      </c>
      <c r="CW331" s="10">
        <v>2</v>
      </c>
      <c r="DA331" s="10">
        <v>2</v>
      </c>
      <c r="EZ331" s="111"/>
      <c r="FA331" s="111"/>
      <c r="FB331" s="111"/>
      <c r="FC331" s="111"/>
      <c r="FD331" s="111"/>
    </row>
    <row r="332" spans="2:160" ht="12.75">
      <c r="B332" s="42">
        <f t="shared" si="30"/>
        <v>3</v>
      </c>
      <c r="C332" s="42">
        <f t="shared" si="31"/>
        <v>3</v>
      </c>
      <c r="D332" s="42">
        <f t="shared" si="32"/>
        <v>3</v>
      </c>
      <c r="E332" s="42">
        <f t="shared" si="33"/>
        <v>3</v>
      </c>
      <c r="F332" s="42">
        <f t="shared" si="34"/>
        <v>3</v>
      </c>
      <c r="G332" s="42">
        <f t="shared" si="35"/>
        <v>4</v>
      </c>
      <c r="H332" s="114">
        <f>IF(AND(M332&gt;0,M332&lt;=STATS!$C$22),1,"")</f>
        <v>1</v>
      </c>
      <c r="J332" s="26">
        <v>331</v>
      </c>
      <c r="K332">
        <v>46.25099</v>
      </c>
      <c r="L332">
        <v>-91.91252</v>
      </c>
      <c r="M332" s="10">
        <v>4</v>
      </c>
      <c r="N332" s="10" t="s">
        <v>572</v>
      </c>
      <c r="O332" s="193" t="s">
        <v>614</v>
      </c>
      <c r="Q332" s="10">
        <v>3</v>
      </c>
      <c r="R332" s="17"/>
      <c r="S332" s="1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CI332" s="10">
        <v>1</v>
      </c>
      <c r="CW332" s="10">
        <v>1</v>
      </c>
      <c r="DA332" s="10">
        <v>3</v>
      </c>
      <c r="EZ332" s="111"/>
      <c r="FA332" s="111"/>
      <c r="FB332" s="111"/>
      <c r="FC332" s="111"/>
      <c r="FD332" s="111"/>
    </row>
    <row r="333" spans="2:160" ht="12.75">
      <c r="B333" s="42">
        <f t="shared" si="30"/>
        <v>5</v>
      </c>
      <c r="C333" s="42">
        <f t="shared" si="31"/>
        <v>5</v>
      </c>
      <c r="D333" s="42">
        <f t="shared" si="32"/>
        <v>5</v>
      </c>
      <c r="E333" s="42">
        <f t="shared" si="33"/>
        <v>5</v>
      </c>
      <c r="F333" s="42">
        <f t="shared" si="34"/>
        <v>5</v>
      </c>
      <c r="G333" s="42">
        <f t="shared" si="35"/>
        <v>4.5</v>
      </c>
      <c r="H333" s="114">
        <f>IF(AND(M333&gt;0,M333&lt;=STATS!$C$22),1,"")</f>
        <v>1</v>
      </c>
      <c r="J333" s="26">
        <v>332</v>
      </c>
      <c r="K333">
        <v>46.25054</v>
      </c>
      <c r="L333">
        <v>-91.9125</v>
      </c>
      <c r="M333" s="10">
        <v>4.5</v>
      </c>
      <c r="N333" s="10" t="s">
        <v>572</v>
      </c>
      <c r="O333" s="193" t="s">
        <v>614</v>
      </c>
      <c r="Q333" s="10">
        <v>2</v>
      </c>
      <c r="R333" s="17"/>
      <c r="S333" s="1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>
        <v>1</v>
      </c>
      <c r="AF333" s="27"/>
      <c r="AG333" s="27"/>
      <c r="AH333" s="27"/>
      <c r="AQ333" s="10">
        <v>1</v>
      </c>
      <c r="CW333" s="10">
        <v>2</v>
      </c>
      <c r="DA333" s="10">
        <v>2</v>
      </c>
      <c r="DE333" s="10">
        <v>1</v>
      </c>
      <c r="EZ333" s="111"/>
      <c r="FA333" s="111"/>
      <c r="FB333" s="111"/>
      <c r="FC333" s="111"/>
      <c r="FD333" s="111"/>
    </row>
    <row r="334" spans="2:160" ht="12.75">
      <c r="B334" s="42">
        <f t="shared" si="30"/>
        <v>2</v>
      </c>
      <c r="C334" s="42">
        <f t="shared" si="31"/>
        <v>2</v>
      </c>
      <c r="D334" s="42">
        <f t="shared" si="32"/>
        <v>2</v>
      </c>
      <c r="E334" s="42">
        <f t="shared" si="33"/>
        <v>2</v>
      </c>
      <c r="F334" s="42">
        <f t="shared" si="34"/>
        <v>2</v>
      </c>
      <c r="G334" s="42">
        <f t="shared" si="35"/>
        <v>4</v>
      </c>
      <c r="H334" s="114">
        <f>IF(AND(M334&gt;0,M334&lt;=STATS!$C$22),1,"")</f>
        <v>1</v>
      </c>
      <c r="J334" s="26">
        <v>333</v>
      </c>
      <c r="K334">
        <v>46.25009</v>
      </c>
      <c r="L334">
        <v>-91.91249</v>
      </c>
      <c r="M334" s="10">
        <v>4</v>
      </c>
      <c r="N334" s="10" t="s">
        <v>572</v>
      </c>
      <c r="O334" s="193" t="s">
        <v>614</v>
      </c>
      <c r="Q334" s="10">
        <v>3</v>
      </c>
      <c r="R334" s="17"/>
      <c r="S334" s="1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CI334" s="10">
        <v>1</v>
      </c>
      <c r="DA334" s="10">
        <v>3</v>
      </c>
      <c r="EZ334" s="111"/>
      <c r="FA334" s="111"/>
      <c r="FB334" s="111"/>
      <c r="FC334" s="111"/>
      <c r="FD334" s="111"/>
    </row>
    <row r="335" spans="2:160" ht="12.75">
      <c r="B335" s="42">
        <f t="shared" si="30"/>
        <v>2</v>
      </c>
      <c r="C335" s="42">
        <f t="shared" si="31"/>
        <v>2</v>
      </c>
      <c r="D335" s="42">
        <f t="shared" si="32"/>
        <v>2</v>
      </c>
      <c r="E335" s="42">
        <f t="shared" si="33"/>
        <v>2</v>
      </c>
      <c r="F335" s="42">
        <f t="shared" si="34"/>
        <v>2</v>
      </c>
      <c r="G335" s="42">
        <f t="shared" si="35"/>
        <v>3.5</v>
      </c>
      <c r="H335" s="114">
        <f>IF(AND(M335&gt;0,M335&lt;=STATS!$C$22),1,"")</f>
        <v>1</v>
      </c>
      <c r="J335" s="26">
        <v>334</v>
      </c>
      <c r="K335">
        <v>46.24694</v>
      </c>
      <c r="L335">
        <v>-91.91238</v>
      </c>
      <c r="M335" s="10">
        <v>3.5</v>
      </c>
      <c r="N335" s="10" t="s">
        <v>572</v>
      </c>
      <c r="O335" s="193" t="s">
        <v>614</v>
      </c>
      <c r="Q335" s="10">
        <v>2</v>
      </c>
      <c r="R335" s="17"/>
      <c r="S335" s="1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>
        <v>2</v>
      </c>
      <c r="AF335" s="27"/>
      <c r="AG335" s="27"/>
      <c r="AH335" s="27"/>
      <c r="DA335" s="10">
        <v>1</v>
      </c>
      <c r="EZ335" s="111"/>
      <c r="FA335" s="111"/>
      <c r="FB335" s="111"/>
      <c r="FC335" s="111"/>
      <c r="FD335" s="111"/>
    </row>
    <row r="336" spans="2:160" ht="12.75">
      <c r="B336" s="42">
        <f t="shared" si="30"/>
        <v>3</v>
      </c>
      <c r="C336" s="42">
        <f t="shared" si="31"/>
        <v>3</v>
      </c>
      <c r="D336" s="42">
        <f t="shared" si="32"/>
        <v>3</v>
      </c>
      <c r="E336" s="42">
        <f t="shared" si="33"/>
        <v>3</v>
      </c>
      <c r="F336" s="42">
        <f t="shared" si="34"/>
        <v>3</v>
      </c>
      <c r="G336" s="42">
        <f t="shared" si="35"/>
        <v>4</v>
      </c>
      <c r="H336" s="114">
        <f>IF(AND(M336&gt;0,M336&lt;=STATS!$C$22),1,"")</f>
        <v>1</v>
      </c>
      <c r="J336" s="26">
        <v>335</v>
      </c>
      <c r="K336">
        <v>46.24649</v>
      </c>
      <c r="L336">
        <v>-91.91236</v>
      </c>
      <c r="M336" s="10">
        <v>4</v>
      </c>
      <c r="N336" s="10" t="s">
        <v>572</v>
      </c>
      <c r="O336" s="193" t="s">
        <v>614</v>
      </c>
      <c r="Q336" s="10">
        <v>2</v>
      </c>
      <c r="R336" s="17"/>
      <c r="S336" s="1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>
        <v>1</v>
      </c>
      <c r="AF336" s="27"/>
      <c r="AG336" s="27"/>
      <c r="AH336" s="27"/>
      <c r="DA336" s="10">
        <v>2</v>
      </c>
      <c r="DY336" s="10">
        <v>2</v>
      </c>
      <c r="EZ336" s="111"/>
      <c r="FA336" s="111"/>
      <c r="FB336" s="111"/>
      <c r="FC336" s="111"/>
      <c r="FD336" s="111"/>
    </row>
    <row r="337" spans="2:160" ht="12.75">
      <c r="B337" s="42">
        <f t="shared" si="30"/>
        <v>2</v>
      </c>
      <c r="C337" s="42">
        <f t="shared" si="31"/>
        <v>2</v>
      </c>
      <c r="D337" s="42">
        <f t="shared" si="32"/>
        <v>2</v>
      </c>
      <c r="E337" s="42">
        <f t="shared" si="33"/>
        <v>2</v>
      </c>
      <c r="F337" s="42">
        <f t="shared" si="34"/>
        <v>2</v>
      </c>
      <c r="G337" s="42">
        <f t="shared" si="35"/>
        <v>3</v>
      </c>
      <c r="H337" s="114">
        <f>IF(AND(M337&gt;0,M337&lt;=STATS!$C$22),1,"")</f>
        <v>1</v>
      </c>
      <c r="J337" s="26">
        <v>336</v>
      </c>
      <c r="K337">
        <v>46.24604</v>
      </c>
      <c r="L337">
        <v>-91.91235</v>
      </c>
      <c r="M337" s="10">
        <v>3</v>
      </c>
      <c r="N337" s="10" t="s">
        <v>572</v>
      </c>
      <c r="O337" s="193" t="s">
        <v>614</v>
      </c>
      <c r="Q337" s="10">
        <v>2</v>
      </c>
      <c r="R337" s="17"/>
      <c r="S337" s="1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Q337" s="10">
        <v>2</v>
      </c>
      <c r="DE337" s="10">
        <v>1</v>
      </c>
      <c r="EZ337" s="111"/>
      <c r="FA337" s="111"/>
      <c r="FB337" s="111"/>
      <c r="FC337" s="111"/>
      <c r="FD337" s="111"/>
    </row>
    <row r="338" spans="2:160" ht="12.75">
      <c r="B338" s="42">
        <f t="shared" si="30"/>
        <v>0</v>
      </c>
      <c r="C338" s="42">
        <f t="shared" si="31"/>
      </c>
      <c r="D338" s="42">
        <f t="shared" si="32"/>
      </c>
      <c r="E338" s="42">
        <f t="shared" si="33"/>
      </c>
      <c r="F338" s="42">
        <f t="shared" si="34"/>
      </c>
      <c r="G338" s="42">
        <f t="shared" si="35"/>
      </c>
      <c r="H338" s="114">
        <f>IF(AND(M338&gt;0,M338&lt;=STATS!$C$22),1,"")</f>
      </c>
      <c r="J338" s="26">
        <v>337</v>
      </c>
      <c r="K338">
        <v>46.24559</v>
      </c>
      <c r="L338">
        <v>-91.91233</v>
      </c>
      <c r="P338" s="10" t="s">
        <v>615</v>
      </c>
      <c r="R338" s="17"/>
      <c r="S338" s="1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EZ338" s="111"/>
      <c r="FA338" s="111"/>
      <c r="FB338" s="111"/>
      <c r="FC338" s="111"/>
      <c r="FD338" s="111"/>
    </row>
    <row r="339" spans="2:160" ht="12.75">
      <c r="B339" s="42">
        <f t="shared" si="30"/>
        <v>7</v>
      </c>
      <c r="C339" s="42">
        <f t="shared" si="31"/>
        <v>7</v>
      </c>
      <c r="D339" s="42">
        <f t="shared" si="32"/>
        <v>7</v>
      </c>
      <c r="E339" s="42">
        <f t="shared" si="33"/>
        <v>7</v>
      </c>
      <c r="F339" s="42">
        <f t="shared" si="34"/>
        <v>7</v>
      </c>
      <c r="G339" s="42">
        <f t="shared" si="35"/>
        <v>2</v>
      </c>
      <c r="H339" s="114">
        <f>IF(AND(M339&gt;0,M339&lt;=STATS!$C$22),1,"")</f>
        <v>1</v>
      </c>
      <c r="J339" s="26">
        <v>338</v>
      </c>
      <c r="K339">
        <v>46.25999</v>
      </c>
      <c r="L339">
        <v>-91.91218</v>
      </c>
      <c r="M339" s="10">
        <v>2</v>
      </c>
      <c r="N339" s="10" t="s">
        <v>572</v>
      </c>
      <c r="O339" s="193" t="s">
        <v>614</v>
      </c>
      <c r="Q339" s="10">
        <v>3</v>
      </c>
      <c r="R339" s="17"/>
      <c r="S339" s="17"/>
      <c r="T339" s="27"/>
      <c r="U339" s="27"/>
      <c r="V339" s="27"/>
      <c r="W339" s="27"/>
      <c r="X339" s="27">
        <v>2</v>
      </c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BG339" s="10">
        <v>1</v>
      </c>
      <c r="BQ339" s="10">
        <v>1</v>
      </c>
      <c r="BW339" s="10">
        <v>3</v>
      </c>
      <c r="CB339" s="10">
        <v>3</v>
      </c>
      <c r="CY339" s="10">
        <v>1</v>
      </c>
      <c r="ER339" s="10">
        <v>2</v>
      </c>
      <c r="EZ339" s="111"/>
      <c r="FA339" s="111"/>
      <c r="FB339" s="111"/>
      <c r="FC339" s="111"/>
      <c r="FD339" s="111"/>
    </row>
    <row r="340" spans="2:160" ht="12.75">
      <c r="B340" s="42">
        <f t="shared" si="30"/>
        <v>6</v>
      </c>
      <c r="C340" s="42">
        <f t="shared" si="31"/>
        <v>6</v>
      </c>
      <c r="D340" s="42">
        <f t="shared" si="32"/>
        <v>5</v>
      </c>
      <c r="E340" s="42">
        <f t="shared" si="33"/>
        <v>6</v>
      </c>
      <c r="F340" s="42">
        <f t="shared" si="34"/>
        <v>5</v>
      </c>
      <c r="G340" s="42">
        <f t="shared" si="35"/>
        <v>3</v>
      </c>
      <c r="H340" s="114">
        <f>IF(AND(M340&gt;0,M340&lt;=STATS!$C$22),1,"")</f>
        <v>1</v>
      </c>
      <c r="J340" s="26">
        <v>339</v>
      </c>
      <c r="K340">
        <v>46.25954</v>
      </c>
      <c r="L340">
        <v>-91.91217</v>
      </c>
      <c r="M340" s="10">
        <v>3</v>
      </c>
      <c r="N340" s="10" t="s">
        <v>572</v>
      </c>
      <c r="O340" s="193" t="s">
        <v>614</v>
      </c>
      <c r="Q340" s="10">
        <v>3</v>
      </c>
      <c r="R340" s="17"/>
      <c r="S340" s="17">
        <v>1</v>
      </c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BG340" s="10">
        <v>1</v>
      </c>
      <c r="CB340" s="10">
        <v>3</v>
      </c>
      <c r="CY340" s="10">
        <v>1</v>
      </c>
      <c r="DA340" s="10">
        <v>2</v>
      </c>
      <c r="DE340" s="10">
        <v>1</v>
      </c>
      <c r="EZ340" s="111"/>
      <c r="FA340" s="111"/>
      <c r="FB340" s="111"/>
      <c r="FC340" s="111"/>
      <c r="FD340" s="111"/>
    </row>
    <row r="341" spans="2:160" ht="12.75">
      <c r="B341" s="42">
        <f t="shared" si="30"/>
        <v>1</v>
      </c>
      <c r="C341" s="42">
        <f t="shared" si="31"/>
        <v>1</v>
      </c>
      <c r="D341" s="42">
        <f t="shared" si="32"/>
        <v>1</v>
      </c>
      <c r="E341" s="42">
        <f t="shared" si="33"/>
        <v>1</v>
      </c>
      <c r="F341" s="42">
        <f t="shared" si="34"/>
        <v>1</v>
      </c>
      <c r="G341" s="42">
        <f t="shared" si="35"/>
        <v>4</v>
      </c>
      <c r="H341" s="114">
        <f>IF(AND(M341&gt;0,M341&lt;=STATS!$C$22),1,"")</f>
        <v>1</v>
      </c>
      <c r="J341" s="26">
        <v>340</v>
      </c>
      <c r="K341">
        <v>46.25909</v>
      </c>
      <c r="L341">
        <v>-91.91215</v>
      </c>
      <c r="M341" s="10">
        <v>4</v>
      </c>
      <c r="N341" s="10" t="s">
        <v>572</v>
      </c>
      <c r="O341" s="193" t="s">
        <v>614</v>
      </c>
      <c r="Q341" s="10">
        <v>3</v>
      </c>
      <c r="R341" s="17"/>
      <c r="S341" s="1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DA341" s="10">
        <v>3</v>
      </c>
      <c r="EZ341" s="111"/>
      <c r="FA341" s="111"/>
      <c r="FB341" s="111"/>
      <c r="FC341" s="111"/>
      <c r="FD341" s="111"/>
    </row>
    <row r="342" spans="2:160" ht="12.75">
      <c r="B342" s="42">
        <f t="shared" si="30"/>
        <v>3</v>
      </c>
      <c r="C342" s="42">
        <f t="shared" si="31"/>
        <v>3</v>
      </c>
      <c r="D342" s="42">
        <f t="shared" si="32"/>
        <v>3</v>
      </c>
      <c r="E342" s="42">
        <f t="shared" si="33"/>
        <v>3</v>
      </c>
      <c r="F342" s="42">
        <f t="shared" si="34"/>
        <v>3</v>
      </c>
      <c r="G342" s="42">
        <f t="shared" si="35"/>
        <v>4</v>
      </c>
      <c r="H342" s="114">
        <f>IF(AND(M342&gt;0,M342&lt;=STATS!$C$22),1,"")</f>
        <v>1</v>
      </c>
      <c r="J342" s="26">
        <v>341</v>
      </c>
      <c r="K342">
        <v>46.25864</v>
      </c>
      <c r="L342">
        <v>-91.91214</v>
      </c>
      <c r="M342" s="10">
        <v>4</v>
      </c>
      <c r="N342" s="10" t="s">
        <v>572</v>
      </c>
      <c r="O342" s="193" t="s">
        <v>614</v>
      </c>
      <c r="Q342" s="10">
        <v>3</v>
      </c>
      <c r="R342" s="17"/>
      <c r="S342" s="1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Q342" s="10">
        <v>2</v>
      </c>
      <c r="CI342" s="10">
        <v>1</v>
      </c>
      <c r="DA342" s="10">
        <v>3</v>
      </c>
      <c r="EZ342" s="111"/>
      <c r="FA342" s="111"/>
      <c r="FB342" s="111"/>
      <c r="FC342" s="111"/>
      <c r="FD342" s="111"/>
    </row>
    <row r="343" spans="2:160" ht="12.75">
      <c r="B343" s="42">
        <f t="shared" si="30"/>
        <v>3</v>
      </c>
      <c r="C343" s="42">
        <f t="shared" si="31"/>
        <v>3</v>
      </c>
      <c r="D343" s="42">
        <f t="shared" si="32"/>
        <v>3</v>
      </c>
      <c r="E343" s="42">
        <f t="shared" si="33"/>
        <v>3</v>
      </c>
      <c r="F343" s="42">
        <f t="shared" si="34"/>
        <v>3</v>
      </c>
      <c r="G343" s="42">
        <f t="shared" si="35"/>
        <v>5</v>
      </c>
      <c r="H343" s="114">
        <f>IF(AND(M343&gt;0,M343&lt;=STATS!$C$22),1,"")</f>
        <v>1</v>
      </c>
      <c r="J343" s="26">
        <v>342</v>
      </c>
      <c r="K343">
        <v>46.25819</v>
      </c>
      <c r="L343">
        <v>-91.91212</v>
      </c>
      <c r="M343" s="10">
        <v>5</v>
      </c>
      <c r="N343" s="10" t="s">
        <v>572</v>
      </c>
      <c r="O343" s="193" t="s">
        <v>614</v>
      </c>
      <c r="Q343" s="10">
        <v>2</v>
      </c>
      <c r="R343" s="17"/>
      <c r="S343" s="1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>
        <v>1</v>
      </c>
      <c r="AF343" s="27"/>
      <c r="AG343" s="27"/>
      <c r="AH343" s="27"/>
      <c r="AQ343" s="10">
        <v>1</v>
      </c>
      <c r="DA343" s="10">
        <v>2</v>
      </c>
      <c r="EZ343" s="111"/>
      <c r="FA343" s="111"/>
      <c r="FB343" s="111"/>
      <c r="FC343" s="111"/>
      <c r="FD343" s="111"/>
    </row>
    <row r="344" spans="2:160" ht="12.75">
      <c r="B344" s="42">
        <f t="shared" si="30"/>
        <v>4</v>
      </c>
      <c r="C344" s="42">
        <f t="shared" si="31"/>
        <v>4</v>
      </c>
      <c r="D344" s="42">
        <f t="shared" si="32"/>
        <v>4</v>
      </c>
      <c r="E344" s="42">
        <f t="shared" si="33"/>
        <v>4</v>
      </c>
      <c r="F344" s="42">
        <f t="shared" si="34"/>
        <v>4</v>
      </c>
      <c r="G344" s="42">
        <f t="shared" si="35"/>
        <v>6</v>
      </c>
      <c r="H344" s="114">
        <f>IF(AND(M344&gt;0,M344&lt;=STATS!$C$22),1,"")</f>
        <v>1</v>
      </c>
      <c r="J344" s="26">
        <v>343</v>
      </c>
      <c r="K344">
        <v>46.25774</v>
      </c>
      <c r="L344">
        <v>-91.91211</v>
      </c>
      <c r="M344" s="10">
        <v>6</v>
      </c>
      <c r="N344" s="10" t="s">
        <v>572</v>
      </c>
      <c r="O344" s="193" t="s">
        <v>614</v>
      </c>
      <c r="Q344" s="10">
        <v>3</v>
      </c>
      <c r="R344" s="17"/>
      <c r="S344" s="17"/>
      <c r="T344" s="27"/>
      <c r="U344" s="27"/>
      <c r="V344" s="27">
        <v>1</v>
      </c>
      <c r="W344" s="27"/>
      <c r="X344" s="27"/>
      <c r="Y344" s="27"/>
      <c r="Z344" s="27"/>
      <c r="AA344" s="27"/>
      <c r="AB344" s="27"/>
      <c r="AC344" s="27"/>
      <c r="AD344" s="27"/>
      <c r="AE344" s="27">
        <v>1</v>
      </c>
      <c r="AF344" s="27"/>
      <c r="AG344" s="27"/>
      <c r="AH344" s="27"/>
      <c r="CI344" s="10">
        <v>1</v>
      </c>
      <c r="DA344" s="10">
        <v>3</v>
      </c>
      <c r="EZ344" s="111"/>
      <c r="FA344" s="111"/>
      <c r="FB344" s="111"/>
      <c r="FC344" s="111"/>
      <c r="FD344" s="111"/>
    </row>
    <row r="345" spans="2:160" ht="12.75">
      <c r="B345" s="42">
        <f t="shared" si="30"/>
        <v>3</v>
      </c>
      <c r="C345" s="42">
        <f t="shared" si="31"/>
        <v>3</v>
      </c>
      <c r="D345" s="42">
        <f t="shared" si="32"/>
        <v>3</v>
      </c>
      <c r="E345" s="42">
        <f t="shared" si="33"/>
        <v>3</v>
      </c>
      <c r="F345" s="42">
        <f t="shared" si="34"/>
        <v>3</v>
      </c>
      <c r="G345" s="42">
        <f t="shared" si="35"/>
        <v>6.5</v>
      </c>
      <c r="H345" s="114">
        <f>IF(AND(M345&gt;0,M345&lt;=STATS!$C$22),1,"")</f>
        <v>1</v>
      </c>
      <c r="J345" s="26">
        <v>344</v>
      </c>
      <c r="K345">
        <v>46.25729</v>
      </c>
      <c r="L345">
        <v>-91.91209</v>
      </c>
      <c r="M345" s="10">
        <v>6.5</v>
      </c>
      <c r="N345" s="10" t="s">
        <v>572</v>
      </c>
      <c r="O345" s="193" t="s">
        <v>614</v>
      </c>
      <c r="Q345" s="10">
        <v>2</v>
      </c>
      <c r="R345" s="17"/>
      <c r="S345" s="1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>
        <v>2</v>
      </c>
      <c r="AF345" s="27"/>
      <c r="AG345" s="27"/>
      <c r="AH345" s="27"/>
      <c r="CW345" s="10">
        <v>1</v>
      </c>
      <c r="DA345" s="10">
        <v>1</v>
      </c>
      <c r="EZ345" s="111"/>
      <c r="FA345" s="111"/>
      <c r="FB345" s="111"/>
      <c r="FC345" s="111"/>
      <c r="FD345" s="111"/>
    </row>
    <row r="346" spans="2:160" ht="12.75">
      <c r="B346" s="42">
        <f t="shared" si="30"/>
        <v>6</v>
      </c>
      <c r="C346" s="42">
        <f t="shared" si="31"/>
        <v>6</v>
      </c>
      <c r="D346" s="42">
        <f t="shared" si="32"/>
        <v>5</v>
      </c>
      <c r="E346" s="42">
        <f t="shared" si="33"/>
        <v>6</v>
      </c>
      <c r="F346" s="42">
        <f t="shared" si="34"/>
        <v>5</v>
      </c>
      <c r="G346" s="42">
        <f t="shared" si="35"/>
        <v>8</v>
      </c>
      <c r="H346" s="114">
        <f>IF(AND(M346&gt;0,M346&lt;=STATS!$C$22),1,"")</f>
        <v>1</v>
      </c>
      <c r="J346" s="26">
        <v>345</v>
      </c>
      <c r="K346">
        <v>46.25684</v>
      </c>
      <c r="L346">
        <v>-91.91207</v>
      </c>
      <c r="M346" s="10">
        <v>8</v>
      </c>
      <c r="N346" s="10" t="s">
        <v>572</v>
      </c>
      <c r="O346" s="193" t="s">
        <v>614</v>
      </c>
      <c r="Q346" s="10">
        <v>2</v>
      </c>
      <c r="R346" s="17">
        <v>2</v>
      </c>
      <c r="S346" s="1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>
        <v>1</v>
      </c>
      <c r="AF346" s="27"/>
      <c r="AG346" s="27"/>
      <c r="AH346" s="27"/>
      <c r="AQ346" s="10">
        <v>2</v>
      </c>
      <c r="CZ346" s="10">
        <v>2</v>
      </c>
      <c r="DA346" s="10">
        <v>1</v>
      </c>
      <c r="DE346" s="10">
        <v>1</v>
      </c>
      <c r="EZ346" s="111"/>
      <c r="FA346" s="111"/>
      <c r="FB346" s="111"/>
      <c r="FC346" s="111"/>
      <c r="FD346" s="111"/>
    </row>
    <row r="347" spans="2:160" ht="12.75">
      <c r="B347" s="42">
        <f t="shared" si="30"/>
        <v>0</v>
      </c>
      <c r="C347" s="42">
        <f t="shared" si="31"/>
      </c>
      <c r="D347" s="42">
        <f t="shared" si="32"/>
      </c>
      <c r="E347" s="42">
        <f t="shared" si="33"/>
        <v>0</v>
      </c>
      <c r="F347" s="42">
        <f t="shared" si="34"/>
        <v>0</v>
      </c>
      <c r="G347" s="42">
        <f t="shared" si="35"/>
      </c>
      <c r="H347" s="114">
        <f>IF(AND(M347&gt;0,M347&lt;=STATS!$C$22),1,"")</f>
        <v>1</v>
      </c>
      <c r="J347" s="26">
        <v>346</v>
      </c>
      <c r="K347">
        <v>46.25639</v>
      </c>
      <c r="L347">
        <v>-91.91206</v>
      </c>
      <c r="M347" s="10">
        <v>9.5</v>
      </c>
      <c r="N347" s="10" t="s">
        <v>574</v>
      </c>
      <c r="O347" s="193" t="s">
        <v>614</v>
      </c>
      <c r="R347" s="17"/>
      <c r="S347" s="1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EZ347" s="111"/>
      <c r="FA347" s="111"/>
      <c r="FB347" s="111"/>
      <c r="FC347" s="111"/>
      <c r="FD347" s="111"/>
    </row>
    <row r="348" spans="2:160" ht="12.75">
      <c r="B348" s="42">
        <f t="shared" si="30"/>
        <v>2</v>
      </c>
      <c r="C348" s="42">
        <f t="shared" si="31"/>
        <v>2</v>
      </c>
      <c r="D348" s="42">
        <f t="shared" si="32"/>
      </c>
      <c r="E348" s="42">
        <f t="shared" si="33"/>
        <v>2</v>
      </c>
      <c r="F348" s="42">
        <f t="shared" si="34"/>
        <v>0</v>
      </c>
      <c r="G348" s="42">
        <f t="shared" si="35"/>
        <v>9</v>
      </c>
      <c r="H348" s="114">
        <f>IF(AND(M348&gt;0,M348&lt;=STATS!$C$22),1,"")</f>
        <v>1</v>
      </c>
      <c r="J348" s="26">
        <v>347</v>
      </c>
      <c r="K348">
        <v>46.25594</v>
      </c>
      <c r="L348">
        <v>-91.91204</v>
      </c>
      <c r="M348" s="10">
        <v>9</v>
      </c>
      <c r="N348" s="10" t="s">
        <v>572</v>
      </c>
      <c r="O348" s="193" t="s">
        <v>614</v>
      </c>
      <c r="Q348" s="10">
        <v>3</v>
      </c>
      <c r="R348" s="17">
        <v>2</v>
      </c>
      <c r="S348" s="17">
        <v>3</v>
      </c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EZ348" s="111"/>
      <c r="FA348" s="111"/>
      <c r="FB348" s="111"/>
      <c r="FC348" s="111"/>
      <c r="FD348" s="111"/>
    </row>
    <row r="349" spans="2:160" ht="12.75">
      <c r="B349" s="42">
        <f t="shared" si="30"/>
        <v>4</v>
      </c>
      <c r="C349" s="42">
        <f t="shared" si="31"/>
        <v>4</v>
      </c>
      <c r="D349" s="42">
        <f t="shared" si="32"/>
        <v>4</v>
      </c>
      <c r="E349" s="42">
        <f t="shared" si="33"/>
        <v>4</v>
      </c>
      <c r="F349" s="42">
        <f t="shared" si="34"/>
        <v>4</v>
      </c>
      <c r="G349" s="42">
        <f t="shared" si="35"/>
        <v>4.5</v>
      </c>
      <c r="H349" s="114">
        <f>IF(AND(M349&gt;0,M349&lt;=STATS!$C$22),1,"")</f>
        <v>1</v>
      </c>
      <c r="J349" s="26">
        <v>348</v>
      </c>
      <c r="K349">
        <v>46.25549</v>
      </c>
      <c r="L349">
        <v>-91.91203</v>
      </c>
      <c r="M349" s="10">
        <v>4.5</v>
      </c>
      <c r="N349" s="10" t="s">
        <v>572</v>
      </c>
      <c r="O349" s="193" t="s">
        <v>614</v>
      </c>
      <c r="Q349" s="10">
        <v>3</v>
      </c>
      <c r="R349" s="17"/>
      <c r="S349" s="1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Q349" s="10">
        <v>2</v>
      </c>
      <c r="CZ349" s="10">
        <v>2</v>
      </c>
      <c r="DA349" s="10">
        <v>2</v>
      </c>
      <c r="DE349" s="10">
        <v>2</v>
      </c>
      <c r="EZ349" s="111"/>
      <c r="FA349" s="111"/>
      <c r="FB349" s="111"/>
      <c r="FC349" s="111"/>
      <c r="FD349" s="111"/>
    </row>
    <row r="350" spans="2:160" ht="12.75">
      <c r="B350" s="42">
        <f t="shared" si="30"/>
        <v>5</v>
      </c>
      <c r="C350" s="42">
        <f t="shared" si="31"/>
        <v>5</v>
      </c>
      <c r="D350" s="42">
        <f t="shared" si="32"/>
        <v>5</v>
      </c>
      <c r="E350" s="42">
        <f t="shared" si="33"/>
        <v>5</v>
      </c>
      <c r="F350" s="42">
        <f t="shared" si="34"/>
        <v>5</v>
      </c>
      <c r="G350" s="42">
        <f t="shared" si="35"/>
        <v>6</v>
      </c>
      <c r="H350" s="114">
        <f>IF(AND(M350&gt;0,M350&lt;=STATS!$C$22),1,"")</f>
        <v>1</v>
      </c>
      <c r="J350" s="26">
        <v>349</v>
      </c>
      <c r="K350">
        <v>46.25504</v>
      </c>
      <c r="L350">
        <v>-91.91201</v>
      </c>
      <c r="M350" s="10">
        <v>6</v>
      </c>
      <c r="N350" s="10" t="s">
        <v>572</v>
      </c>
      <c r="O350" s="193" t="s">
        <v>614</v>
      </c>
      <c r="Q350" s="10">
        <v>2</v>
      </c>
      <c r="R350" s="17"/>
      <c r="S350" s="1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>
        <v>2</v>
      </c>
      <c r="AF350" s="27"/>
      <c r="AG350" s="27"/>
      <c r="AH350" s="27"/>
      <c r="AQ350" s="10">
        <v>2</v>
      </c>
      <c r="BO350" s="10">
        <v>1</v>
      </c>
      <c r="DA350" s="10">
        <v>2</v>
      </c>
      <c r="DE350" s="10">
        <v>1</v>
      </c>
      <c r="EZ350" s="111"/>
      <c r="FA350" s="111"/>
      <c r="FB350" s="111"/>
      <c r="FC350" s="111"/>
      <c r="FD350" s="111"/>
    </row>
    <row r="351" spans="2:160" ht="12.75">
      <c r="B351" s="42">
        <f t="shared" si="30"/>
        <v>2</v>
      </c>
      <c r="C351" s="42">
        <f t="shared" si="31"/>
        <v>2</v>
      </c>
      <c r="D351" s="42">
        <f t="shared" si="32"/>
        <v>2</v>
      </c>
      <c r="E351" s="42">
        <f t="shared" si="33"/>
        <v>2</v>
      </c>
      <c r="F351" s="42">
        <f t="shared" si="34"/>
        <v>2</v>
      </c>
      <c r="G351" s="42">
        <f t="shared" si="35"/>
        <v>5</v>
      </c>
      <c r="H351" s="114">
        <f>IF(AND(M351&gt;0,M351&lt;=STATS!$C$22),1,"")</f>
        <v>1</v>
      </c>
      <c r="J351" s="26">
        <v>350</v>
      </c>
      <c r="K351">
        <v>46.25459</v>
      </c>
      <c r="L351">
        <v>-91.912</v>
      </c>
      <c r="M351" s="10">
        <v>5</v>
      </c>
      <c r="N351" s="10" t="s">
        <v>572</v>
      </c>
      <c r="O351" s="193" t="s">
        <v>614</v>
      </c>
      <c r="Q351" s="10">
        <v>2</v>
      </c>
      <c r="R351" s="17"/>
      <c r="S351" s="1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CZ351" s="10">
        <v>1</v>
      </c>
      <c r="DA351" s="10">
        <v>2</v>
      </c>
      <c r="EZ351" s="111"/>
      <c r="FA351" s="111"/>
      <c r="FB351" s="111"/>
      <c r="FC351" s="111"/>
      <c r="FD351" s="111"/>
    </row>
    <row r="352" spans="2:160" ht="12.75">
      <c r="B352" s="42">
        <f t="shared" si="30"/>
        <v>3</v>
      </c>
      <c r="C352" s="42">
        <f t="shared" si="31"/>
        <v>3</v>
      </c>
      <c r="D352" s="42">
        <f t="shared" si="32"/>
        <v>3</v>
      </c>
      <c r="E352" s="42">
        <f t="shared" si="33"/>
        <v>3</v>
      </c>
      <c r="F352" s="42">
        <f t="shared" si="34"/>
        <v>3</v>
      </c>
      <c r="G352" s="42">
        <f t="shared" si="35"/>
        <v>2.5</v>
      </c>
      <c r="H352" s="114">
        <f>IF(AND(M352&gt;0,M352&lt;=STATS!$C$22),1,"")</f>
        <v>1</v>
      </c>
      <c r="J352" s="26">
        <v>351</v>
      </c>
      <c r="K352">
        <v>46.25414</v>
      </c>
      <c r="L352">
        <v>-91.91198</v>
      </c>
      <c r="M352" s="10">
        <v>2.5</v>
      </c>
      <c r="N352" s="10" t="s">
        <v>573</v>
      </c>
      <c r="O352" s="193" t="s">
        <v>614</v>
      </c>
      <c r="Q352" s="10">
        <v>2</v>
      </c>
      <c r="R352" s="17"/>
      <c r="S352" s="1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BO352" s="10">
        <v>1</v>
      </c>
      <c r="CB352" s="10">
        <v>1</v>
      </c>
      <c r="DA352" s="10">
        <v>2</v>
      </c>
      <c r="EZ352" s="111"/>
      <c r="FA352" s="111"/>
      <c r="FB352" s="111"/>
      <c r="FC352" s="111"/>
      <c r="FD352" s="111"/>
    </row>
    <row r="353" spans="2:160" ht="12.75">
      <c r="B353" s="42">
        <f t="shared" si="30"/>
        <v>3</v>
      </c>
      <c r="C353" s="42">
        <f t="shared" si="31"/>
        <v>3</v>
      </c>
      <c r="D353" s="42">
        <f t="shared" si="32"/>
        <v>3</v>
      </c>
      <c r="E353" s="42">
        <f t="shared" si="33"/>
        <v>3</v>
      </c>
      <c r="F353" s="42">
        <f t="shared" si="34"/>
        <v>3</v>
      </c>
      <c r="G353" s="42">
        <f t="shared" si="35"/>
        <v>3.5</v>
      </c>
      <c r="H353" s="114">
        <f>IF(AND(M353&gt;0,M353&lt;=STATS!$C$22),1,"")</f>
        <v>1</v>
      </c>
      <c r="J353" s="26">
        <v>352</v>
      </c>
      <c r="K353">
        <v>46.25369</v>
      </c>
      <c r="L353">
        <v>-91.91196</v>
      </c>
      <c r="M353" s="10">
        <v>3.5</v>
      </c>
      <c r="N353" s="10" t="s">
        <v>572</v>
      </c>
      <c r="O353" s="193" t="s">
        <v>614</v>
      </c>
      <c r="Q353" s="10">
        <v>3</v>
      </c>
      <c r="R353" s="17"/>
      <c r="S353" s="1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>
        <v>1</v>
      </c>
      <c r="AF353" s="27"/>
      <c r="AG353" s="27"/>
      <c r="AH353" s="27"/>
      <c r="DA353" s="10">
        <v>3</v>
      </c>
      <c r="ES353" s="10">
        <v>1</v>
      </c>
      <c r="EZ353" s="111"/>
      <c r="FA353" s="111"/>
      <c r="FB353" s="111"/>
      <c r="FC353" s="111"/>
      <c r="FD353" s="111"/>
    </row>
    <row r="354" spans="2:160" ht="12.75">
      <c r="B354" s="42">
        <f t="shared" si="30"/>
        <v>4</v>
      </c>
      <c r="C354" s="42">
        <f t="shared" si="31"/>
        <v>4</v>
      </c>
      <c r="D354" s="42">
        <f t="shared" si="32"/>
        <v>4</v>
      </c>
      <c r="E354" s="42">
        <f t="shared" si="33"/>
        <v>4</v>
      </c>
      <c r="F354" s="42">
        <f t="shared" si="34"/>
        <v>4</v>
      </c>
      <c r="G354" s="42">
        <f t="shared" si="35"/>
        <v>1.5</v>
      </c>
      <c r="H354" s="114">
        <f>IF(AND(M354&gt;0,M354&lt;=STATS!$C$22),1,"")</f>
        <v>1</v>
      </c>
      <c r="J354" s="26">
        <v>353</v>
      </c>
      <c r="K354">
        <v>46.25324</v>
      </c>
      <c r="L354">
        <v>-91.91195</v>
      </c>
      <c r="M354" s="10">
        <v>1.5</v>
      </c>
      <c r="N354" s="10" t="s">
        <v>572</v>
      </c>
      <c r="O354" s="193" t="s">
        <v>614</v>
      </c>
      <c r="Q354" s="10">
        <v>3</v>
      </c>
      <c r="R354" s="17"/>
      <c r="S354" s="1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CB354" s="10">
        <v>3</v>
      </c>
      <c r="DA354" s="10">
        <v>1</v>
      </c>
      <c r="DE354" s="10">
        <v>1</v>
      </c>
      <c r="ER354" s="10">
        <v>3</v>
      </c>
      <c r="EZ354" s="111"/>
      <c r="FA354" s="111"/>
      <c r="FB354" s="111"/>
      <c r="FC354" s="111"/>
      <c r="FD354" s="111"/>
    </row>
    <row r="355" spans="2:160" ht="12.75">
      <c r="B355" s="42">
        <f t="shared" si="30"/>
        <v>5</v>
      </c>
      <c r="C355" s="42">
        <f t="shared" si="31"/>
        <v>5</v>
      </c>
      <c r="D355" s="42">
        <f t="shared" si="32"/>
        <v>5</v>
      </c>
      <c r="E355" s="42">
        <f t="shared" si="33"/>
        <v>5</v>
      </c>
      <c r="F355" s="42">
        <f t="shared" si="34"/>
        <v>5</v>
      </c>
      <c r="G355" s="42">
        <f t="shared" si="35"/>
        <v>2.5</v>
      </c>
      <c r="H355" s="114">
        <f>IF(AND(M355&gt;0,M355&lt;=STATS!$C$22),1,"")</f>
        <v>1</v>
      </c>
      <c r="J355" s="26">
        <v>354</v>
      </c>
      <c r="K355">
        <v>46.25235</v>
      </c>
      <c r="L355">
        <v>-91.91192</v>
      </c>
      <c r="M355" s="10">
        <v>2.5</v>
      </c>
      <c r="N355" s="10" t="s">
        <v>574</v>
      </c>
      <c r="O355" s="193" t="s">
        <v>614</v>
      </c>
      <c r="Q355" s="10">
        <v>2</v>
      </c>
      <c r="R355" s="17"/>
      <c r="S355" s="1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W355" s="10">
        <v>1</v>
      </c>
      <c r="CP355" s="10">
        <v>1</v>
      </c>
      <c r="DA355" s="10">
        <v>2</v>
      </c>
      <c r="DY355" s="10">
        <v>1</v>
      </c>
      <c r="ES355" s="10">
        <v>1</v>
      </c>
      <c r="EZ355" s="111"/>
      <c r="FA355" s="111"/>
      <c r="FB355" s="111"/>
      <c r="FC355" s="111"/>
      <c r="FD355" s="111"/>
    </row>
    <row r="356" spans="2:160" ht="12.75">
      <c r="B356" s="42">
        <f t="shared" si="30"/>
        <v>4</v>
      </c>
      <c r="C356" s="42">
        <f t="shared" si="31"/>
        <v>4</v>
      </c>
      <c r="D356" s="42">
        <f t="shared" si="32"/>
        <v>4</v>
      </c>
      <c r="E356" s="42">
        <f t="shared" si="33"/>
        <v>4</v>
      </c>
      <c r="F356" s="42">
        <f t="shared" si="34"/>
        <v>4</v>
      </c>
      <c r="G356" s="42">
        <f t="shared" si="35"/>
        <v>4</v>
      </c>
      <c r="H356" s="114">
        <f>IF(AND(M356&gt;0,M356&lt;=STATS!$C$22),1,"")</f>
        <v>1</v>
      </c>
      <c r="J356" s="26">
        <v>355</v>
      </c>
      <c r="K356">
        <v>46.2519</v>
      </c>
      <c r="L356">
        <v>-91.9119</v>
      </c>
      <c r="M356" s="10">
        <v>4</v>
      </c>
      <c r="N356" s="10" t="s">
        <v>572</v>
      </c>
      <c r="O356" s="193" t="s">
        <v>614</v>
      </c>
      <c r="Q356" s="10">
        <v>2</v>
      </c>
      <c r="R356" s="17"/>
      <c r="S356" s="1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>
        <v>1</v>
      </c>
      <c r="AF356" s="27"/>
      <c r="AG356" s="27"/>
      <c r="AH356" s="27"/>
      <c r="AQ356" s="10">
        <v>1</v>
      </c>
      <c r="CI356" s="10">
        <v>1</v>
      </c>
      <c r="DA356" s="10">
        <v>2</v>
      </c>
      <c r="EZ356" s="111"/>
      <c r="FA356" s="111"/>
      <c r="FB356" s="111"/>
      <c r="FC356" s="111"/>
      <c r="FD356" s="111"/>
    </row>
    <row r="357" spans="2:160" ht="12.75">
      <c r="B357" s="42">
        <f t="shared" si="30"/>
        <v>4</v>
      </c>
      <c r="C357" s="42">
        <f t="shared" si="31"/>
        <v>4</v>
      </c>
      <c r="D357" s="42">
        <f t="shared" si="32"/>
        <v>4</v>
      </c>
      <c r="E357" s="42">
        <f t="shared" si="33"/>
        <v>4</v>
      </c>
      <c r="F357" s="42">
        <f t="shared" si="34"/>
        <v>4</v>
      </c>
      <c r="G357" s="42">
        <f t="shared" si="35"/>
        <v>4</v>
      </c>
      <c r="H357" s="114">
        <f>IF(AND(M357&gt;0,M357&lt;=STATS!$C$22),1,"")</f>
        <v>1</v>
      </c>
      <c r="J357" s="26">
        <v>356</v>
      </c>
      <c r="K357">
        <v>46.25145</v>
      </c>
      <c r="L357">
        <v>-91.91189</v>
      </c>
      <c r="M357" s="10">
        <v>4</v>
      </c>
      <c r="N357" s="10" t="s">
        <v>572</v>
      </c>
      <c r="O357" s="193" t="s">
        <v>614</v>
      </c>
      <c r="Q357" s="10">
        <v>2</v>
      </c>
      <c r="R357" s="17"/>
      <c r="S357" s="1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Q357" s="10">
        <v>2</v>
      </c>
      <c r="CW357" s="10">
        <v>1</v>
      </c>
      <c r="CZ357" s="10">
        <v>1</v>
      </c>
      <c r="DA357" s="10">
        <v>2</v>
      </c>
      <c r="EZ357" s="111"/>
      <c r="FA357" s="111"/>
      <c r="FB357" s="111"/>
      <c r="FC357" s="111"/>
      <c r="FD357" s="111"/>
    </row>
    <row r="358" spans="2:160" ht="12.75">
      <c r="B358" s="42">
        <f t="shared" si="30"/>
        <v>2</v>
      </c>
      <c r="C358" s="42">
        <f t="shared" si="31"/>
        <v>2</v>
      </c>
      <c r="D358" s="42">
        <f t="shared" si="32"/>
        <v>2</v>
      </c>
      <c r="E358" s="42">
        <f t="shared" si="33"/>
        <v>2</v>
      </c>
      <c r="F358" s="42">
        <f t="shared" si="34"/>
        <v>2</v>
      </c>
      <c r="G358" s="42">
        <f t="shared" si="35"/>
        <v>4.5</v>
      </c>
      <c r="H358" s="114">
        <f>IF(AND(M358&gt;0,M358&lt;=STATS!$C$22),1,"")</f>
        <v>1</v>
      </c>
      <c r="J358" s="26">
        <v>357</v>
      </c>
      <c r="K358">
        <v>46.251</v>
      </c>
      <c r="L358">
        <v>-91.91187</v>
      </c>
      <c r="M358" s="10">
        <v>4.5</v>
      </c>
      <c r="N358" s="10" t="s">
        <v>572</v>
      </c>
      <c r="O358" s="193" t="s">
        <v>614</v>
      </c>
      <c r="Q358" s="10">
        <v>3</v>
      </c>
      <c r="R358" s="17"/>
      <c r="S358" s="1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CW358" s="10">
        <v>1</v>
      </c>
      <c r="DA358" s="10">
        <v>3</v>
      </c>
      <c r="EZ358" s="111"/>
      <c r="FA358" s="111"/>
      <c r="FB358" s="111"/>
      <c r="FC358" s="111"/>
      <c r="FD358" s="111"/>
    </row>
    <row r="359" spans="2:160" ht="12.75">
      <c r="B359" s="42">
        <f t="shared" si="30"/>
        <v>2</v>
      </c>
      <c r="C359" s="42">
        <f t="shared" si="31"/>
        <v>2</v>
      </c>
      <c r="D359" s="42">
        <f t="shared" si="32"/>
        <v>2</v>
      </c>
      <c r="E359" s="42">
        <f t="shared" si="33"/>
        <v>2</v>
      </c>
      <c r="F359" s="42">
        <f t="shared" si="34"/>
        <v>2</v>
      </c>
      <c r="G359" s="42">
        <f t="shared" si="35"/>
        <v>4</v>
      </c>
      <c r="H359" s="114">
        <f>IF(AND(M359&gt;0,M359&lt;=STATS!$C$22),1,"")</f>
        <v>1</v>
      </c>
      <c r="J359" s="26">
        <v>358</v>
      </c>
      <c r="K359">
        <v>46.25055</v>
      </c>
      <c r="L359">
        <v>-91.91186</v>
      </c>
      <c r="M359" s="10">
        <v>4</v>
      </c>
      <c r="N359" s="10" t="s">
        <v>572</v>
      </c>
      <c r="O359" s="193" t="s">
        <v>614</v>
      </c>
      <c r="Q359" s="10">
        <v>3</v>
      </c>
      <c r="R359" s="17"/>
      <c r="S359" s="1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CI359" s="10">
        <v>1</v>
      </c>
      <c r="DA359" s="10">
        <v>3</v>
      </c>
      <c r="EZ359" s="111"/>
      <c r="FA359" s="111"/>
      <c r="FB359" s="111"/>
      <c r="FC359" s="111"/>
      <c r="FD359" s="111"/>
    </row>
    <row r="360" spans="2:160" ht="12.75">
      <c r="B360" s="42">
        <f t="shared" si="30"/>
        <v>3</v>
      </c>
      <c r="C360" s="42">
        <f t="shared" si="31"/>
        <v>3</v>
      </c>
      <c r="D360" s="42">
        <f t="shared" si="32"/>
        <v>3</v>
      </c>
      <c r="E360" s="42">
        <f t="shared" si="33"/>
        <v>3</v>
      </c>
      <c r="F360" s="42">
        <f t="shared" si="34"/>
        <v>3</v>
      </c>
      <c r="G360" s="42">
        <f t="shared" si="35"/>
        <v>4</v>
      </c>
      <c r="H360" s="114">
        <f>IF(AND(M360&gt;0,M360&lt;=STATS!$C$22),1,"")</f>
        <v>1</v>
      </c>
      <c r="J360" s="26">
        <v>359</v>
      </c>
      <c r="K360">
        <v>46.2501</v>
      </c>
      <c r="L360">
        <v>-91.91184</v>
      </c>
      <c r="M360" s="10">
        <v>4</v>
      </c>
      <c r="N360" s="10" t="s">
        <v>572</v>
      </c>
      <c r="O360" s="193" t="s">
        <v>614</v>
      </c>
      <c r="Q360" s="10">
        <v>3</v>
      </c>
      <c r="R360" s="17"/>
      <c r="S360" s="1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Q360" s="10">
        <v>1</v>
      </c>
      <c r="CI360" s="10">
        <v>1</v>
      </c>
      <c r="DA360" s="10">
        <v>3</v>
      </c>
      <c r="EZ360" s="111"/>
      <c r="FA360" s="111"/>
      <c r="FB360" s="111"/>
      <c r="FC360" s="111"/>
      <c r="FD360" s="111"/>
    </row>
    <row r="361" spans="2:160" ht="12.75">
      <c r="B361" s="42">
        <f t="shared" si="30"/>
        <v>3</v>
      </c>
      <c r="C361" s="42">
        <f t="shared" si="31"/>
        <v>3</v>
      </c>
      <c r="D361" s="42">
        <f t="shared" si="32"/>
        <v>3</v>
      </c>
      <c r="E361" s="42">
        <f t="shared" si="33"/>
        <v>3</v>
      </c>
      <c r="F361" s="42">
        <f t="shared" si="34"/>
        <v>3</v>
      </c>
      <c r="G361" s="42">
        <f t="shared" si="35"/>
        <v>3</v>
      </c>
      <c r="H361" s="114">
        <f>IF(AND(M361&gt;0,M361&lt;=STATS!$C$22),1,"")</f>
        <v>1</v>
      </c>
      <c r="J361" s="26">
        <v>360</v>
      </c>
      <c r="K361">
        <v>46.24965</v>
      </c>
      <c r="L361">
        <v>-91.91182</v>
      </c>
      <c r="M361" s="10">
        <v>3</v>
      </c>
      <c r="N361" s="10" t="s">
        <v>572</v>
      </c>
      <c r="O361" s="193" t="s">
        <v>614</v>
      </c>
      <c r="Q361" s="10">
        <v>3</v>
      </c>
      <c r="R361" s="17"/>
      <c r="S361" s="1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Q361" s="10">
        <v>1</v>
      </c>
      <c r="CB361" s="10">
        <v>1</v>
      </c>
      <c r="DA361" s="10">
        <v>3</v>
      </c>
      <c r="EZ361" s="111"/>
      <c r="FA361" s="111"/>
      <c r="FB361" s="111"/>
      <c r="FC361" s="111"/>
      <c r="FD361" s="111"/>
    </row>
    <row r="362" spans="2:160" ht="12.75">
      <c r="B362" s="42">
        <f t="shared" si="30"/>
        <v>6</v>
      </c>
      <c r="C362" s="42">
        <f t="shared" si="31"/>
        <v>6</v>
      </c>
      <c r="D362" s="42">
        <f t="shared" si="32"/>
        <v>6</v>
      </c>
      <c r="E362" s="42">
        <f t="shared" si="33"/>
        <v>6</v>
      </c>
      <c r="F362" s="42">
        <f t="shared" si="34"/>
        <v>6</v>
      </c>
      <c r="G362" s="42">
        <f t="shared" si="35"/>
        <v>1.5</v>
      </c>
      <c r="H362" s="114">
        <f>IF(AND(M362&gt;0,M362&lt;=STATS!$C$22),1,"")</f>
        <v>1</v>
      </c>
      <c r="J362" s="26">
        <v>361</v>
      </c>
      <c r="K362">
        <v>46.24695</v>
      </c>
      <c r="L362">
        <v>-91.91173</v>
      </c>
      <c r="M362" s="10">
        <v>1.5</v>
      </c>
      <c r="N362" s="10" t="s">
        <v>572</v>
      </c>
      <c r="O362" s="193" t="s">
        <v>614</v>
      </c>
      <c r="Q362" s="10">
        <v>3</v>
      </c>
      <c r="R362" s="17"/>
      <c r="S362" s="17"/>
      <c r="T362" s="27"/>
      <c r="U362" s="27"/>
      <c r="V362" s="27"/>
      <c r="W362" s="27"/>
      <c r="X362" s="27">
        <v>1</v>
      </c>
      <c r="Y362" s="27"/>
      <c r="Z362" s="27"/>
      <c r="AA362" s="27"/>
      <c r="AB362" s="27"/>
      <c r="AC362" s="27"/>
      <c r="AD362" s="27"/>
      <c r="AE362" s="27">
        <v>2</v>
      </c>
      <c r="AF362" s="27"/>
      <c r="AG362" s="27"/>
      <c r="AH362" s="27"/>
      <c r="BG362" s="10">
        <v>1</v>
      </c>
      <c r="BQ362" s="10">
        <v>1</v>
      </c>
      <c r="CW362" s="10">
        <v>3</v>
      </c>
      <c r="DA362" s="10">
        <v>1</v>
      </c>
      <c r="EZ362" s="111"/>
      <c r="FA362" s="111"/>
      <c r="FB362" s="111"/>
      <c r="FC362" s="111"/>
      <c r="FD362" s="111"/>
    </row>
    <row r="363" spans="2:160" ht="12.75">
      <c r="B363" s="42">
        <f t="shared" si="30"/>
        <v>0</v>
      </c>
      <c r="C363" s="42">
        <f t="shared" si="31"/>
      </c>
      <c r="D363" s="42">
        <f t="shared" si="32"/>
      </c>
      <c r="E363" s="42">
        <f t="shared" si="33"/>
      </c>
      <c r="F363" s="42">
        <f t="shared" si="34"/>
      </c>
      <c r="G363" s="42">
        <f t="shared" si="35"/>
      </c>
      <c r="H363" s="114">
        <f>IF(AND(M363&gt;0,M363&lt;=STATS!$C$22),1,"")</f>
      </c>
      <c r="J363" s="26">
        <v>362</v>
      </c>
      <c r="K363">
        <v>46.2465</v>
      </c>
      <c r="L363">
        <v>-91.91171</v>
      </c>
      <c r="P363" s="10" t="s">
        <v>615</v>
      </c>
      <c r="R363" s="17"/>
      <c r="S363" s="1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EZ363" s="111"/>
      <c r="FA363" s="111"/>
      <c r="FB363" s="111"/>
      <c r="FC363" s="111"/>
      <c r="FD363" s="111"/>
    </row>
    <row r="364" spans="2:160" ht="12.75">
      <c r="B364" s="42">
        <f t="shared" si="30"/>
        <v>6</v>
      </c>
      <c r="C364" s="42">
        <f t="shared" si="31"/>
        <v>6</v>
      </c>
      <c r="D364" s="42">
        <f t="shared" si="32"/>
        <v>6</v>
      </c>
      <c r="E364" s="42">
        <f t="shared" si="33"/>
        <v>6</v>
      </c>
      <c r="F364" s="42">
        <f t="shared" si="34"/>
        <v>6</v>
      </c>
      <c r="G364" s="42">
        <f t="shared" si="35"/>
        <v>4</v>
      </c>
      <c r="H364" s="114">
        <f>IF(AND(M364&gt;0,M364&lt;=STATS!$C$22),1,"")</f>
        <v>1</v>
      </c>
      <c r="J364" s="26">
        <v>363</v>
      </c>
      <c r="K364">
        <v>46.26045</v>
      </c>
      <c r="L364">
        <v>-91.91155</v>
      </c>
      <c r="M364" s="10">
        <v>4</v>
      </c>
      <c r="N364" s="10" t="s">
        <v>572</v>
      </c>
      <c r="O364" s="193" t="s">
        <v>614</v>
      </c>
      <c r="Q364" s="10">
        <v>2</v>
      </c>
      <c r="R364" s="17"/>
      <c r="S364" s="17"/>
      <c r="T364" s="27"/>
      <c r="U364" s="27"/>
      <c r="V364" s="27"/>
      <c r="W364" s="27"/>
      <c r="X364" s="27">
        <v>1</v>
      </c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BQ364" s="10">
        <v>2</v>
      </c>
      <c r="CB364" s="10">
        <v>1</v>
      </c>
      <c r="CI364" s="10">
        <v>1</v>
      </c>
      <c r="EN364" s="10">
        <v>1</v>
      </c>
      <c r="ER364" s="10">
        <v>2</v>
      </c>
      <c r="EZ364" s="111"/>
      <c r="FA364" s="111"/>
      <c r="FB364" s="111"/>
      <c r="FC364" s="111"/>
      <c r="FD364" s="111"/>
    </row>
    <row r="365" spans="2:160" ht="12.75">
      <c r="B365" s="42">
        <f t="shared" si="30"/>
        <v>4</v>
      </c>
      <c r="C365" s="42">
        <f t="shared" si="31"/>
        <v>4</v>
      </c>
      <c r="D365" s="42">
        <f t="shared" si="32"/>
        <v>4</v>
      </c>
      <c r="E365" s="42">
        <f t="shared" si="33"/>
        <v>4</v>
      </c>
      <c r="F365" s="42">
        <f t="shared" si="34"/>
        <v>4</v>
      </c>
      <c r="G365" s="42">
        <f t="shared" si="35"/>
        <v>4</v>
      </c>
      <c r="H365" s="114">
        <f>IF(AND(M365&gt;0,M365&lt;=STATS!$C$22),1,"")</f>
        <v>1</v>
      </c>
      <c r="J365" s="26">
        <v>364</v>
      </c>
      <c r="K365">
        <v>46.26</v>
      </c>
      <c r="L365">
        <v>-91.91154</v>
      </c>
      <c r="M365" s="10">
        <v>4</v>
      </c>
      <c r="N365" s="10" t="s">
        <v>572</v>
      </c>
      <c r="O365" s="193" t="s">
        <v>614</v>
      </c>
      <c r="Q365" s="10">
        <v>2</v>
      </c>
      <c r="R365" s="17"/>
      <c r="S365" s="1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Q365" s="10">
        <v>1</v>
      </c>
      <c r="CA365" s="10">
        <v>2</v>
      </c>
      <c r="DA365" s="10">
        <v>2</v>
      </c>
      <c r="EO365" s="10">
        <v>1</v>
      </c>
      <c r="EZ365" s="111"/>
      <c r="FA365" s="111"/>
      <c r="FB365" s="111"/>
      <c r="FC365" s="111"/>
      <c r="FD365" s="111"/>
    </row>
    <row r="366" spans="2:160" ht="12.75">
      <c r="B366" s="42">
        <f t="shared" si="30"/>
        <v>1</v>
      </c>
      <c r="C366" s="42">
        <f t="shared" si="31"/>
        <v>1</v>
      </c>
      <c r="D366" s="42">
        <f t="shared" si="32"/>
        <v>1</v>
      </c>
      <c r="E366" s="42">
        <f t="shared" si="33"/>
        <v>1</v>
      </c>
      <c r="F366" s="42">
        <f t="shared" si="34"/>
        <v>1</v>
      </c>
      <c r="G366" s="42">
        <f t="shared" si="35"/>
        <v>4</v>
      </c>
      <c r="H366" s="114">
        <f>IF(AND(M366&gt;0,M366&lt;=STATS!$C$22),1,"")</f>
        <v>1</v>
      </c>
      <c r="J366" s="26">
        <v>365</v>
      </c>
      <c r="K366">
        <v>46.25955</v>
      </c>
      <c r="L366">
        <v>-91.91152</v>
      </c>
      <c r="M366" s="10">
        <v>4</v>
      </c>
      <c r="N366" s="10" t="s">
        <v>572</v>
      </c>
      <c r="O366" s="193" t="s">
        <v>614</v>
      </c>
      <c r="Q366" s="10">
        <v>3</v>
      </c>
      <c r="R366" s="17"/>
      <c r="S366" s="1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DA366" s="10">
        <v>3</v>
      </c>
      <c r="EZ366" s="111"/>
      <c r="FA366" s="111"/>
      <c r="FB366" s="111"/>
      <c r="FC366" s="111"/>
      <c r="FD366" s="111"/>
    </row>
    <row r="367" spans="2:160" ht="12.75">
      <c r="B367" s="42">
        <f t="shared" si="30"/>
        <v>2</v>
      </c>
      <c r="C367" s="42">
        <f t="shared" si="31"/>
        <v>2</v>
      </c>
      <c r="D367" s="42">
        <f t="shared" si="32"/>
        <v>2</v>
      </c>
      <c r="E367" s="42">
        <f t="shared" si="33"/>
        <v>2</v>
      </c>
      <c r="F367" s="42">
        <f t="shared" si="34"/>
        <v>2</v>
      </c>
      <c r="G367" s="42">
        <f t="shared" si="35"/>
        <v>4</v>
      </c>
      <c r="H367" s="114">
        <f>IF(AND(M367&gt;0,M367&lt;=STATS!$C$22),1,"")</f>
        <v>1</v>
      </c>
      <c r="J367" s="26">
        <v>366</v>
      </c>
      <c r="K367">
        <v>46.2591</v>
      </c>
      <c r="L367">
        <v>-91.9115</v>
      </c>
      <c r="M367" s="10">
        <v>4</v>
      </c>
      <c r="N367" s="10" t="s">
        <v>572</v>
      </c>
      <c r="O367" s="193" t="s">
        <v>614</v>
      </c>
      <c r="Q367" s="10">
        <v>3</v>
      </c>
      <c r="R367" s="17"/>
      <c r="S367" s="1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CI367" s="10">
        <v>1</v>
      </c>
      <c r="DA367" s="10">
        <v>3</v>
      </c>
      <c r="EZ367" s="111"/>
      <c r="FA367" s="111"/>
      <c r="FB367" s="111"/>
      <c r="FC367" s="111"/>
      <c r="FD367" s="111"/>
    </row>
    <row r="368" spans="2:160" ht="12.75">
      <c r="B368" s="42">
        <f t="shared" si="30"/>
        <v>2</v>
      </c>
      <c r="C368" s="42">
        <f t="shared" si="31"/>
        <v>2</v>
      </c>
      <c r="D368" s="42">
        <f t="shared" si="32"/>
        <v>2</v>
      </c>
      <c r="E368" s="42">
        <f t="shared" si="33"/>
        <v>2</v>
      </c>
      <c r="F368" s="42">
        <f t="shared" si="34"/>
        <v>2</v>
      </c>
      <c r="G368" s="42">
        <f t="shared" si="35"/>
        <v>4.5</v>
      </c>
      <c r="H368" s="114">
        <f>IF(AND(M368&gt;0,M368&lt;=STATS!$C$22),1,"")</f>
        <v>1</v>
      </c>
      <c r="J368" s="26">
        <v>367</v>
      </c>
      <c r="K368">
        <v>46.25865</v>
      </c>
      <c r="L368">
        <v>-91.91149</v>
      </c>
      <c r="M368" s="10">
        <v>4.5</v>
      </c>
      <c r="N368" s="10" t="s">
        <v>572</v>
      </c>
      <c r="O368" s="193" t="s">
        <v>614</v>
      </c>
      <c r="Q368" s="10">
        <v>3</v>
      </c>
      <c r="R368" s="17"/>
      <c r="S368" s="1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CW368" s="10">
        <v>1</v>
      </c>
      <c r="DA368" s="10">
        <v>3</v>
      </c>
      <c r="EZ368" s="111"/>
      <c r="FA368" s="111"/>
      <c r="FB368" s="111"/>
      <c r="FC368" s="111"/>
      <c r="FD368" s="111"/>
    </row>
    <row r="369" spans="2:160" ht="12.75">
      <c r="B369" s="42">
        <f t="shared" si="30"/>
        <v>1</v>
      </c>
      <c r="C369" s="42">
        <f t="shared" si="31"/>
        <v>1</v>
      </c>
      <c r="D369" s="42">
        <f t="shared" si="32"/>
        <v>1</v>
      </c>
      <c r="E369" s="42">
        <f t="shared" si="33"/>
        <v>1</v>
      </c>
      <c r="F369" s="42">
        <f t="shared" si="34"/>
        <v>1</v>
      </c>
      <c r="G369" s="42">
        <f t="shared" si="35"/>
        <v>5</v>
      </c>
      <c r="H369" s="114">
        <f>IF(AND(M369&gt;0,M369&lt;=STATS!$C$22),1,"")</f>
        <v>1</v>
      </c>
      <c r="J369" s="26">
        <v>368</v>
      </c>
      <c r="K369">
        <v>46.2582</v>
      </c>
      <c r="L369">
        <v>-91.91147</v>
      </c>
      <c r="M369" s="10">
        <v>5</v>
      </c>
      <c r="N369" s="10" t="s">
        <v>572</v>
      </c>
      <c r="O369" s="193" t="s">
        <v>614</v>
      </c>
      <c r="Q369" s="10">
        <v>2</v>
      </c>
      <c r="R369" s="17"/>
      <c r="S369" s="1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DA369" s="10">
        <v>2</v>
      </c>
      <c r="EZ369" s="111"/>
      <c r="FA369" s="111"/>
      <c r="FB369" s="111"/>
      <c r="FC369" s="111"/>
      <c r="FD369" s="111"/>
    </row>
    <row r="370" spans="2:160" ht="12.75">
      <c r="B370" s="42">
        <f t="shared" si="30"/>
        <v>4</v>
      </c>
      <c r="C370" s="42">
        <f t="shared" si="31"/>
        <v>4</v>
      </c>
      <c r="D370" s="42">
        <f t="shared" si="32"/>
        <v>4</v>
      </c>
      <c r="E370" s="42">
        <f t="shared" si="33"/>
        <v>4</v>
      </c>
      <c r="F370" s="42">
        <f t="shared" si="34"/>
        <v>4</v>
      </c>
      <c r="G370" s="42">
        <f t="shared" si="35"/>
        <v>4.5</v>
      </c>
      <c r="H370" s="114">
        <f>IF(AND(M370&gt;0,M370&lt;=STATS!$C$22),1,"")</f>
        <v>1</v>
      </c>
      <c r="J370" s="26">
        <v>369</v>
      </c>
      <c r="K370">
        <v>46.25775</v>
      </c>
      <c r="L370">
        <v>-91.91146</v>
      </c>
      <c r="M370" s="10">
        <v>4.5</v>
      </c>
      <c r="N370" s="10" t="s">
        <v>572</v>
      </c>
      <c r="O370" s="193" t="s">
        <v>614</v>
      </c>
      <c r="Q370" s="10">
        <v>2</v>
      </c>
      <c r="R370" s="17"/>
      <c r="S370" s="1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>
        <v>1</v>
      </c>
      <c r="AF370" s="27"/>
      <c r="AG370" s="27"/>
      <c r="AH370" s="27"/>
      <c r="AQ370" s="10">
        <v>1</v>
      </c>
      <c r="CI370" s="10">
        <v>1</v>
      </c>
      <c r="DA370" s="10">
        <v>2</v>
      </c>
      <c r="EZ370" s="111"/>
      <c r="FA370" s="111"/>
      <c r="FB370" s="111"/>
      <c r="FC370" s="111"/>
      <c r="FD370" s="111"/>
    </row>
    <row r="371" spans="2:160" ht="12.75">
      <c r="B371" s="42">
        <f t="shared" si="30"/>
        <v>2</v>
      </c>
      <c r="C371" s="42">
        <f t="shared" si="31"/>
        <v>2</v>
      </c>
      <c r="D371" s="42">
        <f t="shared" si="32"/>
        <v>2</v>
      </c>
      <c r="E371" s="42">
        <f t="shared" si="33"/>
        <v>2</v>
      </c>
      <c r="F371" s="42">
        <f t="shared" si="34"/>
        <v>2</v>
      </c>
      <c r="G371" s="42">
        <f t="shared" si="35"/>
        <v>5</v>
      </c>
      <c r="H371" s="114">
        <f>IF(AND(M371&gt;0,M371&lt;=STATS!$C$22),1,"")</f>
        <v>1</v>
      </c>
      <c r="J371" s="26">
        <v>370</v>
      </c>
      <c r="K371">
        <v>46.2573</v>
      </c>
      <c r="L371">
        <v>-91.91144</v>
      </c>
      <c r="M371" s="10">
        <v>5</v>
      </c>
      <c r="N371" s="10" t="s">
        <v>572</v>
      </c>
      <c r="O371" s="193" t="s">
        <v>614</v>
      </c>
      <c r="Q371" s="10">
        <v>2</v>
      </c>
      <c r="R371" s="17"/>
      <c r="S371" s="1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Q371" s="10">
        <v>1</v>
      </c>
      <c r="DA371" s="10">
        <v>2</v>
      </c>
      <c r="EZ371" s="111"/>
      <c r="FA371" s="111"/>
      <c r="FB371" s="111"/>
      <c r="FC371" s="111"/>
      <c r="FD371" s="111"/>
    </row>
    <row r="372" spans="2:160" ht="12.75">
      <c r="B372" s="42">
        <f t="shared" si="30"/>
        <v>5</v>
      </c>
      <c r="C372" s="42">
        <f t="shared" si="31"/>
        <v>5</v>
      </c>
      <c r="D372" s="42">
        <f t="shared" si="32"/>
        <v>4</v>
      </c>
      <c r="E372" s="42">
        <f t="shared" si="33"/>
        <v>5</v>
      </c>
      <c r="F372" s="42">
        <f t="shared" si="34"/>
        <v>4</v>
      </c>
      <c r="G372" s="42">
        <f t="shared" si="35"/>
        <v>7.5</v>
      </c>
      <c r="H372" s="114">
        <f>IF(AND(M372&gt;0,M372&lt;=STATS!$C$22),1,"")</f>
        <v>1</v>
      </c>
      <c r="J372" s="26">
        <v>371</v>
      </c>
      <c r="K372">
        <v>46.25685</v>
      </c>
      <c r="L372">
        <v>-91.91143</v>
      </c>
      <c r="M372" s="10">
        <v>7.5</v>
      </c>
      <c r="N372" s="10" t="s">
        <v>572</v>
      </c>
      <c r="O372" s="193" t="s">
        <v>614</v>
      </c>
      <c r="Q372" s="10">
        <v>2</v>
      </c>
      <c r="R372" s="17"/>
      <c r="S372" s="17">
        <v>1</v>
      </c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Q372" s="10">
        <v>1</v>
      </c>
      <c r="CW372" s="10">
        <v>2</v>
      </c>
      <c r="DA372" s="10">
        <v>1</v>
      </c>
      <c r="DE372" s="10">
        <v>2</v>
      </c>
      <c r="EZ372" s="111"/>
      <c r="FA372" s="111"/>
      <c r="FB372" s="111"/>
      <c r="FC372" s="111"/>
      <c r="FD372" s="111"/>
    </row>
    <row r="373" spans="2:160" ht="12.75">
      <c r="B373" s="42">
        <f t="shared" si="30"/>
        <v>2</v>
      </c>
      <c r="C373" s="42">
        <f t="shared" si="31"/>
        <v>2</v>
      </c>
      <c r="D373" s="42">
        <f t="shared" si="32"/>
      </c>
      <c r="E373" s="42">
        <f t="shared" si="33"/>
        <v>2</v>
      </c>
      <c r="F373" s="42">
        <f t="shared" si="34"/>
        <v>0</v>
      </c>
      <c r="G373" s="42">
        <f t="shared" si="35"/>
        <v>9</v>
      </c>
      <c r="H373" s="114">
        <f>IF(AND(M373&gt;0,M373&lt;=STATS!$C$22),1,"")</f>
        <v>1</v>
      </c>
      <c r="J373" s="26">
        <v>372</v>
      </c>
      <c r="K373">
        <v>46.2564</v>
      </c>
      <c r="L373">
        <v>-91.91141</v>
      </c>
      <c r="M373" s="10">
        <v>9</v>
      </c>
      <c r="N373" s="10" t="s">
        <v>574</v>
      </c>
      <c r="O373" s="193" t="s">
        <v>614</v>
      </c>
      <c r="Q373" s="10">
        <v>3</v>
      </c>
      <c r="R373" s="17">
        <v>1</v>
      </c>
      <c r="S373" s="17">
        <v>3</v>
      </c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EZ373" s="111"/>
      <c r="FA373" s="111"/>
      <c r="FB373" s="111"/>
      <c r="FC373" s="111"/>
      <c r="FD373" s="111"/>
    </row>
    <row r="374" spans="2:160" ht="12.75">
      <c r="B374" s="42">
        <f t="shared" si="30"/>
        <v>3</v>
      </c>
      <c r="C374" s="42">
        <f t="shared" si="31"/>
        <v>3</v>
      </c>
      <c r="D374" s="42">
        <f t="shared" si="32"/>
        <v>3</v>
      </c>
      <c r="E374" s="42">
        <f t="shared" si="33"/>
        <v>3</v>
      </c>
      <c r="F374" s="42">
        <f t="shared" si="34"/>
        <v>3</v>
      </c>
      <c r="G374" s="42">
        <f t="shared" si="35"/>
        <v>4</v>
      </c>
      <c r="H374" s="114">
        <f>IF(AND(M374&gt;0,M374&lt;=STATS!$C$22),1,"")</f>
        <v>1</v>
      </c>
      <c r="J374" s="26">
        <v>373</v>
      </c>
      <c r="K374">
        <v>46.25595</v>
      </c>
      <c r="L374">
        <v>-91.91139</v>
      </c>
      <c r="M374" s="10">
        <v>4</v>
      </c>
      <c r="N374" s="10" t="s">
        <v>574</v>
      </c>
      <c r="O374" s="193" t="s">
        <v>614</v>
      </c>
      <c r="Q374" s="10">
        <v>1</v>
      </c>
      <c r="R374" s="17"/>
      <c r="S374" s="17"/>
      <c r="T374" s="27"/>
      <c r="U374" s="27"/>
      <c r="V374" s="27">
        <v>1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CI374" s="10">
        <v>1</v>
      </c>
      <c r="DA374" s="10">
        <v>1</v>
      </c>
      <c r="EZ374" s="111"/>
      <c r="FA374" s="111"/>
      <c r="FB374" s="111"/>
      <c r="FC374" s="111"/>
      <c r="FD374" s="111"/>
    </row>
    <row r="375" spans="2:160" ht="12.75">
      <c r="B375" s="42">
        <f t="shared" si="30"/>
        <v>3</v>
      </c>
      <c r="C375" s="42">
        <f t="shared" si="31"/>
        <v>3</v>
      </c>
      <c r="D375" s="42">
        <f t="shared" si="32"/>
        <v>3</v>
      </c>
      <c r="E375" s="42">
        <f t="shared" si="33"/>
        <v>3</v>
      </c>
      <c r="F375" s="42">
        <f t="shared" si="34"/>
        <v>3</v>
      </c>
      <c r="G375" s="42">
        <f t="shared" si="35"/>
        <v>5.5</v>
      </c>
      <c r="H375" s="114">
        <f>IF(AND(M375&gt;0,M375&lt;=STATS!$C$22),1,"")</f>
        <v>1</v>
      </c>
      <c r="J375" s="26">
        <v>374</v>
      </c>
      <c r="K375">
        <v>46.2555</v>
      </c>
      <c r="L375">
        <v>-91.91138</v>
      </c>
      <c r="M375" s="10">
        <v>5.5</v>
      </c>
      <c r="N375" s="10" t="s">
        <v>572</v>
      </c>
      <c r="O375" s="193" t="s">
        <v>614</v>
      </c>
      <c r="Q375" s="10">
        <v>2</v>
      </c>
      <c r="R375" s="17"/>
      <c r="S375" s="1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>
        <v>2</v>
      </c>
      <c r="AF375" s="27"/>
      <c r="AG375" s="27"/>
      <c r="AH375" s="27"/>
      <c r="CI375" s="10">
        <v>1</v>
      </c>
      <c r="DA375" s="10">
        <v>1</v>
      </c>
      <c r="EZ375" s="111"/>
      <c r="FA375" s="111"/>
      <c r="FB375" s="111"/>
      <c r="FC375" s="111"/>
      <c r="FD375" s="111"/>
    </row>
    <row r="376" spans="2:160" ht="12.75">
      <c r="B376" s="42">
        <f t="shared" si="30"/>
        <v>5</v>
      </c>
      <c r="C376" s="42">
        <f t="shared" si="31"/>
        <v>5</v>
      </c>
      <c r="D376" s="42">
        <f t="shared" si="32"/>
        <v>5</v>
      </c>
      <c r="E376" s="42">
        <f t="shared" si="33"/>
        <v>5</v>
      </c>
      <c r="F376" s="42">
        <f t="shared" si="34"/>
        <v>5</v>
      </c>
      <c r="G376" s="42">
        <f t="shared" si="35"/>
        <v>4</v>
      </c>
      <c r="H376" s="114">
        <f>IF(AND(M376&gt;0,M376&lt;=STATS!$C$22),1,"")</f>
        <v>1</v>
      </c>
      <c r="J376" s="26">
        <v>375</v>
      </c>
      <c r="K376">
        <v>46.25505</v>
      </c>
      <c r="L376">
        <v>-91.91136</v>
      </c>
      <c r="M376" s="10">
        <v>4</v>
      </c>
      <c r="N376" s="10" t="s">
        <v>572</v>
      </c>
      <c r="O376" s="193" t="s">
        <v>614</v>
      </c>
      <c r="Q376" s="10">
        <v>2</v>
      </c>
      <c r="R376" s="17"/>
      <c r="S376" s="1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Q376" s="10">
        <v>2</v>
      </c>
      <c r="CI376" s="10">
        <v>1</v>
      </c>
      <c r="CY376" s="10">
        <v>1</v>
      </c>
      <c r="DA376" s="10">
        <v>2</v>
      </c>
      <c r="DE376" s="10">
        <v>2</v>
      </c>
      <c r="EZ376" s="111"/>
      <c r="FA376" s="111"/>
      <c r="FB376" s="111"/>
      <c r="FC376" s="111"/>
      <c r="FD376" s="111"/>
    </row>
    <row r="377" spans="2:160" ht="12.75">
      <c r="B377" s="42">
        <f t="shared" si="30"/>
        <v>3</v>
      </c>
      <c r="C377" s="42">
        <f t="shared" si="31"/>
        <v>3</v>
      </c>
      <c r="D377" s="42">
        <f t="shared" si="32"/>
        <v>3</v>
      </c>
      <c r="E377" s="42">
        <f t="shared" si="33"/>
        <v>3</v>
      </c>
      <c r="F377" s="42">
        <f t="shared" si="34"/>
        <v>3</v>
      </c>
      <c r="G377" s="42">
        <f t="shared" si="35"/>
        <v>1.5</v>
      </c>
      <c r="H377" s="114">
        <f>IF(AND(M377&gt;0,M377&lt;=STATS!$C$22),1,"")</f>
        <v>1</v>
      </c>
      <c r="J377" s="26">
        <v>376</v>
      </c>
      <c r="K377">
        <v>46.25461</v>
      </c>
      <c r="L377">
        <v>-91.91135</v>
      </c>
      <c r="M377" s="10">
        <v>1.5</v>
      </c>
      <c r="N377" s="10" t="s">
        <v>574</v>
      </c>
      <c r="O377" s="193" t="s">
        <v>614</v>
      </c>
      <c r="Q377" s="10">
        <v>3</v>
      </c>
      <c r="R377" s="17"/>
      <c r="S377" s="1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BG377" s="10">
        <v>2</v>
      </c>
      <c r="CB377" s="10">
        <v>2</v>
      </c>
      <c r="DZ377" s="10">
        <v>3</v>
      </c>
      <c r="EZ377" s="111">
        <v>2</v>
      </c>
      <c r="FA377" s="111"/>
      <c r="FB377" s="111"/>
      <c r="FC377" s="111"/>
      <c r="FD377" s="111"/>
    </row>
    <row r="378" spans="2:160" ht="12.75">
      <c r="B378" s="42">
        <f t="shared" si="30"/>
        <v>5</v>
      </c>
      <c r="C378" s="42">
        <f t="shared" si="31"/>
        <v>5</v>
      </c>
      <c r="D378" s="42">
        <f t="shared" si="32"/>
        <v>5</v>
      </c>
      <c r="E378" s="42">
        <f t="shared" si="33"/>
        <v>5</v>
      </c>
      <c r="F378" s="42">
        <f t="shared" si="34"/>
        <v>5</v>
      </c>
      <c r="G378" s="42">
        <f t="shared" si="35"/>
        <v>1</v>
      </c>
      <c r="H378" s="114">
        <f>IF(AND(M378&gt;0,M378&lt;=STATS!$C$22),1,"")</f>
        <v>1</v>
      </c>
      <c r="J378" s="26">
        <v>377</v>
      </c>
      <c r="K378">
        <v>46.25371</v>
      </c>
      <c r="L378">
        <v>-91.91132</v>
      </c>
      <c r="M378" s="10">
        <v>1</v>
      </c>
      <c r="N378" s="10" t="s">
        <v>572</v>
      </c>
      <c r="O378" s="193" t="s">
        <v>614</v>
      </c>
      <c r="Q378" s="10">
        <v>3</v>
      </c>
      <c r="R378" s="17"/>
      <c r="S378" s="17"/>
      <c r="T378" s="27"/>
      <c r="U378" s="27"/>
      <c r="V378" s="27"/>
      <c r="W378" s="27"/>
      <c r="X378" s="27">
        <v>2</v>
      </c>
      <c r="Y378" s="27"/>
      <c r="Z378" s="27"/>
      <c r="AA378" s="27"/>
      <c r="AB378" s="27"/>
      <c r="AC378" s="27"/>
      <c r="AD378" s="27"/>
      <c r="AE378" s="27">
        <v>1</v>
      </c>
      <c r="AF378" s="27"/>
      <c r="AG378" s="27"/>
      <c r="AH378" s="27"/>
      <c r="CB378" s="10">
        <v>3</v>
      </c>
      <c r="CP378" s="10">
        <v>1</v>
      </c>
      <c r="ER378" s="10">
        <v>1</v>
      </c>
      <c r="EZ378" s="111"/>
      <c r="FA378" s="111"/>
      <c r="FB378" s="111"/>
      <c r="FC378" s="111"/>
      <c r="FD378" s="111"/>
    </row>
    <row r="379" spans="2:160" ht="12.75">
      <c r="B379" s="42">
        <f t="shared" si="30"/>
        <v>6</v>
      </c>
      <c r="C379" s="42">
        <f t="shared" si="31"/>
        <v>6</v>
      </c>
      <c r="D379" s="42">
        <f t="shared" si="32"/>
        <v>6</v>
      </c>
      <c r="E379" s="42">
        <f t="shared" si="33"/>
        <v>6</v>
      </c>
      <c r="F379" s="42">
        <f t="shared" si="34"/>
        <v>6</v>
      </c>
      <c r="G379" s="42">
        <f t="shared" si="35"/>
        <v>2</v>
      </c>
      <c r="H379" s="114">
        <f>IF(AND(M379&gt;0,M379&lt;=STATS!$C$22),1,"")</f>
        <v>1</v>
      </c>
      <c r="J379" s="26">
        <v>378</v>
      </c>
      <c r="K379">
        <v>46.25326</v>
      </c>
      <c r="L379">
        <v>-91.9113</v>
      </c>
      <c r="M379" s="10">
        <v>2</v>
      </c>
      <c r="N379" s="10" t="s">
        <v>572</v>
      </c>
      <c r="O379" s="193" t="s">
        <v>614</v>
      </c>
      <c r="Q379" s="10">
        <v>3</v>
      </c>
      <c r="R379" s="17"/>
      <c r="S379" s="17"/>
      <c r="T379" s="27"/>
      <c r="U379" s="27"/>
      <c r="V379" s="27"/>
      <c r="W379" s="27"/>
      <c r="X379" s="27">
        <v>2</v>
      </c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Q379" s="10">
        <v>1</v>
      </c>
      <c r="BQ379" s="10">
        <v>1</v>
      </c>
      <c r="CB379" s="10">
        <v>2</v>
      </c>
      <c r="CY379" s="10">
        <v>1</v>
      </c>
      <c r="DA379" s="10">
        <v>3</v>
      </c>
      <c r="EZ379" s="111"/>
      <c r="FA379" s="111"/>
      <c r="FB379" s="111"/>
      <c r="FC379" s="111"/>
      <c r="FD379" s="111"/>
    </row>
    <row r="380" spans="2:160" ht="12.75">
      <c r="B380" s="42">
        <f t="shared" si="30"/>
        <v>5</v>
      </c>
      <c r="C380" s="42">
        <f t="shared" si="31"/>
        <v>5</v>
      </c>
      <c r="D380" s="42">
        <f t="shared" si="32"/>
        <v>5</v>
      </c>
      <c r="E380" s="42">
        <f t="shared" si="33"/>
        <v>5</v>
      </c>
      <c r="F380" s="42">
        <f t="shared" si="34"/>
        <v>5</v>
      </c>
      <c r="G380" s="42">
        <f t="shared" si="35"/>
        <v>3</v>
      </c>
      <c r="H380" s="114">
        <f>IF(AND(M380&gt;0,M380&lt;=STATS!$C$22),1,"")</f>
        <v>1</v>
      </c>
      <c r="J380" s="26">
        <v>379</v>
      </c>
      <c r="K380">
        <v>46.25191</v>
      </c>
      <c r="L380">
        <v>-91.91125</v>
      </c>
      <c r="M380" s="10">
        <v>3</v>
      </c>
      <c r="N380" s="10" t="s">
        <v>572</v>
      </c>
      <c r="O380" s="193" t="s">
        <v>614</v>
      </c>
      <c r="Q380" s="10">
        <v>3</v>
      </c>
      <c r="R380" s="17"/>
      <c r="S380" s="1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Q380" s="10">
        <v>2</v>
      </c>
      <c r="BO380" s="10">
        <v>1</v>
      </c>
      <c r="CB380" s="10">
        <v>2</v>
      </c>
      <c r="DA380" s="10">
        <v>2</v>
      </c>
      <c r="DE380" s="10">
        <v>2</v>
      </c>
      <c r="EZ380" s="111"/>
      <c r="FA380" s="111"/>
      <c r="FB380" s="111"/>
      <c r="FC380" s="111"/>
      <c r="FD380" s="111"/>
    </row>
    <row r="381" spans="2:160" ht="12.75">
      <c r="B381" s="42">
        <f t="shared" si="30"/>
        <v>4</v>
      </c>
      <c r="C381" s="42">
        <f t="shared" si="31"/>
        <v>4</v>
      </c>
      <c r="D381" s="42">
        <f t="shared" si="32"/>
        <v>4</v>
      </c>
      <c r="E381" s="42">
        <f t="shared" si="33"/>
        <v>4</v>
      </c>
      <c r="F381" s="42">
        <f t="shared" si="34"/>
        <v>4</v>
      </c>
      <c r="G381" s="42">
        <f t="shared" si="35"/>
        <v>4</v>
      </c>
      <c r="H381" s="114">
        <f>IF(AND(M381&gt;0,M381&lt;=STATS!$C$22),1,"")</f>
        <v>1</v>
      </c>
      <c r="J381" s="26">
        <v>380</v>
      </c>
      <c r="K381">
        <v>46.25146</v>
      </c>
      <c r="L381">
        <v>-91.91124</v>
      </c>
      <c r="M381" s="10">
        <v>4</v>
      </c>
      <c r="N381" s="10" t="s">
        <v>572</v>
      </c>
      <c r="O381" s="193" t="s">
        <v>614</v>
      </c>
      <c r="Q381" s="10">
        <v>3</v>
      </c>
      <c r="R381" s="17"/>
      <c r="S381" s="1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>
        <v>3</v>
      </c>
      <c r="AF381" s="27"/>
      <c r="AG381" s="27"/>
      <c r="AH381" s="27"/>
      <c r="AQ381" s="10">
        <v>2</v>
      </c>
      <c r="DA381" s="10">
        <v>1</v>
      </c>
      <c r="DE381" s="10">
        <v>1</v>
      </c>
      <c r="EZ381" s="111"/>
      <c r="FA381" s="111"/>
      <c r="FB381" s="111"/>
      <c r="FC381" s="111"/>
      <c r="FD381" s="111"/>
    </row>
    <row r="382" spans="2:160" ht="12.75">
      <c r="B382" s="42">
        <f t="shared" si="30"/>
        <v>4</v>
      </c>
      <c r="C382" s="42">
        <f t="shared" si="31"/>
        <v>4</v>
      </c>
      <c r="D382" s="42">
        <f t="shared" si="32"/>
        <v>4</v>
      </c>
      <c r="E382" s="42">
        <f t="shared" si="33"/>
        <v>4</v>
      </c>
      <c r="F382" s="42">
        <f t="shared" si="34"/>
        <v>4</v>
      </c>
      <c r="G382" s="42">
        <f t="shared" si="35"/>
        <v>4</v>
      </c>
      <c r="H382" s="114">
        <f>IF(AND(M382&gt;0,M382&lt;=STATS!$C$22),1,"")</f>
        <v>1</v>
      </c>
      <c r="J382" s="26">
        <v>381</v>
      </c>
      <c r="K382">
        <v>46.25101</v>
      </c>
      <c r="L382">
        <v>-91.91122</v>
      </c>
      <c r="M382" s="10">
        <v>4</v>
      </c>
      <c r="N382" s="10" t="s">
        <v>572</v>
      </c>
      <c r="O382" s="193" t="s">
        <v>614</v>
      </c>
      <c r="Q382" s="10">
        <v>3</v>
      </c>
      <c r="R382" s="17"/>
      <c r="S382" s="1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Q382" s="10">
        <v>1</v>
      </c>
      <c r="CB382" s="10">
        <v>1</v>
      </c>
      <c r="CI382" s="10">
        <v>1</v>
      </c>
      <c r="DA382" s="10">
        <v>3</v>
      </c>
      <c r="EZ382" s="111"/>
      <c r="FA382" s="111"/>
      <c r="FB382" s="111"/>
      <c r="FC382" s="111"/>
      <c r="FD382" s="111"/>
    </row>
    <row r="383" spans="2:160" ht="12.75">
      <c r="B383" s="42">
        <f t="shared" si="30"/>
        <v>4</v>
      </c>
      <c r="C383" s="42">
        <f t="shared" si="31"/>
        <v>4</v>
      </c>
      <c r="D383" s="42">
        <f t="shared" si="32"/>
        <v>4</v>
      </c>
      <c r="E383" s="42">
        <f t="shared" si="33"/>
        <v>4</v>
      </c>
      <c r="F383" s="42">
        <f t="shared" si="34"/>
        <v>4</v>
      </c>
      <c r="G383" s="42">
        <f t="shared" si="35"/>
        <v>2</v>
      </c>
      <c r="H383" s="114">
        <f>IF(AND(M383&gt;0,M383&lt;=STATS!$C$22),1,"")</f>
        <v>1</v>
      </c>
      <c r="J383" s="26">
        <v>382</v>
      </c>
      <c r="K383">
        <v>46.25011</v>
      </c>
      <c r="L383">
        <v>-91.91119</v>
      </c>
      <c r="M383" s="10">
        <v>2</v>
      </c>
      <c r="N383" s="10" t="s">
        <v>572</v>
      </c>
      <c r="O383" s="193" t="s">
        <v>614</v>
      </c>
      <c r="Q383" s="10">
        <v>3</v>
      </c>
      <c r="R383" s="17"/>
      <c r="S383" s="17"/>
      <c r="T383" s="27"/>
      <c r="U383" s="27"/>
      <c r="V383" s="27">
        <v>1</v>
      </c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CB383" s="10">
        <v>3</v>
      </c>
      <c r="CI383" s="10">
        <v>1</v>
      </c>
      <c r="DY383" s="10">
        <v>1</v>
      </c>
      <c r="EZ383" s="111">
        <v>2</v>
      </c>
      <c r="FA383" s="111"/>
      <c r="FB383" s="111"/>
      <c r="FC383" s="111"/>
      <c r="FD383" s="111"/>
    </row>
    <row r="384" spans="2:160" ht="12.75">
      <c r="B384" s="42">
        <f t="shared" si="30"/>
        <v>3</v>
      </c>
      <c r="C384" s="42">
        <f t="shared" si="31"/>
        <v>3</v>
      </c>
      <c r="D384" s="42">
        <f t="shared" si="32"/>
        <v>3</v>
      </c>
      <c r="E384" s="42">
        <f t="shared" si="33"/>
        <v>3</v>
      </c>
      <c r="F384" s="42">
        <f t="shared" si="34"/>
        <v>3</v>
      </c>
      <c r="G384" s="42">
        <f t="shared" si="35"/>
        <v>3.5</v>
      </c>
      <c r="H384" s="114">
        <f>IF(AND(M384&gt;0,M384&lt;=STATS!$C$22),1,"")</f>
        <v>1</v>
      </c>
      <c r="J384" s="26">
        <v>383</v>
      </c>
      <c r="K384">
        <v>46.24966</v>
      </c>
      <c r="L384">
        <v>-91.91118</v>
      </c>
      <c r="M384" s="10">
        <v>3.5</v>
      </c>
      <c r="N384" s="10" t="s">
        <v>572</v>
      </c>
      <c r="O384" s="193" t="s">
        <v>614</v>
      </c>
      <c r="Q384" s="10">
        <v>3</v>
      </c>
      <c r="R384" s="17"/>
      <c r="S384" s="1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CB384" s="10">
        <v>1</v>
      </c>
      <c r="CY384" s="10">
        <v>1</v>
      </c>
      <c r="DA384" s="10">
        <v>3</v>
      </c>
      <c r="EZ384" s="111"/>
      <c r="FA384" s="111"/>
      <c r="FB384" s="111"/>
      <c r="FC384" s="111"/>
      <c r="FD384" s="111"/>
    </row>
    <row r="385" spans="2:160" ht="12.75">
      <c r="B385" s="42">
        <f t="shared" si="30"/>
        <v>5</v>
      </c>
      <c r="C385" s="42">
        <f t="shared" si="31"/>
        <v>5</v>
      </c>
      <c r="D385" s="42">
        <f t="shared" si="32"/>
        <v>5</v>
      </c>
      <c r="E385" s="42">
        <f t="shared" si="33"/>
        <v>5</v>
      </c>
      <c r="F385" s="42">
        <f t="shared" si="34"/>
        <v>5</v>
      </c>
      <c r="G385" s="42">
        <f t="shared" si="35"/>
        <v>2.5</v>
      </c>
      <c r="H385" s="114">
        <f>IF(AND(M385&gt;0,M385&lt;=STATS!$C$22),1,"")</f>
        <v>1</v>
      </c>
      <c r="J385" s="26">
        <v>384</v>
      </c>
      <c r="K385">
        <v>46.24921</v>
      </c>
      <c r="L385">
        <v>-91.91116</v>
      </c>
      <c r="M385" s="10">
        <v>2.5</v>
      </c>
      <c r="N385" s="10" t="s">
        <v>572</v>
      </c>
      <c r="O385" s="193" t="s">
        <v>614</v>
      </c>
      <c r="Q385" s="10">
        <v>3</v>
      </c>
      <c r="R385" s="17"/>
      <c r="S385" s="17"/>
      <c r="T385" s="27"/>
      <c r="U385" s="27"/>
      <c r="V385" s="27"/>
      <c r="W385" s="27"/>
      <c r="X385" s="27">
        <v>1</v>
      </c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CA385" s="10">
        <v>1</v>
      </c>
      <c r="CB385" s="10">
        <v>2</v>
      </c>
      <c r="CY385" s="10">
        <v>1</v>
      </c>
      <c r="DA385" s="10">
        <v>3</v>
      </c>
      <c r="EZ385" s="111"/>
      <c r="FA385" s="111"/>
      <c r="FB385" s="111"/>
      <c r="FC385" s="111"/>
      <c r="FD385" s="111"/>
    </row>
    <row r="386" spans="2:160" ht="12.75">
      <c r="B386" s="42">
        <f aca="true" t="shared" si="36" ref="B386:B436">COUNT(R386:EY386,FE386:FM386)</f>
        <v>1</v>
      </c>
      <c r="C386" s="42">
        <f aca="true" t="shared" si="37" ref="C386:C436">IF(COUNT(R386:EY386,FE386:FM386)&gt;0,COUNT(R386:EY386,FE386:FM386),"")</f>
        <v>1</v>
      </c>
      <c r="D386" s="42">
        <f aca="true" t="shared" si="38" ref="D386:D436">IF(COUNT(T386:BJ386,BL386:BT386,BV386:CB386,CD386:EY386,FE386:FM386)&gt;0,COUNT(T386:BJ386,BL386:BT386,BV386:CB386,CD386:EY386,FE386:FM386),"")</f>
        <v>1</v>
      </c>
      <c r="E386" s="42">
        <f aca="true" t="shared" si="39" ref="E386:E436">IF(H386=1,COUNT(R386:EY386,FE386:FM386),"")</f>
        <v>1</v>
      </c>
      <c r="F386" s="42">
        <f aca="true" t="shared" si="40" ref="F386:F436">IF(H386=1,COUNT(T386:BJ386,BL386:BT386,BV386:CB386,CD386:EY386,FE386:FM386),"")</f>
        <v>1</v>
      </c>
      <c r="G386" s="42">
        <f aca="true" t="shared" si="41" ref="G386:G436">IF($B386&gt;=1,$M386,"")</f>
        <v>4</v>
      </c>
      <c r="H386" s="114">
        <f>IF(AND(M386&gt;0,M386&lt;=STATS!$C$22),1,"")</f>
        <v>1</v>
      </c>
      <c r="J386" s="26">
        <v>385</v>
      </c>
      <c r="K386">
        <v>46.26046</v>
      </c>
      <c r="L386">
        <v>-91.9109</v>
      </c>
      <c r="M386" s="10">
        <v>4</v>
      </c>
      <c r="N386" s="10" t="s">
        <v>572</v>
      </c>
      <c r="O386" s="193" t="s">
        <v>614</v>
      </c>
      <c r="Q386" s="10">
        <v>3</v>
      </c>
      <c r="R386" s="17"/>
      <c r="S386" s="1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DA386" s="10">
        <v>3</v>
      </c>
      <c r="EZ386" s="111"/>
      <c r="FA386" s="111"/>
      <c r="FB386" s="111"/>
      <c r="FC386" s="111"/>
      <c r="FD386" s="111"/>
    </row>
    <row r="387" spans="2:160" ht="12.75">
      <c r="B387" s="42">
        <f t="shared" si="36"/>
        <v>2</v>
      </c>
      <c r="C387" s="42">
        <f t="shared" si="37"/>
        <v>2</v>
      </c>
      <c r="D387" s="42">
        <f t="shared" si="38"/>
        <v>2</v>
      </c>
      <c r="E387" s="42">
        <f t="shared" si="39"/>
        <v>2</v>
      </c>
      <c r="F387" s="42">
        <f t="shared" si="40"/>
        <v>2</v>
      </c>
      <c r="G387" s="42">
        <f t="shared" si="41"/>
        <v>4</v>
      </c>
      <c r="H387" s="114">
        <f>IF(AND(M387&gt;0,M387&lt;=STATS!$C$22),1,"")</f>
        <v>1</v>
      </c>
      <c r="J387" s="26">
        <v>386</v>
      </c>
      <c r="K387">
        <v>46.26001</v>
      </c>
      <c r="L387">
        <v>-91.91089</v>
      </c>
      <c r="M387" s="10">
        <v>4</v>
      </c>
      <c r="N387" s="10" t="s">
        <v>572</v>
      </c>
      <c r="O387" s="193" t="s">
        <v>614</v>
      </c>
      <c r="Q387" s="10">
        <v>3</v>
      </c>
      <c r="R387" s="17"/>
      <c r="S387" s="17"/>
      <c r="T387" s="27"/>
      <c r="U387" s="27"/>
      <c r="V387" s="27">
        <v>1</v>
      </c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DA387" s="10">
        <v>3</v>
      </c>
      <c r="EZ387" s="111"/>
      <c r="FA387" s="111"/>
      <c r="FB387" s="111"/>
      <c r="FC387" s="111"/>
      <c r="FD387" s="111"/>
    </row>
    <row r="388" spans="2:160" ht="12.75">
      <c r="B388" s="42">
        <f t="shared" si="36"/>
        <v>1</v>
      </c>
      <c r="C388" s="42">
        <f t="shared" si="37"/>
        <v>1</v>
      </c>
      <c r="D388" s="42">
        <f t="shared" si="38"/>
        <v>1</v>
      </c>
      <c r="E388" s="42">
        <f t="shared" si="39"/>
        <v>1</v>
      </c>
      <c r="F388" s="42">
        <f t="shared" si="40"/>
        <v>1</v>
      </c>
      <c r="G388" s="42">
        <f t="shared" si="41"/>
        <v>4</v>
      </c>
      <c r="H388" s="114">
        <f>IF(AND(M388&gt;0,M388&lt;=STATS!$C$22),1,"")</f>
        <v>1</v>
      </c>
      <c r="J388" s="26">
        <v>387</v>
      </c>
      <c r="K388">
        <v>46.25956</v>
      </c>
      <c r="L388">
        <v>-91.91087</v>
      </c>
      <c r="M388" s="10">
        <v>4</v>
      </c>
      <c r="N388" s="10" t="s">
        <v>572</v>
      </c>
      <c r="O388" s="193" t="s">
        <v>614</v>
      </c>
      <c r="Q388" s="10">
        <v>3</v>
      </c>
      <c r="R388" s="17"/>
      <c r="S388" s="1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DA388" s="10">
        <v>3</v>
      </c>
      <c r="EZ388" s="111"/>
      <c r="FA388" s="111"/>
      <c r="FB388" s="111"/>
      <c r="FC388" s="111"/>
      <c r="FD388" s="111"/>
    </row>
    <row r="389" spans="2:160" ht="12.75">
      <c r="B389" s="42">
        <f t="shared" si="36"/>
        <v>1</v>
      </c>
      <c r="C389" s="42">
        <f t="shared" si="37"/>
        <v>1</v>
      </c>
      <c r="D389" s="42">
        <f t="shared" si="38"/>
        <v>1</v>
      </c>
      <c r="E389" s="42">
        <f t="shared" si="39"/>
        <v>1</v>
      </c>
      <c r="F389" s="42">
        <f t="shared" si="40"/>
        <v>1</v>
      </c>
      <c r="G389" s="42">
        <f t="shared" si="41"/>
        <v>4</v>
      </c>
      <c r="H389" s="114">
        <f>IF(AND(M389&gt;0,M389&lt;=STATS!$C$22),1,"")</f>
        <v>1</v>
      </c>
      <c r="J389" s="26">
        <v>388</v>
      </c>
      <c r="K389">
        <v>46.25911</v>
      </c>
      <c r="L389">
        <v>-91.91086</v>
      </c>
      <c r="M389" s="10">
        <v>4</v>
      </c>
      <c r="N389" s="10" t="s">
        <v>572</v>
      </c>
      <c r="O389" s="193" t="s">
        <v>614</v>
      </c>
      <c r="Q389" s="10">
        <v>3</v>
      </c>
      <c r="R389" s="17"/>
      <c r="S389" s="1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DA389" s="10">
        <v>3</v>
      </c>
      <c r="EZ389" s="111"/>
      <c r="FA389" s="111"/>
      <c r="FB389" s="111"/>
      <c r="FC389" s="111"/>
      <c r="FD389" s="111"/>
    </row>
    <row r="390" spans="2:160" ht="12.75">
      <c r="B390" s="42">
        <f t="shared" si="36"/>
        <v>1</v>
      </c>
      <c r="C390" s="42">
        <f t="shared" si="37"/>
        <v>1</v>
      </c>
      <c r="D390" s="42">
        <f t="shared" si="38"/>
        <v>1</v>
      </c>
      <c r="E390" s="42">
        <f t="shared" si="39"/>
        <v>1</v>
      </c>
      <c r="F390" s="42">
        <f t="shared" si="40"/>
        <v>1</v>
      </c>
      <c r="G390" s="42">
        <f t="shared" si="41"/>
        <v>4</v>
      </c>
      <c r="H390" s="114">
        <f>IF(AND(M390&gt;0,M390&lt;=STATS!$C$22),1,"")</f>
        <v>1</v>
      </c>
      <c r="J390" s="26">
        <v>389</v>
      </c>
      <c r="K390">
        <v>46.25866</v>
      </c>
      <c r="L390">
        <v>-91.91084</v>
      </c>
      <c r="M390" s="10">
        <v>4</v>
      </c>
      <c r="N390" s="10" t="s">
        <v>572</v>
      </c>
      <c r="O390" s="193" t="s">
        <v>614</v>
      </c>
      <c r="Q390" s="10">
        <v>3</v>
      </c>
      <c r="R390" s="17"/>
      <c r="S390" s="1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DA390" s="10">
        <v>3</v>
      </c>
      <c r="EZ390" s="111"/>
      <c r="FA390" s="111"/>
      <c r="FB390" s="111"/>
      <c r="FC390" s="111"/>
      <c r="FD390" s="111"/>
    </row>
    <row r="391" spans="2:160" ht="12.75">
      <c r="B391" s="42">
        <f t="shared" si="36"/>
        <v>1</v>
      </c>
      <c r="C391" s="42">
        <f t="shared" si="37"/>
        <v>1</v>
      </c>
      <c r="D391" s="42">
        <f t="shared" si="38"/>
        <v>1</v>
      </c>
      <c r="E391" s="42">
        <f t="shared" si="39"/>
        <v>1</v>
      </c>
      <c r="F391" s="42">
        <f t="shared" si="40"/>
        <v>1</v>
      </c>
      <c r="G391" s="42">
        <f t="shared" si="41"/>
        <v>4.5</v>
      </c>
      <c r="H391" s="114">
        <f>IF(AND(M391&gt;0,M391&lt;=STATS!$C$22),1,"")</f>
        <v>1</v>
      </c>
      <c r="J391" s="26">
        <v>390</v>
      </c>
      <c r="K391">
        <v>46.25821</v>
      </c>
      <c r="L391">
        <v>-91.91082</v>
      </c>
      <c r="M391" s="10">
        <v>4.5</v>
      </c>
      <c r="N391" s="10" t="s">
        <v>572</v>
      </c>
      <c r="O391" s="193" t="s">
        <v>614</v>
      </c>
      <c r="Q391" s="10">
        <v>2</v>
      </c>
      <c r="R391" s="17"/>
      <c r="S391" s="1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DA391" s="10">
        <v>2</v>
      </c>
      <c r="EZ391" s="111"/>
      <c r="FA391" s="111"/>
      <c r="FB391" s="111"/>
      <c r="FC391" s="111"/>
      <c r="FD391" s="111"/>
    </row>
    <row r="392" spans="2:160" ht="12.75">
      <c r="B392" s="42">
        <f t="shared" si="36"/>
        <v>2</v>
      </c>
      <c r="C392" s="42">
        <f t="shared" si="37"/>
        <v>2</v>
      </c>
      <c r="D392" s="42">
        <f t="shared" si="38"/>
        <v>2</v>
      </c>
      <c r="E392" s="42">
        <f t="shared" si="39"/>
        <v>2</v>
      </c>
      <c r="F392" s="42">
        <f t="shared" si="40"/>
        <v>2</v>
      </c>
      <c r="G392" s="42">
        <f t="shared" si="41"/>
        <v>4</v>
      </c>
      <c r="H392" s="114">
        <f>IF(AND(M392&gt;0,M392&lt;=STATS!$C$22),1,"")</f>
        <v>1</v>
      </c>
      <c r="J392" s="26">
        <v>391</v>
      </c>
      <c r="K392">
        <v>46.25776</v>
      </c>
      <c r="L392">
        <v>-91.91081</v>
      </c>
      <c r="M392" s="10">
        <v>4</v>
      </c>
      <c r="N392" s="10" t="s">
        <v>572</v>
      </c>
      <c r="O392" s="193" t="s">
        <v>614</v>
      </c>
      <c r="Q392" s="10">
        <v>3</v>
      </c>
      <c r="R392" s="17"/>
      <c r="S392" s="1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CI392" s="10">
        <v>2</v>
      </c>
      <c r="DA392" s="10">
        <v>3</v>
      </c>
      <c r="EZ392" s="111"/>
      <c r="FA392" s="111"/>
      <c r="FB392" s="111"/>
      <c r="FC392" s="111"/>
      <c r="FD392" s="111"/>
    </row>
    <row r="393" spans="2:160" ht="12.75">
      <c r="B393" s="42">
        <f t="shared" si="36"/>
        <v>5</v>
      </c>
      <c r="C393" s="42">
        <f t="shared" si="37"/>
        <v>5</v>
      </c>
      <c r="D393" s="42">
        <f t="shared" si="38"/>
        <v>4</v>
      </c>
      <c r="E393" s="42">
        <f t="shared" si="39"/>
        <v>5</v>
      </c>
      <c r="F393" s="42">
        <f t="shared" si="40"/>
        <v>4</v>
      </c>
      <c r="G393" s="42">
        <f t="shared" si="41"/>
        <v>3.5</v>
      </c>
      <c r="H393" s="114">
        <f>IF(AND(M393&gt;0,M393&lt;=STATS!$C$22),1,"")</f>
        <v>1</v>
      </c>
      <c r="J393" s="26">
        <v>392</v>
      </c>
      <c r="K393">
        <v>46.25731</v>
      </c>
      <c r="L393">
        <v>-91.91079</v>
      </c>
      <c r="M393" s="10">
        <v>3.5</v>
      </c>
      <c r="N393" s="10" t="s">
        <v>573</v>
      </c>
      <c r="O393" s="193" t="s">
        <v>614</v>
      </c>
      <c r="Q393" s="10">
        <v>1</v>
      </c>
      <c r="R393" s="17"/>
      <c r="S393" s="17">
        <v>1</v>
      </c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Q393" s="10">
        <v>1</v>
      </c>
      <c r="BO393" s="10">
        <v>1</v>
      </c>
      <c r="CI393" s="10">
        <v>1</v>
      </c>
      <c r="CY393" s="10">
        <v>1</v>
      </c>
      <c r="EZ393" s="111"/>
      <c r="FA393" s="111"/>
      <c r="FB393" s="111"/>
      <c r="FC393" s="111"/>
      <c r="FD393" s="111"/>
    </row>
    <row r="394" spans="2:160" ht="12.75">
      <c r="B394" s="42">
        <f t="shared" si="36"/>
        <v>3</v>
      </c>
      <c r="C394" s="42">
        <f t="shared" si="37"/>
        <v>3</v>
      </c>
      <c r="D394" s="42">
        <f t="shared" si="38"/>
        <v>2</v>
      </c>
      <c r="E394" s="42">
        <f t="shared" si="39"/>
        <v>3</v>
      </c>
      <c r="F394" s="42">
        <f t="shared" si="40"/>
        <v>2</v>
      </c>
      <c r="G394" s="42">
        <f t="shared" si="41"/>
        <v>8.5</v>
      </c>
      <c r="H394" s="114">
        <f>IF(AND(M394&gt;0,M394&lt;=STATS!$C$22),1,"")</f>
        <v>1</v>
      </c>
      <c r="J394" s="26">
        <v>393</v>
      </c>
      <c r="K394">
        <v>46.25686</v>
      </c>
      <c r="L394">
        <v>-91.91078</v>
      </c>
      <c r="M394" s="10">
        <v>8.5</v>
      </c>
      <c r="N394" s="10" t="s">
        <v>572</v>
      </c>
      <c r="O394" s="193" t="s">
        <v>614</v>
      </c>
      <c r="Q394" s="10">
        <v>1</v>
      </c>
      <c r="R394" s="17">
        <v>1</v>
      </c>
      <c r="S394" s="1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BO394" s="10">
        <v>1</v>
      </c>
      <c r="DE394" s="10">
        <v>1</v>
      </c>
      <c r="EZ394" s="111"/>
      <c r="FA394" s="111"/>
      <c r="FB394" s="111"/>
      <c r="FC394" s="111"/>
      <c r="FD394" s="111"/>
    </row>
    <row r="395" spans="2:160" ht="12.75">
      <c r="B395" s="42">
        <f t="shared" si="36"/>
        <v>0</v>
      </c>
      <c r="C395" s="42">
        <f t="shared" si="37"/>
      </c>
      <c r="D395" s="42">
        <f t="shared" si="38"/>
      </c>
      <c r="E395" s="42">
        <f t="shared" si="39"/>
        <v>0</v>
      </c>
      <c r="F395" s="42">
        <f t="shared" si="40"/>
        <v>0</v>
      </c>
      <c r="G395" s="42">
        <f t="shared" si="41"/>
      </c>
      <c r="H395" s="114">
        <f>IF(AND(M395&gt;0,M395&lt;=STATS!$C$22),1,"")</f>
        <v>1</v>
      </c>
      <c r="J395" s="26">
        <v>394</v>
      </c>
      <c r="K395">
        <v>46.25641</v>
      </c>
      <c r="L395">
        <v>-91.91076</v>
      </c>
      <c r="M395" s="10">
        <v>10</v>
      </c>
      <c r="N395" s="10" t="s">
        <v>574</v>
      </c>
      <c r="O395" s="193" t="s">
        <v>614</v>
      </c>
      <c r="R395" s="17"/>
      <c r="S395" s="1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EZ395" s="111"/>
      <c r="FA395" s="111"/>
      <c r="FB395" s="111"/>
      <c r="FC395" s="111"/>
      <c r="FD395" s="111"/>
    </row>
    <row r="396" spans="2:160" ht="12.75">
      <c r="B396" s="42">
        <f t="shared" si="36"/>
        <v>3</v>
      </c>
      <c r="C396" s="42">
        <f t="shared" si="37"/>
        <v>3</v>
      </c>
      <c r="D396" s="42">
        <f t="shared" si="38"/>
        <v>3</v>
      </c>
      <c r="E396" s="42">
        <f t="shared" si="39"/>
        <v>3</v>
      </c>
      <c r="F396" s="42">
        <f t="shared" si="40"/>
        <v>3</v>
      </c>
      <c r="G396" s="42">
        <f t="shared" si="41"/>
        <v>2</v>
      </c>
      <c r="H396" s="114">
        <f>IF(AND(M396&gt;0,M396&lt;=STATS!$C$22),1,"")</f>
        <v>1</v>
      </c>
      <c r="J396" s="26">
        <v>395</v>
      </c>
      <c r="K396">
        <v>46.25597</v>
      </c>
      <c r="L396">
        <v>-91.91075</v>
      </c>
      <c r="M396" s="10">
        <v>2</v>
      </c>
      <c r="N396" s="10" t="s">
        <v>573</v>
      </c>
      <c r="O396" s="193" t="s">
        <v>614</v>
      </c>
      <c r="Q396" s="10">
        <v>1</v>
      </c>
      <c r="R396" s="17"/>
      <c r="S396" s="1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>
        <v>1</v>
      </c>
      <c r="AH396" s="27"/>
      <c r="AM396" s="10">
        <v>1</v>
      </c>
      <c r="CP396" s="10">
        <v>1</v>
      </c>
      <c r="EZ396" s="111"/>
      <c r="FA396" s="111"/>
      <c r="FB396" s="111"/>
      <c r="FC396" s="111"/>
      <c r="FD396" s="111"/>
    </row>
    <row r="397" spans="2:160" ht="12.75">
      <c r="B397" s="42">
        <f t="shared" si="36"/>
        <v>3</v>
      </c>
      <c r="C397" s="42">
        <f t="shared" si="37"/>
        <v>3</v>
      </c>
      <c r="D397" s="42">
        <f t="shared" si="38"/>
        <v>3</v>
      </c>
      <c r="E397" s="42">
        <f t="shared" si="39"/>
        <v>3</v>
      </c>
      <c r="F397" s="42">
        <f t="shared" si="40"/>
        <v>3</v>
      </c>
      <c r="G397" s="42">
        <f t="shared" si="41"/>
        <v>4.5</v>
      </c>
      <c r="H397" s="114">
        <f>IF(AND(M397&gt;0,M397&lt;=STATS!$C$22),1,"")</f>
        <v>1</v>
      </c>
      <c r="J397" s="26">
        <v>396</v>
      </c>
      <c r="K397">
        <v>46.25552</v>
      </c>
      <c r="L397">
        <v>-91.91073</v>
      </c>
      <c r="M397" s="10">
        <v>4.5</v>
      </c>
      <c r="N397" s="10" t="s">
        <v>572</v>
      </c>
      <c r="O397" s="193" t="s">
        <v>614</v>
      </c>
      <c r="Q397" s="10">
        <v>3</v>
      </c>
      <c r="R397" s="17"/>
      <c r="S397" s="1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>
        <v>3</v>
      </c>
      <c r="AF397" s="27"/>
      <c r="AG397" s="27"/>
      <c r="AH397" s="27"/>
      <c r="DA397" s="10">
        <v>1</v>
      </c>
      <c r="DE397" s="10">
        <v>1</v>
      </c>
      <c r="EZ397" s="111"/>
      <c r="FA397" s="111"/>
      <c r="FB397" s="111"/>
      <c r="FC397" s="111"/>
      <c r="FD397" s="111"/>
    </row>
    <row r="398" spans="2:160" ht="12.75">
      <c r="B398" s="42">
        <f t="shared" si="36"/>
        <v>4</v>
      </c>
      <c r="C398" s="42">
        <f t="shared" si="37"/>
        <v>4</v>
      </c>
      <c r="D398" s="42">
        <f t="shared" si="38"/>
        <v>4</v>
      </c>
      <c r="E398" s="42">
        <f t="shared" si="39"/>
        <v>4</v>
      </c>
      <c r="F398" s="42">
        <f t="shared" si="40"/>
        <v>4</v>
      </c>
      <c r="G398" s="42">
        <f t="shared" si="41"/>
        <v>1</v>
      </c>
      <c r="H398" s="114">
        <f>IF(AND(M398&gt;0,M398&lt;=STATS!$C$22),1,"")</f>
        <v>1</v>
      </c>
      <c r="J398" s="26">
        <v>397</v>
      </c>
      <c r="K398">
        <v>46.25327</v>
      </c>
      <c r="L398">
        <v>-91.91065</v>
      </c>
      <c r="M398" s="10">
        <v>1</v>
      </c>
      <c r="N398" s="10" t="s">
        <v>572</v>
      </c>
      <c r="O398" s="193" t="s">
        <v>614</v>
      </c>
      <c r="Q398" s="10">
        <v>2</v>
      </c>
      <c r="R398" s="17"/>
      <c r="S398" s="17"/>
      <c r="T398" s="27"/>
      <c r="U398" s="27"/>
      <c r="V398" s="27"/>
      <c r="W398" s="27"/>
      <c r="X398" s="27">
        <v>2</v>
      </c>
      <c r="Y398" s="27"/>
      <c r="Z398" s="27"/>
      <c r="AA398" s="27"/>
      <c r="AB398" s="27"/>
      <c r="AC398" s="27"/>
      <c r="AD398" s="27"/>
      <c r="AE398" s="27">
        <v>1</v>
      </c>
      <c r="AF398" s="27"/>
      <c r="AG398" s="27"/>
      <c r="AH398" s="27"/>
      <c r="AQ398" s="10">
        <v>2</v>
      </c>
      <c r="CB398" s="10">
        <v>2</v>
      </c>
      <c r="EZ398" s="111"/>
      <c r="FA398" s="111"/>
      <c r="FB398" s="111"/>
      <c r="FC398" s="111"/>
      <c r="FD398" s="111"/>
    </row>
    <row r="399" spans="2:160" ht="12.75">
      <c r="B399" s="42">
        <f t="shared" si="36"/>
        <v>3</v>
      </c>
      <c r="C399" s="42">
        <f t="shared" si="37"/>
        <v>3</v>
      </c>
      <c r="D399" s="42">
        <f t="shared" si="38"/>
        <v>3</v>
      </c>
      <c r="E399" s="42">
        <f t="shared" si="39"/>
        <v>3</v>
      </c>
      <c r="F399" s="42">
        <f t="shared" si="40"/>
        <v>3</v>
      </c>
      <c r="G399" s="42">
        <f t="shared" si="41"/>
        <v>2</v>
      </c>
      <c r="H399" s="114">
        <f>IF(AND(M399&gt;0,M399&lt;=STATS!$C$22),1,"")</f>
        <v>1</v>
      </c>
      <c r="J399" s="26">
        <v>398</v>
      </c>
      <c r="K399">
        <v>46.25147</v>
      </c>
      <c r="L399">
        <v>-91.91059</v>
      </c>
      <c r="M399" s="10">
        <v>2</v>
      </c>
      <c r="N399" s="10" t="s">
        <v>572</v>
      </c>
      <c r="O399" s="193" t="s">
        <v>614</v>
      </c>
      <c r="Q399" s="10">
        <v>3</v>
      </c>
      <c r="R399" s="17"/>
      <c r="S399" s="17"/>
      <c r="T399" s="27"/>
      <c r="U399" s="27"/>
      <c r="V399" s="27"/>
      <c r="W399" s="27"/>
      <c r="X399" s="27">
        <v>1</v>
      </c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CB399" s="10">
        <v>3</v>
      </c>
      <c r="DA399" s="10">
        <v>2</v>
      </c>
      <c r="EZ399" s="111"/>
      <c r="FA399" s="111"/>
      <c r="FB399" s="111"/>
      <c r="FC399" s="111"/>
      <c r="FD399" s="111"/>
    </row>
    <row r="400" spans="2:160" ht="12.75">
      <c r="B400" s="42">
        <f t="shared" si="36"/>
        <v>4</v>
      </c>
      <c r="C400" s="42">
        <f t="shared" si="37"/>
        <v>4</v>
      </c>
      <c r="D400" s="42">
        <f t="shared" si="38"/>
        <v>4</v>
      </c>
      <c r="E400" s="42">
        <f t="shared" si="39"/>
        <v>4</v>
      </c>
      <c r="F400" s="42">
        <f t="shared" si="40"/>
        <v>4</v>
      </c>
      <c r="G400" s="42">
        <f t="shared" si="41"/>
        <v>1</v>
      </c>
      <c r="H400" s="114">
        <f>IF(AND(M400&gt;0,M400&lt;=STATS!$C$22),1,"")</f>
        <v>1</v>
      </c>
      <c r="J400" s="26">
        <v>399</v>
      </c>
      <c r="K400">
        <v>46.25102</v>
      </c>
      <c r="L400">
        <v>-91.91057</v>
      </c>
      <c r="M400" s="10">
        <v>1</v>
      </c>
      <c r="N400" s="10" t="s">
        <v>572</v>
      </c>
      <c r="O400" s="193" t="s">
        <v>614</v>
      </c>
      <c r="Q400" s="10">
        <v>3</v>
      </c>
      <c r="R400" s="17"/>
      <c r="S400" s="17"/>
      <c r="T400" s="27"/>
      <c r="U400" s="27"/>
      <c r="V400" s="27"/>
      <c r="W400" s="27"/>
      <c r="X400" s="27">
        <v>1</v>
      </c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BQ400" s="10">
        <v>1</v>
      </c>
      <c r="CA400" s="10">
        <v>1</v>
      </c>
      <c r="CB400" s="10">
        <v>3</v>
      </c>
      <c r="EZ400" s="111"/>
      <c r="FA400" s="111"/>
      <c r="FB400" s="111"/>
      <c r="FC400" s="111"/>
      <c r="FD400" s="111"/>
    </row>
    <row r="401" spans="2:160" ht="12.75">
      <c r="B401" s="42">
        <f t="shared" si="36"/>
        <v>7</v>
      </c>
      <c r="C401" s="42">
        <f t="shared" si="37"/>
        <v>7</v>
      </c>
      <c r="D401" s="42">
        <f t="shared" si="38"/>
        <v>7</v>
      </c>
      <c r="E401" s="42">
        <f t="shared" si="39"/>
        <v>7</v>
      </c>
      <c r="F401" s="42">
        <f t="shared" si="40"/>
        <v>7</v>
      </c>
      <c r="G401" s="42">
        <f t="shared" si="41"/>
        <v>2</v>
      </c>
      <c r="H401" s="114">
        <f>IF(AND(M401&gt;0,M401&lt;=STATS!$C$22),1,"")</f>
        <v>1</v>
      </c>
      <c r="J401" s="26">
        <v>400</v>
      </c>
      <c r="K401">
        <v>46.24967</v>
      </c>
      <c r="L401">
        <v>-91.91053</v>
      </c>
      <c r="M401" s="10">
        <v>2</v>
      </c>
      <c r="N401" s="10" t="s">
        <v>572</v>
      </c>
      <c r="O401" s="193" t="s">
        <v>614</v>
      </c>
      <c r="Q401" s="10">
        <v>3</v>
      </c>
      <c r="R401" s="17"/>
      <c r="S401" s="17"/>
      <c r="T401" s="27"/>
      <c r="U401" s="27"/>
      <c r="V401" s="27"/>
      <c r="W401" s="27"/>
      <c r="X401" s="27">
        <v>2</v>
      </c>
      <c r="Y401" s="27"/>
      <c r="Z401" s="27"/>
      <c r="AA401" s="27"/>
      <c r="AB401" s="27"/>
      <c r="AC401" s="27"/>
      <c r="AD401" s="27"/>
      <c r="AE401" s="27">
        <v>3</v>
      </c>
      <c r="AF401" s="27"/>
      <c r="AG401" s="27"/>
      <c r="AH401" s="27"/>
      <c r="BQ401" s="10">
        <v>1</v>
      </c>
      <c r="CB401" s="10">
        <v>2</v>
      </c>
      <c r="CY401" s="10">
        <v>1</v>
      </c>
      <c r="EO401" s="10">
        <v>1</v>
      </c>
      <c r="ER401" s="10">
        <v>1</v>
      </c>
      <c r="EZ401" s="111"/>
      <c r="FA401" s="111"/>
      <c r="FB401" s="111"/>
      <c r="FC401" s="111"/>
      <c r="FD401" s="111"/>
    </row>
    <row r="402" spans="2:160" ht="12.75">
      <c r="B402" s="42">
        <f t="shared" si="36"/>
        <v>3</v>
      </c>
      <c r="C402" s="42">
        <f t="shared" si="37"/>
        <v>3</v>
      </c>
      <c r="D402" s="42">
        <f t="shared" si="38"/>
        <v>3</v>
      </c>
      <c r="E402" s="42">
        <f t="shared" si="39"/>
        <v>3</v>
      </c>
      <c r="F402" s="42">
        <f t="shared" si="40"/>
        <v>3</v>
      </c>
      <c r="G402" s="42">
        <f t="shared" si="41"/>
        <v>2.5</v>
      </c>
      <c r="H402" s="114">
        <f>IF(AND(M402&gt;0,M402&lt;=STATS!$C$22),1,"")</f>
        <v>1</v>
      </c>
      <c r="J402" s="26">
        <v>401</v>
      </c>
      <c r="K402">
        <v>46.24922</v>
      </c>
      <c r="L402">
        <v>-91.91051</v>
      </c>
      <c r="M402" s="10">
        <v>2.5</v>
      </c>
      <c r="N402" s="10" t="s">
        <v>572</v>
      </c>
      <c r="O402" s="193" t="s">
        <v>614</v>
      </c>
      <c r="Q402" s="10">
        <v>3</v>
      </c>
      <c r="R402" s="17"/>
      <c r="S402" s="1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>
        <v>2</v>
      </c>
      <c r="AF402" s="27"/>
      <c r="AG402" s="27"/>
      <c r="AH402" s="27"/>
      <c r="BQ402" s="10">
        <v>3</v>
      </c>
      <c r="CY402" s="10">
        <v>2</v>
      </c>
      <c r="EZ402" s="111"/>
      <c r="FA402" s="111"/>
      <c r="FB402" s="111"/>
      <c r="FC402" s="111"/>
      <c r="FD402" s="111"/>
    </row>
    <row r="403" spans="2:160" ht="12.75">
      <c r="B403" s="42">
        <f t="shared" si="36"/>
        <v>0</v>
      </c>
      <c r="C403" s="42">
        <f t="shared" si="37"/>
      </c>
      <c r="D403" s="42">
        <f t="shared" si="38"/>
      </c>
      <c r="E403" s="42">
        <f t="shared" si="39"/>
      </c>
      <c r="F403" s="42">
        <f t="shared" si="40"/>
      </c>
      <c r="G403" s="42">
        <f t="shared" si="41"/>
      </c>
      <c r="H403" s="114">
        <f>IF(AND(M403&gt;0,M403&lt;=STATS!$C$22),1,"")</f>
      </c>
      <c r="J403" s="26">
        <v>402</v>
      </c>
      <c r="K403">
        <v>46.24877</v>
      </c>
      <c r="L403">
        <v>-91.9105</v>
      </c>
      <c r="P403" s="10" t="s">
        <v>615</v>
      </c>
      <c r="R403" s="17"/>
      <c r="S403" s="1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EZ403" s="111"/>
      <c r="FA403" s="111"/>
      <c r="FB403" s="111"/>
      <c r="FC403" s="111"/>
      <c r="FD403" s="111"/>
    </row>
    <row r="404" spans="2:160" ht="12.75">
      <c r="B404" s="42">
        <f t="shared" si="36"/>
        <v>0</v>
      </c>
      <c r="C404" s="42">
        <f t="shared" si="37"/>
      </c>
      <c r="D404" s="42">
        <f t="shared" si="38"/>
      </c>
      <c r="E404" s="42">
        <f t="shared" si="39"/>
      </c>
      <c r="F404" s="42">
        <f t="shared" si="40"/>
      </c>
      <c r="G404" s="42">
        <f t="shared" si="41"/>
      </c>
      <c r="H404" s="114">
        <f>IF(AND(M404&gt;0,M404&lt;=STATS!$C$22),1,"")</f>
      </c>
      <c r="J404" s="26">
        <v>403</v>
      </c>
      <c r="K404">
        <v>46.26182</v>
      </c>
      <c r="L404">
        <v>-91.9103</v>
      </c>
      <c r="P404" s="10" t="s">
        <v>615</v>
      </c>
      <c r="R404" s="17"/>
      <c r="S404" s="1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EZ404" s="111"/>
      <c r="FA404" s="111"/>
      <c r="FB404" s="111"/>
      <c r="FC404" s="111"/>
      <c r="FD404" s="111"/>
    </row>
    <row r="405" spans="2:160" ht="12.75">
      <c r="B405" s="42">
        <f t="shared" si="36"/>
        <v>6</v>
      </c>
      <c r="C405" s="42">
        <f t="shared" si="37"/>
        <v>6</v>
      </c>
      <c r="D405" s="42">
        <f t="shared" si="38"/>
        <v>6</v>
      </c>
      <c r="E405" s="42">
        <f t="shared" si="39"/>
        <v>6</v>
      </c>
      <c r="F405" s="42">
        <f t="shared" si="40"/>
        <v>6</v>
      </c>
      <c r="G405" s="42">
        <f t="shared" si="41"/>
        <v>2</v>
      </c>
      <c r="H405" s="114">
        <f>IF(AND(M405&gt;0,M405&lt;=STATS!$C$22),1,"")</f>
        <v>1</v>
      </c>
      <c r="J405" s="26">
        <v>404</v>
      </c>
      <c r="K405">
        <v>46.26137</v>
      </c>
      <c r="L405">
        <v>-91.91029</v>
      </c>
      <c r="M405" s="10">
        <v>2</v>
      </c>
      <c r="N405" s="10" t="s">
        <v>572</v>
      </c>
      <c r="O405" s="193" t="s">
        <v>614</v>
      </c>
      <c r="Q405" s="10">
        <v>2</v>
      </c>
      <c r="R405" s="17"/>
      <c r="S405" s="17"/>
      <c r="T405" s="27"/>
      <c r="U405" s="27"/>
      <c r="V405" s="27"/>
      <c r="W405" s="27"/>
      <c r="X405" s="27">
        <v>2</v>
      </c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CB405" s="10">
        <v>2</v>
      </c>
      <c r="DA405" s="10">
        <v>1</v>
      </c>
      <c r="DT405" s="10">
        <v>2</v>
      </c>
      <c r="EN405" s="10">
        <v>2</v>
      </c>
      <c r="ER405" s="10">
        <v>1</v>
      </c>
      <c r="EZ405" s="111"/>
      <c r="FA405" s="111"/>
      <c r="FB405" s="111"/>
      <c r="FC405" s="111"/>
      <c r="FD405" s="111"/>
    </row>
    <row r="406" spans="2:160" ht="12.75">
      <c r="B406" s="42">
        <f t="shared" si="36"/>
        <v>2</v>
      </c>
      <c r="C406" s="42">
        <f t="shared" si="37"/>
        <v>2</v>
      </c>
      <c r="D406" s="42">
        <f t="shared" si="38"/>
        <v>2</v>
      </c>
      <c r="E406" s="42">
        <f t="shared" si="39"/>
        <v>2</v>
      </c>
      <c r="F406" s="42">
        <f t="shared" si="40"/>
        <v>2</v>
      </c>
      <c r="G406" s="42">
        <f t="shared" si="41"/>
        <v>3</v>
      </c>
      <c r="H406" s="114">
        <f>IF(AND(M406&gt;0,M406&lt;=STATS!$C$22),1,"")</f>
        <v>1</v>
      </c>
      <c r="J406" s="26">
        <v>405</v>
      </c>
      <c r="K406">
        <v>46.26092</v>
      </c>
      <c r="L406">
        <v>-91.91027</v>
      </c>
      <c r="M406" s="10">
        <v>3</v>
      </c>
      <c r="N406" s="10" t="s">
        <v>572</v>
      </c>
      <c r="O406" s="193" t="s">
        <v>614</v>
      </c>
      <c r="Q406" s="10">
        <v>3</v>
      </c>
      <c r="R406" s="17"/>
      <c r="S406" s="17"/>
      <c r="T406" s="27"/>
      <c r="U406" s="27"/>
      <c r="V406" s="27"/>
      <c r="W406" s="27"/>
      <c r="X406" s="27">
        <v>1</v>
      </c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DA406" s="10">
        <v>3</v>
      </c>
      <c r="EZ406" s="111"/>
      <c r="FA406" s="111"/>
      <c r="FB406" s="111"/>
      <c r="FC406" s="111"/>
      <c r="FD406" s="111"/>
    </row>
    <row r="407" spans="2:160" ht="12.75">
      <c r="B407" s="42">
        <f t="shared" si="36"/>
        <v>2</v>
      </c>
      <c r="C407" s="42">
        <f t="shared" si="37"/>
        <v>2</v>
      </c>
      <c r="D407" s="42">
        <f t="shared" si="38"/>
        <v>1</v>
      </c>
      <c r="E407" s="42">
        <f t="shared" si="39"/>
        <v>2</v>
      </c>
      <c r="F407" s="42">
        <f t="shared" si="40"/>
        <v>1</v>
      </c>
      <c r="G407" s="42">
        <f t="shared" si="41"/>
        <v>4</v>
      </c>
      <c r="H407" s="114">
        <f>IF(AND(M407&gt;0,M407&lt;=STATS!$C$22),1,"")</f>
        <v>1</v>
      </c>
      <c r="J407" s="26">
        <v>406</v>
      </c>
      <c r="K407">
        <v>46.26047</v>
      </c>
      <c r="L407">
        <v>-91.91025</v>
      </c>
      <c r="M407" s="10">
        <v>4</v>
      </c>
      <c r="N407" s="10" t="s">
        <v>572</v>
      </c>
      <c r="O407" s="193" t="s">
        <v>614</v>
      </c>
      <c r="Q407" s="10">
        <v>3</v>
      </c>
      <c r="R407" s="17"/>
      <c r="S407" s="17">
        <v>3</v>
      </c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CI407" s="10">
        <v>2</v>
      </c>
      <c r="EZ407" s="111"/>
      <c r="FA407" s="111"/>
      <c r="FB407" s="111"/>
      <c r="FC407" s="111"/>
      <c r="FD407" s="111"/>
    </row>
    <row r="408" spans="2:160" ht="12.75">
      <c r="B408" s="42">
        <f t="shared" si="36"/>
        <v>2</v>
      </c>
      <c r="C408" s="42">
        <f t="shared" si="37"/>
        <v>2</v>
      </c>
      <c r="D408" s="42">
        <f t="shared" si="38"/>
        <v>1</v>
      </c>
      <c r="E408" s="42">
        <f t="shared" si="39"/>
        <v>2</v>
      </c>
      <c r="F408" s="42">
        <f t="shared" si="40"/>
        <v>1</v>
      </c>
      <c r="G408" s="42">
        <f t="shared" si="41"/>
        <v>4</v>
      </c>
      <c r="H408" s="114">
        <f>IF(AND(M408&gt;0,M408&lt;=STATS!$C$22),1,"")</f>
        <v>1</v>
      </c>
      <c r="J408" s="26">
        <v>407</v>
      </c>
      <c r="K408">
        <v>46.26002</v>
      </c>
      <c r="L408">
        <v>-91.91024</v>
      </c>
      <c r="M408" s="10">
        <v>4</v>
      </c>
      <c r="N408" s="10" t="s">
        <v>572</v>
      </c>
      <c r="O408" s="193" t="s">
        <v>614</v>
      </c>
      <c r="Q408" s="10">
        <v>3</v>
      </c>
      <c r="R408" s="17"/>
      <c r="S408" s="17">
        <v>1</v>
      </c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DA408" s="10">
        <v>3</v>
      </c>
      <c r="EZ408" s="111"/>
      <c r="FA408" s="111"/>
      <c r="FB408" s="111"/>
      <c r="FC408" s="111"/>
      <c r="FD408" s="111"/>
    </row>
    <row r="409" spans="2:160" ht="12.75">
      <c r="B409" s="42">
        <f t="shared" si="36"/>
        <v>1</v>
      </c>
      <c r="C409" s="42">
        <f t="shared" si="37"/>
        <v>1</v>
      </c>
      <c r="D409" s="42">
        <f t="shared" si="38"/>
        <v>1</v>
      </c>
      <c r="E409" s="42">
        <f t="shared" si="39"/>
        <v>1</v>
      </c>
      <c r="F409" s="42">
        <f t="shared" si="40"/>
        <v>1</v>
      </c>
      <c r="G409" s="42">
        <f t="shared" si="41"/>
        <v>4</v>
      </c>
      <c r="H409" s="114">
        <f>IF(AND(M409&gt;0,M409&lt;=STATS!$C$22),1,"")</f>
        <v>1</v>
      </c>
      <c r="J409" s="26">
        <v>408</v>
      </c>
      <c r="K409">
        <v>46.25957</v>
      </c>
      <c r="L409">
        <v>-91.91022</v>
      </c>
      <c r="M409" s="10">
        <v>4</v>
      </c>
      <c r="N409" s="10" t="s">
        <v>572</v>
      </c>
      <c r="O409" s="193" t="s">
        <v>614</v>
      </c>
      <c r="Q409" s="10">
        <v>3</v>
      </c>
      <c r="R409" s="17"/>
      <c r="S409" s="1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DA409" s="10">
        <v>3</v>
      </c>
      <c r="EZ409" s="111"/>
      <c r="FA409" s="111"/>
      <c r="FB409" s="111"/>
      <c r="FC409" s="111"/>
      <c r="FD409" s="111"/>
    </row>
    <row r="410" spans="2:160" ht="12.75">
      <c r="B410" s="42">
        <f t="shared" si="36"/>
        <v>3</v>
      </c>
      <c r="C410" s="42">
        <f t="shared" si="37"/>
        <v>3</v>
      </c>
      <c r="D410" s="42">
        <f t="shared" si="38"/>
        <v>3</v>
      </c>
      <c r="E410" s="42">
        <f t="shared" si="39"/>
        <v>3</v>
      </c>
      <c r="F410" s="42">
        <f t="shared" si="40"/>
        <v>3</v>
      </c>
      <c r="G410" s="42">
        <f t="shared" si="41"/>
        <v>4</v>
      </c>
      <c r="H410" s="114">
        <f>IF(AND(M410&gt;0,M410&lt;=STATS!$C$22),1,"")</f>
        <v>1</v>
      </c>
      <c r="J410" s="26">
        <v>409</v>
      </c>
      <c r="K410">
        <v>46.25912</v>
      </c>
      <c r="L410">
        <v>-91.91021</v>
      </c>
      <c r="M410" s="10">
        <v>4</v>
      </c>
      <c r="N410" s="10" t="s">
        <v>572</v>
      </c>
      <c r="O410" s="193" t="s">
        <v>614</v>
      </c>
      <c r="Q410" s="10">
        <v>3</v>
      </c>
      <c r="R410" s="17"/>
      <c r="S410" s="17"/>
      <c r="T410" s="27"/>
      <c r="U410" s="27"/>
      <c r="V410" s="27">
        <v>1</v>
      </c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Q410" s="10">
        <v>2</v>
      </c>
      <c r="DA410" s="10">
        <v>3</v>
      </c>
      <c r="EZ410" s="111"/>
      <c r="FA410" s="111"/>
      <c r="FB410" s="111"/>
      <c r="FC410" s="111"/>
      <c r="FD410" s="111"/>
    </row>
    <row r="411" spans="2:160" ht="12.75">
      <c r="B411" s="42">
        <f t="shared" si="36"/>
        <v>4</v>
      </c>
      <c r="C411" s="42">
        <f t="shared" si="37"/>
        <v>4</v>
      </c>
      <c r="D411" s="42">
        <f t="shared" si="38"/>
        <v>4</v>
      </c>
      <c r="E411" s="42">
        <f t="shared" si="39"/>
        <v>4</v>
      </c>
      <c r="F411" s="42">
        <f t="shared" si="40"/>
        <v>4</v>
      </c>
      <c r="G411" s="42">
        <f t="shared" si="41"/>
        <v>3</v>
      </c>
      <c r="H411" s="114">
        <f>IF(AND(M411&gt;0,M411&lt;=STATS!$C$22),1,"")</f>
        <v>1</v>
      </c>
      <c r="J411" s="26">
        <v>410</v>
      </c>
      <c r="K411">
        <v>46.25867</v>
      </c>
      <c r="L411">
        <v>-91.91019</v>
      </c>
      <c r="M411" s="10">
        <v>3</v>
      </c>
      <c r="N411" s="10" t="s">
        <v>572</v>
      </c>
      <c r="O411" s="193" t="s">
        <v>614</v>
      </c>
      <c r="Q411" s="10">
        <v>2</v>
      </c>
      <c r="R411" s="17"/>
      <c r="S411" s="17"/>
      <c r="T411" s="27"/>
      <c r="U411" s="27"/>
      <c r="V411" s="27">
        <v>1</v>
      </c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CB411" s="10">
        <v>2</v>
      </c>
      <c r="DA411" s="10">
        <v>2</v>
      </c>
      <c r="ES411" s="10">
        <v>1</v>
      </c>
      <c r="EZ411" s="111"/>
      <c r="FA411" s="111"/>
      <c r="FB411" s="111"/>
      <c r="FC411" s="111"/>
      <c r="FD411" s="111"/>
    </row>
    <row r="412" spans="2:160" ht="12.75">
      <c r="B412" s="42">
        <f t="shared" si="36"/>
        <v>3</v>
      </c>
      <c r="C412" s="42">
        <f t="shared" si="37"/>
        <v>3</v>
      </c>
      <c r="D412" s="42">
        <f t="shared" si="38"/>
        <v>3</v>
      </c>
      <c r="E412" s="42">
        <f t="shared" si="39"/>
        <v>3</v>
      </c>
      <c r="F412" s="42">
        <f t="shared" si="40"/>
        <v>3</v>
      </c>
      <c r="G412" s="42">
        <f t="shared" si="41"/>
        <v>9</v>
      </c>
      <c r="H412" s="114">
        <f>IF(AND(M412&gt;0,M412&lt;=STATS!$C$22),1,"")</f>
        <v>1</v>
      </c>
      <c r="J412" s="26">
        <v>411</v>
      </c>
      <c r="K412">
        <v>46.25688</v>
      </c>
      <c r="L412">
        <v>-91.91013</v>
      </c>
      <c r="M412" s="10">
        <v>9</v>
      </c>
      <c r="N412" s="10" t="s">
        <v>572</v>
      </c>
      <c r="O412" s="193" t="s">
        <v>614</v>
      </c>
      <c r="Q412" s="10">
        <v>2</v>
      </c>
      <c r="R412" s="17"/>
      <c r="S412" s="1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Q412" s="10">
        <v>2</v>
      </c>
      <c r="BO412" s="10">
        <v>1</v>
      </c>
      <c r="CY412" s="10">
        <v>2</v>
      </c>
      <c r="EZ412" s="111"/>
      <c r="FA412" s="111"/>
      <c r="FB412" s="111"/>
      <c r="FC412" s="111"/>
      <c r="FD412" s="111"/>
    </row>
    <row r="413" spans="2:160" ht="12.75">
      <c r="B413" s="42">
        <f t="shared" si="36"/>
        <v>3</v>
      </c>
      <c r="C413" s="42">
        <f t="shared" si="37"/>
        <v>3</v>
      </c>
      <c r="D413" s="42">
        <f t="shared" si="38"/>
        <v>2</v>
      </c>
      <c r="E413" s="42">
        <f t="shared" si="39"/>
        <v>3</v>
      </c>
      <c r="F413" s="42">
        <f t="shared" si="40"/>
        <v>2</v>
      </c>
      <c r="G413" s="42">
        <f t="shared" si="41"/>
        <v>8.5</v>
      </c>
      <c r="H413" s="114">
        <f>IF(AND(M413&gt;0,M413&lt;=STATS!$C$22),1,"")</f>
        <v>1</v>
      </c>
      <c r="J413" s="26">
        <v>412</v>
      </c>
      <c r="K413">
        <v>46.25643</v>
      </c>
      <c r="L413">
        <v>-91.91011</v>
      </c>
      <c r="M413" s="10">
        <v>8.5</v>
      </c>
      <c r="N413" s="10" t="s">
        <v>572</v>
      </c>
      <c r="O413" s="193" t="s">
        <v>614</v>
      </c>
      <c r="Q413" s="10">
        <v>3</v>
      </c>
      <c r="R413" s="17"/>
      <c r="S413" s="17">
        <v>3</v>
      </c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BO413" s="10">
        <v>1</v>
      </c>
      <c r="ES413" s="10">
        <v>1</v>
      </c>
      <c r="EZ413" s="111"/>
      <c r="FA413" s="111"/>
      <c r="FB413" s="111"/>
      <c r="FC413" s="111"/>
      <c r="FD413" s="111"/>
    </row>
    <row r="414" spans="2:160" ht="12.75">
      <c r="B414" s="42">
        <f t="shared" si="36"/>
        <v>0</v>
      </c>
      <c r="C414" s="42">
        <f t="shared" si="37"/>
      </c>
      <c r="D414" s="42">
        <f t="shared" si="38"/>
      </c>
      <c r="E414" s="42">
        <f t="shared" si="39"/>
      </c>
      <c r="F414" s="42">
        <f t="shared" si="40"/>
      </c>
      <c r="G414" s="42">
        <f t="shared" si="41"/>
      </c>
      <c r="H414" s="114">
        <f>IF(AND(M414&gt;0,M414&lt;=STATS!$C$22),1,"")</f>
      </c>
      <c r="J414" s="26">
        <v>413</v>
      </c>
      <c r="K414">
        <v>46.25103</v>
      </c>
      <c r="L414">
        <v>-91.90993</v>
      </c>
      <c r="P414" s="10" t="s">
        <v>615</v>
      </c>
      <c r="R414" s="17"/>
      <c r="S414" s="1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EZ414" s="111"/>
      <c r="FA414" s="111"/>
      <c r="FB414" s="111"/>
      <c r="FC414" s="111"/>
      <c r="FD414" s="111"/>
    </row>
    <row r="415" spans="2:160" ht="12.75">
      <c r="B415" s="42">
        <f t="shared" si="36"/>
        <v>0</v>
      </c>
      <c r="C415" s="42">
        <f t="shared" si="37"/>
      </c>
      <c r="D415" s="42">
        <f t="shared" si="38"/>
      </c>
      <c r="E415" s="42">
        <f t="shared" si="39"/>
      </c>
      <c r="F415" s="42">
        <f t="shared" si="40"/>
      </c>
      <c r="G415" s="42">
        <f t="shared" si="41"/>
      </c>
      <c r="H415" s="114">
        <f>IF(AND(M415&gt;0,M415&lt;=STATS!$C$22),1,"")</f>
      </c>
      <c r="J415" s="26">
        <v>414</v>
      </c>
      <c r="K415">
        <v>46.24923</v>
      </c>
      <c r="L415">
        <v>-91.90986</v>
      </c>
      <c r="P415" s="10" t="s">
        <v>615</v>
      </c>
      <c r="R415" s="17"/>
      <c r="S415" s="1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EZ415" s="111"/>
      <c r="FA415" s="111"/>
      <c r="FB415" s="111"/>
      <c r="FC415" s="111"/>
      <c r="FD415" s="111"/>
    </row>
    <row r="416" spans="2:160" ht="12.75">
      <c r="B416" s="42">
        <f t="shared" si="36"/>
        <v>0</v>
      </c>
      <c r="C416" s="42">
        <f t="shared" si="37"/>
      </c>
      <c r="D416" s="42">
        <f t="shared" si="38"/>
      </c>
      <c r="E416" s="42">
        <f t="shared" si="39"/>
      </c>
      <c r="F416" s="42">
        <f t="shared" si="40"/>
      </c>
      <c r="G416" s="42">
        <f t="shared" si="41"/>
      </c>
      <c r="H416" s="114">
        <f>IF(AND(M416&gt;0,M416&lt;=STATS!$C$22),1,"")</f>
      </c>
      <c r="J416" s="26">
        <v>415</v>
      </c>
      <c r="K416">
        <v>46.24878</v>
      </c>
      <c r="L416">
        <v>-91.90985</v>
      </c>
      <c r="P416" s="10" t="s">
        <v>615</v>
      </c>
      <c r="R416" s="17"/>
      <c r="S416" s="1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EZ416" s="111"/>
      <c r="FA416" s="111"/>
      <c r="FB416" s="111"/>
      <c r="FC416" s="111"/>
      <c r="FD416" s="111"/>
    </row>
    <row r="417" spans="2:160" ht="12.75">
      <c r="B417" s="42">
        <f t="shared" si="36"/>
        <v>0</v>
      </c>
      <c r="C417" s="42">
        <f t="shared" si="37"/>
      </c>
      <c r="D417" s="42">
        <f t="shared" si="38"/>
      </c>
      <c r="E417" s="42">
        <f t="shared" si="39"/>
      </c>
      <c r="F417" s="42">
        <f t="shared" si="40"/>
      </c>
      <c r="G417" s="42">
        <f t="shared" si="41"/>
      </c>
      <c r="H417" s="114">
        <f>IF(AND(M417&gt;0,M417&lt;=STATS!$C$22),1,"")</f>
      </c>
      <c r="J417" s="26">
        <v>416</v>
      </c>
      <c r="K417">
        <v>46.26228</v>
      </c>
      <c r="L417">
        <v>-91.90967</v>
      </c>
      <c r="P417" s="10" t="s">
        <v>615</v>
      </c>
      <c r="R417" s="17"/>
      <c r="S417" s="1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EZ417" s="111"/>
      <c r="FA417" s="111"/>
      <c r="FB417" s="111"/>
      <c r="FC417" s="111"/>
      <c r="FD417" s="111"/>
    </row>
    <row r="418" spans="2:160" ht="12.75">
      <c r="B418" s="42">
        <f t="shared" si="36"/>
        <v>0</v>
      </c>
      <c r="C418" s="42">
        <f t="shared" si="37"/>
      </c>
      <c r="D418" s="42">
        <f t="shared" si="38"/>
      </c>
      <c r="E418" s="42">
        <f t="shared" si="39"/>
      </c>
      <c r="F418" s="42">
        <f t="shared" si="40"/>
      </c>
      <c r="G418" s="42">
        <f t="shared" si="41"/>
      </c>
      <c r="H418" s="114">
        <f>IF(AND(M418&gt;0,M418&lt;=STATS!$C$22),1,"")</f>
      </c>
      <c r="J418" s="26">
        <v>417</v>
      </c>
      <c r="K418">
        <v>46.26183</v>
      </c>
      <c r="L418">
        <v>-91.90965</v>
      </c>
      <c r="P418" s="10" t="s">
        <v>615</v>
      </c>
      <c r="R418" s="17"/>
      <c r="S418" s="1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EZ418" s="111"/>
      <c r="FA418" s="111"/>
      <c r="FB418" s="111"/>
      <c r="FC418" s="111"/>
      <c r="FD418" s="111"/>
    </row>
    <row r="419" spans="2:160" ht="12.75">
      <c r="B419" s="42">
        <f t="shared" si="36"/>
        <v>6</v>
      </c>
      <c r="C419" s="42">
        <f t="shared" si="37"/>
        <v>6</v>
      </c>
      <c r="D419" s="42">
        <f t="shared" si="38"/>
        <v>6</v>
      </c>
      <c r="E419" s="42">
        <f t="shared" si="39"/>
        <v>6</v>
      </c>
      <c r="F419" s="42">
        <f t="shared" si="40"/>
        <v>6</v>
      </c>
      <c r="G419" s="42">
        <f t="shared" si="41"/>
        <v>4.5</v>
      </c>
      <c r="H419" s="114">
        <f>IF(AND(M419&gt;0,M419&lt;=STATS!$C$22),1,"")</f>
        <v>1</v>
      </c>
      <c r="J419" s="26">
        <v>418</v>
      </c>
      <c r="K419">
        <v>46.26138</v>
      </c>
      <c r="L419">
        <v>-91.90964</v>
      </c>
      <c r="M419" s="10">
        <v>4.5</v>
      </c>
      <c r="N419" s="10" t="s">
        <v>572</v>
      </c>
      <c r="O419" s="193" t="s">
        <v>614</v>
      </c>
      <c r="Q419" s="10">
        <v>3</v>
      </c>
      <c r="R419" s="17"/>
      <c r="S419" s="1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CB419" s="10">
        <v>3</v>
      </c>
      <c r="DE419" s="10">
        <v>1</v>
      </c>
      <c r="DT419" s="10">
        <v>1</v>
      </c>
      <c r="EN419" s="10">
        <v>2</v>
      </c>
      <c r="EO419" s="10">
        <v>1</v>
      </c>
      <c r="ER419" s="10">
        <v>1</v>
      </c>
      <c r="EZ419" s="111"/>
      <c r="FA419" s="111"/>
      <c r="FB419" s="111"/>
      <c r="FC419" s="111"/>
      <c r="FD419" s="111"/>
    </row>
    <row r="420" spans="2:160" ht="12.75">
      <c r="B420" s="42">
        <f t="shared" si="36"/>
        <v>3</v>
      </c>
      <c r="C420" s="42">
        <f t="shared" si="37"/>
        <v>3</v>
      </c>
      <c r="D420" s="42">
        <f t="shared" si="38"/>
        <v>3</v>
      </c>
      <c r="E420" s="42">
        <f t="shared" si="39"/>
        <v>3</v>
      </c>
      <c r="F420" s="42">
        <f t="shared" si="40"/>
        <v>3</v>
      </c>
      <c r="G420" s="42">
        <f t="shared" si="41"/>
        <v>3</v>
      </c>
      <c r="H420" s="114">
        <f>IF(AND(M420&gt;0,M420&lt;=STATS!$C$22),1,"")</f>
        <v>1</v>
      </c>
      <c r="J420" s="26">
        <v>419</v>
      </c>
      <c r="K420">
        <v>46.26093</v>
      </c>
      <c r="L420">
        <v>-91.90962</v>
      </c>
      <c r="M420" s="10">
        <v>3</v>
      </c>
      <c r="N420" s="10" t="s">
        <v>572</v>
      </c>
      <c r="O420" s="193" t="s">
        <v>614</v>
      </c>
      <c r="Q420" s="10">
        <v>3</v>
      </c>
      <c r="R420" s="17"/>
      <c r="S420" s="17"/>
      <c r="T420" s="27"/>
      <c r="U420" s="27"/>
      <c r="V420" s="27"/>
      <c r="W420" s="27"/>
      <c r="X420" s="27">
        <v>1</v>
      </c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CB420" s="10">
        <v>2</v>
      </c>
      <c r="DA420" s="10">
        <v>3</v>
      </c>
      <c r="EZ420" s="111"/>
      <c r="FA420" s="111"/>
      <c r="FB420" s="111"/>
      <c r="FC420" s="111"/>
      <c r="FD420" s="111"/>
    </row>
    <row r="421" spans="2:160" ht="12.75">
      <c r="B421" s="42">
        <f t="shared" si="36"/>
        <v>2</v>
      </c>
      <c r="C421" s="42">
        <f t="shared" si="37"/>
        <v>2</v>
      </c>
      <c r="D421" s="42">
        <f t="shared" si="38"/>
        <v>2</v>
      </c>
      <c r="E421" s="42">
        <f t="shared" si="39"/>
        <v>2</v>
      </c>
      <c r="F421" s="42">
        <f t="shared" si="40"/>
        <v>2</v>
      </c>
      <c r="G421" s="42">
        <f t="shared" si="41"/>
        <v>3.5</v>
      </c>
      <c r="H421" s="114">
        <f>IF(AND(M421&gt;0,M421&lt;=STATS!$C$22),1,"")</f>
        <v>1</v>
      </c>
      <c r="J421" s="26">
        <v>420</v>
      </c>
      <c r="K421">
        <v>46.26048</v>
      </c>
      <c r="L421">
        <v>-91.90961</v>
      </c>
      <c r="M421" s="10">
        <v>3.5</v>
      </c>
      <c r="N421" s="10" t="s">
        <v>572</v>
      </c>
      <c r="O421" s="193" t="s">
        <v>614</v>
      </c>
      <c r="Q421" s="10">
        <v>3</v>
      </c>
      <c r="R421" s="17"/>
      <c r="S421" s="1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CW421" s="10">
        <v>1</v>
      </c>
      <c r="DA421" s="10">
        <v>3</v>
      </c>
      <c r="EZ421" s="111"/>
      <c r="FA421" s="111"/>
      <c r="FB421" s="111"/>
      <c r="FC421" s="111"/>
      <c r="FD421" s="111"/>
    </row>
    <row r="422" spans="2:160" ht="12.75">
      <c r="B422" s="42">
        <f t="shared" si="36"/>
        <v>1</v>
      </c>
      <c r="C422" s="42">
        <f t="shared" si="37"/>
        <v>1</v>
      </c>
      <c r="D422" s="42">
        <f t="shared" si="38"/>
        <v>1</v>
      </c>
      <c r="E422" s="42">
        <f t="shared" si="39"/>
        <v>1</v>
      </c>
      <c r="F422" s="42">
        <f t="shared" si="40"/>
        <v>1</v>
      </c>
      <c r="G422" s="42">
        <f t="shared" si="41"/>
        <v>4</v>
      </c>
      <c r="H422" s="114">
        <f>IF(AND(M422&gt;0,M422&lt;=STATS!$C$22),1,"")</f>
        <v>1</v>
      </c>
      <c r="J422" s="26">
        <v>421</v>
      </c>
      <c r="K422">
        <v>46.26003</v>
      </c>
      <c r="L422">
        <v>-91.90959</v>
      </c>
      <c r="M422" s="10">
        <v>4</v>
      </c>
      <c r="N422" s="10" t="s">
        <v>572</v>
      </c>
      <c r="O422" s="193" t="s">
        <v>614</v>
      </c>
      <c r="Q422" s="10">
        <v>3</v>
      </c>
      <c r="R422" s="17"/>
      <c r="S422" s="1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DA422" s="10">
        <v>3</v>
      </c>
      <c r="EZ422" s="111"/>
      <c r="FA422" s="111"/>
      <c r="FB422" s="111"/>
      <c r="FC422" s="111"/>
      <c r="FD422" s="111"/>
    </row>
    <row r="423" spans="2:160" ht="12.75">
      <c r="B423" s="42">
        <f t="shared" si="36"/>
        <v>2</v>
      </c>
      <c r="C423" s="42">
        <f t="shared" si="37"/>
        <v>2</v>
      </c>
      <c r="D423" s="42">
        <f t="shared" si="38"/>
        <v>2</v>
      </c>
      <c r="E423" s="42">
        <f t="shared" si="39"/>
        <v>2</v>
      </c>
      <c r="F423" s="42">
        <f t="shared" si="40"/>
        <v>2</v>
      </c>
      <c r="G423" s="42">
        <f t="shared" si="41"/>
        <v>4</v>
      </c>
      <c r="H423" s="114">
        <f>IF(AND(M423&gt;0,M423&lt;=STATS!$C$22),1,"")</f>
        <v>1</v>
      </c>
      <c r="J423" s="26">
        <v>422</v>
      </c>
      <c r="K423">
        <v>46.25958</v>
      </c>
      <c r="L423">
        <v>-91.90957</v>
      </c>
      <c r="M423" s="10">
        <v>4</v>
      </c>
      <c r="N423" s="10" t="s">
        <v>572</v>
      </c>
      <c r="O423" s="193" t="s">
        <v>614</v>
      </c>
      <c r="Q423" s="10">
        <v>3</v>
      </c>
      <c r="R423" s="17"/>
      <c r="S423" s="1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CW423" s="10">
        <v>1</v>
      </c>
      <c r="DA423" s="10">
        <v>3</v>
      </c>
      <c r="EZ423" s="111"/>
      <c r="FA423" s="111"/>
      <c r="FB423" s="111"/>
      <c r="FC423" s="111"/>
      <c r="FD423" s="111"/>
    </row>
    <row r="424" spans="2:160" ht="12.75">
      <c r="B424" s="42">
        <f t="shared" si="36"/>
        <v>2</v>
      </c>
      <c r="C424" s="42">
        <f t="shared" si="37"/>
        <v>2</v>
      </c>
      <c r="D424" s="42">
        <f t="shared" si="38"/>
        <v>2</v>
      </c>
      <c r="E424" s="42">
        <f t="shared" si="39"/>
        <v>2</v>
      </c>
      <c r="F424" s="42">
        <f t="shared" si="40"/>
        <v>2</v>
      </c>
      <c r="G424" s="42">
        <f t="shared" si="41"/>
        <v>1.5</v>
      </c>
      <c r="H424" s="114">
        <f>IF(AND(M424&gt;0,M424&lt;=STATS!$C$22),1,"")</f>
        <v>1</v>
      </c>
      <c r="J424" s="26">
        <v>423</v>
      </c>
      <c r="K424">
        <v>46.25914</v>
      </c>
      <c r="L424">
        <v>-91.90956</v>
      </c>
      <c r="M424" s="10">
        <v>1.5</v>
      </c>
      <c r="N424" s="10" t="s">
        <v>572</v>
      </c>
      <c r="O424" s="193" t="s">
        <v>614</v>
      </c>
      <c r="Q424" s="10">
        <v>3</v>
      </c>
      <c r="R424" s="17"/>
      <c r="S424" s="1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CB424" s="10">
        <v>3</v>
      </c>
      <c r="DZ424" s="10">
        <v>2</v>
      </c>
      <c r="EZ424" s="111">
        <v>2</v>
      </c>
      <c r="FA424" s="111"/>
      <c r="FB424" s="111"/>
      <c r="FC424" s="111"/>
      <c r="FD424" s="111"/>
    </row>
    <row r="425" spans="2:160" ht="12.75">
      <c r="B425" s="42">
        <f t="shared" si="36"/>
        <v>4</v>
      </c>
      <c r="C425" s="42">
        <f t="shared" si="37"/>
        <v>4</v>
      </c>
      <c r="D425" s="42">
        <f t="shared" si="38"/>
        <v>4</v>
      </c>
      <c r="E425" s="42">
        <f t="shared" si="39"/>
        <v>4</v>
      </c>
      <c r="F425" s="42">
        <f t="shared" si="40"/>
        <v>4</v>
      </c>
      <c r="G425" s="42">
        <f t="shared" si="41"/>
        <v>6</v>
      </c>
      <c r="H425" s="114">
        <f>IF(AND(M425&gt;0,M425&lt;=STATS!$C$22),1,"")</f>
        <v>1</v>
      </c>
      <c r="J425" s="26">
        <v>424</v>
      </c>
      <c r="K425">
        <v>46.25689</v>
      </c>
      <c r="L425">
        <v>-91.90948</v>
      </c>
      <c r="M425" s="10">
        <v>6</v>
      </c>
      <c r="N425" s="10" t="s">
        <v>572</v>
      </c>
      <c r="O425" s="193" t="s">
        <v>614</v>
      </c>
      <c r="Q425" s="10">
        <v>3</v>
      </c>
      <c r="R425" s="17"/>
      <c r="S425" s="1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>
        <v>1</v>
      </c>
      <c r="AF425" s="27"/>
      <c r="AG425" s="27"/>
      <c r="AH425" s="27"/>
      <c r="AQ425" s="10">
        <v>3</v>
      </c>
      <c r="BO425" s="10">
        <v>1</v>
      </c>
      <c r="DA425" s="10">
        <v>1</v>
      </c>
      <c r="EZ425" s="111"/>
      <c r="FA425" s="111"/>
      <c r="FB425" s="111"/>
      <c r="FC425" s="111"/>
      <c r="FD425" s="111"/>
    </row>
    <row r="426" spans="2:160" ht="12.75">
      <c r="B426" s="42">
        <f t="shared" si="36"/>
        <v>0</v>
      </c>
      <c r="C426" s="42">
        <f t="shared" si="37"/>
      </c>
      <c r="D426" s="42">
        <f t="shared" si="38"/>
      </c>
      <c r="E426" s="42">
        <f t="shared" si="39"/>
        <v>0</v>
      </c>
      <c r="F426" s="42">
        <f t="shared" si="40"/>
        <v>0</v>
      </c>
      <c r="G426" s="42">
        <f t="shared" si="41"/>
      </c>
      <c r="H426" s="114">
        <f>IF(AND(M426&gt;0,M426&lt;=STATS!$C$22),1,"")</f>
        <v>1</v>
      </c>
      <c r="J426" s="26">
        <v>425</v>
      </c>
      <c r="K426">
        <v>46.25644</v>
      </c>
      <c r="L426">
        <v>-91.90947</v>
      </c>
      <c r="M426" s="10">
        <v>12</v>
      </c>
      <c r="N426" s="10" t="s">
        <v>573</v>
      </c>
      <c r="O426" s="193" t="s">
        <v>614</v>
      </c>
      <c r="R426" s="17"/>
      <c r="S426" s="1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EZ426" s="111"/>
      <c r="FA426" s="111"/>
      <c r="FB426" s="111"/>
      <c r="FC426" s="111"/>
      <c r="FD426" s="111"/>
    </row>
    <row r="427" spans="2:160" ht="12.75">
      <c r="B427" s="42">
        <f t="shared" si="36"/>
        <v>0</v>
      </c>
      <c r="C427" s="42">
        <f t="shared" si="37"/>
      </c>
      <c r="D427" s="42">
        <f t="shared" si="38"/>
      </c>
      <c r="E427" s="42">
        <f t="shared" si="39"/>
      </c>
      <c r="F427" s="42">
        <f t="shared" si="40"/>
      </c>
      <c r="G427" s="42">
        <f t="shared" si="41"/>
      </c>
      <c r="H427" s="114">
        <f>IF(AND(M427&gt;0,M427&lt;=STATS!$C$22),1,"")</f>
      </c>
      <c r="J427" s="26">
        <v>426</v>
      </c>
      <c r="K427">
        <v>46.24879</v>
      </c>
      <c r="L427">
        <v>-91.9092</v>
      </c>
      <c r="P427" s="10" t="s">
        <v>615</v>
      </c>
      <c r="R427" s="17"/>
      <c r="S427" s="1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EZ427" s="111"/>
      <c r="FA427" s="111"/>
      <c r="FB427" s="111"/>
      <c r="FC427" s="111"/>
      <c r="FD427" s="111"/>
    </row>
    <row r="428" spans="2:160" ht="12.75">
      <c r="B428" s="42">
        <f t="shared" si="36"/>
        <v>0</v>
      </c>
      <c r="C428" s="42">
        <f t="shared" si="37"/>
      </c>
      <c r="D428" s="42">
        <f t="shared" si="38"/>
      </c>
      <c r="E428" s="42">
        <f t="shared" si="39"/>
      </c>
      <c r="F428" s="42">
        <f t="shared" si="40"/>
      </c>
      <c r="G428" s="42">
        <f t="shared" si="41"/>
      </c>
      <c r="H428" s="114">
        <f>IF(AND(M428&gt;0,M428&lt;=STATS!$C$22),1,"")</f>
      </c>
      <c r="J428" s="26">
        <v>427</v>
      </c>
      <c r="K428">
        <v>46.24834</v>
      </c>
      <c r="L428">
        <v>-91.90918</v>
      </c>
      <c r="P428" s="10" t="s">
        <v>615</v>
      </c>
      <c r="R428" s="17"/>
      <c r="S428" s="1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EZ428" s="111"/>
      <c r="FA428" s="111"/>
      <c r="FB428" s="111"/>
      <c r="FC428" s="111"/>
      <c r="FD428" s="111"/>
    </row>
    <row r="429" spans="2:160" ht="12.75">
      <c r="B429" s="42">
        <f t="shared" si="36"/>
        <v>0</v>
      </c>
      <c r="C429" s="42">
        <f t="shared" si="37"/>
      </c>
      <c r="D429" s="42">
        <f t="shared" si="38"/>
      </c>
      <c r="E429" s="42">
        <f t="shared" si="39"/>
      </c>
      <c r="F429" s="42">
        <f t="shared" si="40"/>
      </c>
      <c r="G429" s="42">
        <f t="shared" si="41"/>
      </c>
      <c r="H429" s="114">
        <f>IF(AND(M429&gt;0,M429&lt;=STATS!$C$22),1,"")</f>
      </c>
      <c r="J429" s="26">
        <v>428</v>
      </c>
      <c r="K429">
        <v>46.26319</v>
      </c>
      <c r="L429">
        <v>-91.90905</v>
      </c>
      <c r="P429" s="10" t="s">
        <v>615</v>
      </c>
      <c r="R429" s="17"/>
      <c r="S429" s="1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EZ429" s="111"/>
      <c r="FA429" s="111"/>
      <c r="FB429" s="111"/>
      <c r="FC429" s="111"/>
      <c r="FD429" s="111"/>
    </row>
    <row r="430" spans="2:160" ht="12.75">
      <c r="B430" s="42">
        <f t="shared" si="36"/>
        <v>0</v>
      </c>
      <c r="C430" s="42">
        <f t="shared" si="37"/>
      </c>
      <c r="D430" s="42">
        <f t="shared" si="38"/>
      </c>
      <c r="E430" s="42">
        <f t="shared" si="39"/>
      </c>
      <c r="F430" s="42">
        <f t="shared" si="40"/>
      </c>
      <c r="G430" s="42">
        <f t="shared" si="41"/>
      </c>
      <c r="H430" s="114">
        <f>IF(AND(M430&gt;0,M430&lt;=STATS!$C$22),1,"")</f>
      </c>
      <c r="J430" s="26">
        <v>429</v>
      </c>
      <c r="K430">
        <v>46.26274</v>
      </c>
      <c r="L430">
        <v>-91.90904</v>
      </c>
      <c r="P430" s="10" t="s">
        <v>615</v>
      </c>
      <c r="R430" s="17"/>
      <c r="S430" s="1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EZ430" s="111"/>
      <c r="FA430" s="111"/>
      <c r="FB430" s="111"/>
      <c r="FC430" s="111"/>
      <c r="FD430" s="111"/>
    </row>
    <row r="431" spans="2:160" ht="12.75">
      <c r="B431" s="42">
        <f t="shared" si="36"/>
        <v>0</v>
      </c>
      <c r="C431" s="42">
        <f t="shared" si="37"/>
      </c>
      <c r="D431" s="42">
        <f t="shared" si="38"/>
      </c>
      <c r="E431" s="42">
        <f t="shared" si="39"/>
      </c>
      <c r="F431" s="42">
        <f t="shared" si="40"/>
      </c>
      <c r="G431" s="42">
        <f t="shared" si="41"/>
      </c>
      <c r="H431" s="114">
        <f>IF(AND(M431&gt;0,M431&lt;=STATS!$C$22),1,"")</f>
      </c>
      <c r="J431" s="26">
        <v>430</v>
      </c>
      <c r="K431">
        <v>46.26229</v>
      </c>
      <c r="L431">
        <v>-91.90902</v>
      </c>
      <c r="P431" s="10" t="s">
        <v>615</v>
      </c>
      <c r="R431" s="17"/>
      <c r="S431" s="1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EZ431" s="111"/>
      <c r="FA431" s="111"/>
      <c r="FB431" s="111"/>
      <c r="FC431" s="111"/>
      <c r="FD431" s="111"/>
    </row>
    <row r="432" spans="2:160" ht="12.75">
      <c r="B432" s="42">
        <f t="shared" si="36"/>
        <v>0</v>
      </c>
      <c r="C432" s="42">
        <f t="shared" si="37"/>
      </c>
      <c r="D432" s="42">
        <f t="shared" si="38"/>
      </c>
      <c r="E432" s="42">
        <f t="shared" si="39"/>
      </c>
      <c r="F432" s="42">
        <f t="shared" si="40"/>
      </c>
      <c r="G432" s="42">
        <f t="shared" si="41"/>
      </c>
      <c r="H432" s="114">
        <f>IF(AND(M432&gt;0,M432&lt;=STATS!$C$22),1,"")</f>
      </c>
      <c r="J432" s="26">
        <v>431</v>
      </c>
      <c r="K432">
        <v>46.26184</v>
      </c>
      <c r="L432">
        <v>-91.909</v>
      </c>
      <c r="P432" s="10" t="s">
        <v>615</v>
      </c>
      <c r="R432" s="17"/>
      <c r="S432" s="1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EZ432" s="111"/>
      <c r="FA432" s="111"/>
      <c r="FB432" s="111"/>
      <c r="FC432" s="111"/>
      <c r="FD432" s="111"/>
    </row>
    <row r="433" spans="2:160" ht="12.75">
      <c r="B433" s="42">
        <f t="shared" si="36"/>
        <v>6</v>
      </c>
      <c r="C433" s="42">
        <f t="shared" si="37"/>
        <v>6</v>
      </c>
      <c r="D433" s="42">
        <f t="shared" si="38"/>
        <v>6</v>
      </c>
      <c r="E433" s="42">
        <f t="shared" si="39"/>
        <v>6</v>
      </c>
      <c r="F433" s="42">
        <f t="shared" si="40"/>
        <v>6</v>
      </c>
      <c r="G433" s="42">
        <f t="shared" si="41"/>
        <v>1.5</v>
      </c>
      <c r="H433" s="114">
        <f>IF(AND(M433&gt;0,M433&lt;=STATS!$C$22),1,"")</f>
        <v>1</v>
      </c>
      <c r="J433" s="26">
        <v>432</v>
      </c>
      <c r="K433">
        <v>46.26094</v>
      </c>
      <c r="L433">
        <v>-91.90897</v>
      </c>
      <c r="M433" s="10">
        <v>1.5</v>
      </c>
      <c r="N433" s="10" t="s">
        <v>572</v>
      </c>
      <c r="O433" s="193" t="s">
        <v>614</v>
      </c>
      <c r="Q433" s="10">
        <v>3</v>
      </c>
      <c r="R433" s="17"/>
      <c r="S433" s="1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CB433" s="10">
        <v>3</v>
      </c>
      <c r="CZ433" s="10">
        <v>1</v>
      </c>
      <c r="DT433" s="10">
        <v>2</v>
      </c>
      <c r="EN433" s="10">
        <v>1</v>
      </c>
      <c r="EO433" s="10">
        <v>1</v>
      </c>
      <c r="ER433" s="10">
        <v>1</v>
      </c>
      <c r="EZ433" s="111"/>
      <c r="FA433" s="111"/>
      <c r="FB433" s="111"/>
      <c r="FC433" s="111"/>
      <c r="FD433" s="111"/>
    </row>
    <row r="434" spans="2:160" ht="12.75">
      <c r="B434" s="42">
        <f t="shared" si="36"/>
        <v>5</v>
      </c>
      <c r="C434" s="42">
        <f t="shared" si="37"/>
        <v>5</v>
      </c>
      <c r="D434" s="42">
        <f t="shared" si="38"/>
        <v>5</v>
      </c>
      <c r="E434" s="42">
        <f t="shared" si="39"/>
        <v>5</v>
      </c>
      <c r="F434" s="42">
        <f t="shared" si="40"/>
        <v>5</v>
      </c>
      <c r="G434" s="42">
        <f t="shared" si="41"/>
        <v>2</v>
      </c>
      <c r="H434" s="114">
        <f>IF(AND(M434&gt;0,M434&lt;=STATS!$C$22),1,"")</f>
        <v>1</v>
      </c>
      <c r="J434" s="26">
        <v>433</v>
      </c>
      <c r="K434">
        <v>46.2605</v>
      </c>
      <c r="L434">
        <v>-91.90896</v>
      </c>
      <c r="M434" s="10">
        <v>2</v>
      </c>
      <c r="N434" s="10" t="s">
        <v>572</v>
      </c>
      <c r="O434" s="193" t="s">
        <v>614</v>
      </c>
      <c r="Q434" s="10">
        <v>2</v>
      </c>
      <c r="R434" s="17"/>
      <c r="S434" s="17"/>
      <c r="T434" s="27"/>
      <c r="U434" s="27"/>
      <c r="V434" s="27"/>
      <c r="W434" s="27"/>
      <c r="X434" s="27">
        <v>2</v>
      </c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BG434" s="10">
        <v>1</v>
      </c>
      <c r="CB434" s="10">
        <v>2</v>
      </c>
      <c r="EN434" s="10">
        <v>1</v>
      </c>
      <c r="ER434" s="10">
        <v>1</v>
      </c>
      <c r="EZ434" s="111"/>
      <c r="FA434" s="111"/>
      <c r="FB434" s="111"/>
      <c r="FC434" s="111"/>
      <c r="FD434" s="111"/>
    </row>
    <row r="435" spans="2:160" ht="12.75">
      <c r="B435" s="42">
        <f t="shared" si="36"/>
        <v>5</v>
      </c>
      <c r="C435" s="42">
        <f t="shared" si="37"/>
        <v>5</v>
      </c>
      <c r="D435" s="42">
        <f t="shared" si="38"/>
        <v>5</v>
      </c>
      <c r="E435" s="42">
        <f t="shared" si="39"/>
        <v>5</v>
      </c>
      <c r="F435" s="42">
        <f t="shared" si="40"/>
        <v>5</v>
      </c>
      <c r="G435" s="42">
        <f t="shared" si="41"/>
        <v>1.5</v>
      </c>
      <c r="H435" s="114">
        <f>IF(AND(M435&gt;0,M435&lt;=STATS!$C$22),1,"")</f>
        <v>1</v>
      </c>
      <c r="J435" s="26">
        <v>434</v>
      </c>
      <c r="K435">
        <v>46.2596</v>
      </c>
      <c r="L435">
        <v>-91.90893</v>
      </c>
      <c r="M435" s="10">
        <v>1.5</v>
      </c>
      <c r="N435" s="10" t="s">
        <v>572</v>
      </c>
      <c r="O435" s="193" t="s">
        <v>614</v>
      </c>
      <c r="Q435" s="10">
        <v>3</v>
      </c>
      <c r="R435" s="17"/>
      <c r="S435" s="17"/>
      <c r="T435" s="27"/>
      <c r="U435" s="27"/>
      <c r="V435" s="27"/>
      <c r="W435" s="27"/>
      <c r="X435" s="27">
        <v>1</v>
      </c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BG435" s="10">
        <v>1</v>
      </c>
      <c r="CA435" s="10">
        <v>3</v>
      </c>
      <c r="CB435" s="10">
        <v>2</v>
      </c>
      <c r="EB435" s="10">
        <v>2</v>
      </c>
      <c r="EZ435" s="111"/>
      <c r="FA435" s="111"/>
      <c r="FB435" s="111"/>
      <c r="FC435" s="111"/>
      <c r="FD435" s="111"/>
    </row>
    <row r="436" spans="2:160" ht="12.75">
      <c r="B436" s="42">
        <f t="shared" si="36"/>
        <v>0</v>
      </c>
      <c r="C436" s="42">
        <f t="shared" si="37"/>
      </c>
      <c r="D436" s="42">
        <f t="shared" si="38"/>
      </c>
      <c r="E436" s="42">
        <f t="shared" si="39"/>
      </c>
      <c r="F436" s="42">
        <f t="shared" si="40"/>
      </c>
      <c r="G436" s="42">
        <f t="shared" si="41"/>
      </c>
      <c r="H436" s="114">
        <f>IF(AND(M436&gt;0,M436&lt;=STATS!$C$22),1,"")</f>
      </c>
      <c r="J436" s="26">
        <v>435</v>
      </c>
      <c r="K436">
        <v>46.25915</v>
      </c>
      <c r="L436">
        <v>-91.90891</v>
      </c>
      <c r="P436" s="10" t="s">
        <v>615</v>
      </c>
      <c r="R436" s="17"/>
      <c r="S436" s="1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EZ436" s="111"/>
      <c r="FA436" s="111"/>
      <c r="FB436" s="111"/>
      <c r="FC436" s="111"/>
      <c r="FD436" s="111"/>
    </row>
  </sheetData>
  <sheetProtection formatCells="0" sort="0"/>
  <protectedRanges>
    <protectedRange sqref="N338:N436" name="Range1"/>
    <protectedRange sqref="N304:N337" name="Range1_2"/>
    <protectedRange sqref="P2:P8 N2:O2 O3:O337 N3:N303 O339:O436" name="Range1_3"/>
    <protectedRange sqref="K2:L8" name="Range1_1_1"/>
    <protectedRange sqref="Q2:Q8" name="Range1_3_1"/>
  </protectedRanges>
  <dataValidations count="9">
    <dataValidation type="list" allowBlank="1" showInputMessage="1" showErrorMessage="1" sqref="AE1:AF1 EZ437:EZ65536 X1 AC1 Q437:AF65536 Q1">
      <formula1>"V,v,1,2,3"</formula1>
    </dataValidation>
    <dataValidation type="whole" allowBlank="1" showInputMessage="1" showErrorMessage="1" errorTitle="Presence/Absence Data" error="Enter 1 if present" sqref="FA437:FM65536 AG437:EY65536">
      <formula1>1</formula1>
      <formula2>1</formula2>
    </dataValidation>
    <dataValidation type="list" allowBlank="1" showInputMessage="1" showErrorMessage="1" sqref="O437:O65536">
      <formula1>"R,P"</formula1>
    </dataValidation>
    <dataValidation type="list" allowBlank="1" showInputMessage="1" showErrorMessage="1" sqref="O2:O436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436">
      <formula1>"1,2,3"</formula1>
    </dataValidation>
    <dataValidation type="list" allowBlank="1" showInputMessage="1" showErrorMessage="1" error="Please enter a rake fullness rating of 1, 2, 3 or V (visual).  If species not found, leave cell blank." sqref="R2:FM436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436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7" sqref="A1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7" t="s">
        <v>19</v>
      </c>
    </row>
    <row r="2" spans="1:2" ht="12.75">
      <c r="A2" s="31" t="s">
        <v>91</v>
      </c>
      <c r="B2" t="str">
        <f>IF('ENTRY '!I2="","",'ENTRY '!I2)</f>
        <v>Saint Croix Flowage</v>
      </c>
    </row>
    <row r="3" spans="1:2" ht="12.75">
      <c r="A3" s="31" t="s">
        <v>44</v>
      </c>
      <c r="B3" t="str">
        <f>IF('ENTRY '!I3="","",'ENTRY '!I3)</f>
        <v>Douglas</v>
      </c>
    </row>
    <row r="4" spans="1:2" ht="12.75">
      <c r="A4" s="31" t="s">
        <v>92</v>
      </c>
      <c r="B4" s="33">
        <f>IF('ENTRY '!I4="","",'ENTRY '!I4)</f>
        <v>2740300</v>
      </c>
    </row>
    <row r="5" spans="1:2" ht="12.75">
      <c r="A5" s="32" t="s">
        <v>65</v>
      </c>
      <c r="B5" s="37">
        <f>IF('ENTRY '!I5="","",'ENTRY '!I5)</f>
        <v>42542</v>
      </c>
    </row>
    <row r="6" spans="1:2" ht="12.75">
      <c r="A6" s="32" t="s">
        <v>90</v>
      </c>
      <c r="B6" s="33" t="str">
        <f>IF('ENTRY '!I6="","",'ENTRY '!I6)</f>
        <v>Matthew S. Berg</v>
      </c>
    </row>
    <row r="7" ht="12.75">
      <c r="A7" s="32"/>
    </row>
    <row r="8" spans="1:2" ht="12.75">
      <c r="A8" s="32"/>
      <c r="B8" s="33"/>
    </row>
    <row r="9" spans="1:2" ht="12.75">
      <c r="A9" s="38"/>
      <c r="B9" s="38" t="s">
        <v>93</v>
      </c>
    </row>
    <row r="11" ht="12.75">
      <c r="A11" s="2" t="s">
        <v>647</v>
      </c>
    </row>
    <row r="12" ht="12.75">
      <c r="A12" s="2" t="s">
        <v>648</v>
      </c>
    </row>
    <row r="13" ht="12.75">
      <c r="A13" s="2" t="s">
        <v>649</v>
      </c>
    </row>
    <row r="14" ht="12.75">
      <c r="A14" s="2" t="s">
        <v>650</v>
      </c>
    </row>
    <row r="15" ht="12.75">
      <c r="A15" s="2" t="s">
        <v>651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:C34"/>
    </sheetView>
  </sheetViews>
  <sheetFormatPr defaultColWidth="5.7109375" defaultRowHeight="12.75"/>
  <cols>
    <col min="1" max="1" width="13.140625" style="157" customWidth="1"/>
    <col min="2" max="2" width="77.140625" style="157" bestFit="1" customWidth="1"/>
    <col min="3" max="3" width="10.28125" style="180" bestFit="1" customWidth="1"/>
    <col min="4" max="5" width="6.7109375" style="176" customWidth="1"/>
    <col min="6" max="153" width="6.7109375" style="157" customWidth="1"/>
    <col min="154" max="154" width="5.7109375" style="157" customWidth="1"/>
    <col min="155" max="16384" width="5.7109375" style="160" customWidth="1"/>
  </cols>
  <sheetData>
    <row r="1" spans="1:156" s="131" customFormat="1" ht="138" customHeight="1">
      <c r="A1" s="125"/>
      <c r="B1" s="126" t="s">
        <v>17</v>
      </c>
      <c r="C1" s="127" t="s">
        <v>14</v>
      </c>
      <c r="D1" s="128" t="s">
        <v>563</v>
      </c>
      <c r="E1" s="129" t="s">
        <v>564</v>
      </c>
      <c r="F1" s="130" t="str">
        <f>'ENTRY '!T1</f>
        <v>Acorus americanus,Sweet-flag</v>
      </c>
      <c r="G1" s="130" t="str">
        <f>'ENTRY '!U1</f>
        <v>Alisma triviale,Northern water-plantain</v>
      </c>
      <c r="H1" s="130" t="str">
        <f>'ENTRY '!V1</f>
        <v>Bidens beckii,Water marigold</v>
      </c>
      <c r="I1" s="130" t="str">
        <f>'ENTRY '!W1</f>
        <v>Bolboschoenus fluviatilis,River bulrush</v>
      </c>
      <c r="J1" s="130" t="str">
        <f>'ENTRY '!X1</f>
        <v>Brasenia schreberi,Watershield</v>
      </c>
      <c r="K1" s="130" t="str">
        <f>'ENTRY '!Y1</f>
        <v>Calla palustris,Wild calla</v>
      </c>
      <c r="L1" s="130" t="str">
        <f>'ENTRY '!Z1</f>
        <v>Callitriche hermaphroditica,Autumnal water-starwort</v>
      </c>
      <c r="M1" s="130" t="str">
        <f>'ENTRY '!AA1</f>
        <v>Callitriche heterophylla,Large water-starwort</v>
      </c>
      <c r="N1" s="130" t="str">
        <f>'ENTRY '!AB1</f>
        <v>Callitriche palustris,Common water-starwort</v>
      </c>
      <c r="O1" s="130" t="str">
        <f>'ENTRY '!AC1</f>
        <v>Carex comosa,Bottle brush sedge</v>
      </c>
      <c r="P1" s="130" t="str">
        <f>'ENTRY '!AD1</f>
        <v>Catabrosa aquatica,Brook grass</v>
      </c>
      <c r="Q1" s="130" t="str">
        <f>'ENTRY '!AE1</f>
        <v>Ceratophyllum demersum,Coontail</v>
      </c>
      <c r="R1" s="130" t="str">
        <f>'ENTRY '!AF1</f>
        <v>Ceratophyllum echinatum,Spiny hornwort</v>
      </c>
      <c r="S1" s="130" t="str">
        <f>'ENTRY '!AG1</f>
        <v>Chara sp.,Muskgrass</v>
      </c>
      <c r="T1" s="130" t="str">
        <f>'ENTRY '!AH1</f>
        <v>Comarum palustre,Marsh cinquefoil</v>
      </c>
      <c r="U1" s="130" t="str">
        <f>'ENTRY '!AI1</f>
        <v>Decodon verticillatus,Swamp loosestrife</v>
      </c>
      <c r="V1" s="130" t="str">
        <f>'ENTRY '!AJ1</f>
        <v>Dulichium arundinaceum,Three-way sedge</v>
      </c>
      <c r="W1" s="130" t="str">
        <f>'ENTRY '!AK1</f>
        <v>Elatine minima,Waterwort</v>
      </c>
      <c r="X1" s="130" t="str">
        <f>'ENTRY '!AL1</f>
        <v>Elatine triandra,Greater waterwort</v>
      </c>
      <c r="Y1" s="130" t="str">
        <f>'ENTRY '!AM1</f>
        <v>Eleocharis acicularis,Needle spikerush</v>
      </c>
      <c r="Z1" s="130" t="str">
        <f>'ENTRY '!AN1</f>
        <v>Eleocharis erythropoda,Bald spikerush</v>
      </c>
      <c r="AA1" s="130" t="str">
        <f>'ENTRY '!AO1</f>
        <v>Eleocharis palustris,Creeping spikerush</v>
      </c>
      <c r="AB1" s="130" t="str">
        <f>'ENTRY '!AP1</f>
        <v>Eleocharis robbinsii,Robbins' spikerush</v>
      </c>
      <c r="AC1" s="130" t="str">
        <f>'ENTRY '!AQ1</f>
        <v>Elodea canadensis,Common waterweed</v>
      </c>
      <c r="AD1" s="130" t="str">
        <f>'ENTRY '!AR1</f>
        <v>Elodea nuttallii,Slender waterweed</v>
      </c>
      <c r="AE1" s="130" t="str">
        <f>'ENTRY '!AS1</f>
        <v>Equisetum fluviatile,Water horsetail</v>
      </c>
      <c r="AF1" s="130" t="str">
        <f>'ENTRY '!AT1</f>
        <v>Eriocaulon aquaticum,Pipewort</v>
      </c>
      <c r="AG1" s="130" t="str">
        <f>'ENTRY '!AU1</f>
        <v>Glyceria borealis,Northern manna grass</v>
      </c>
      <c r="AH1" s="130" t="str">
        <f>'ENTRY '!AV1</f>
        <v>Gratiola aurea,Golden hedge-hyssop</v>
      </c>
      <c r="AI1" s="130" t="str">
        <f>'ENTRY '!AW1</f>
        <v>Heteranthera dubia,Water star-grass</v>
      </c>
      <c r="AJ1" s="130" t="str">
        <f>'ENTRY '!AX1</f>
        <v>Iris versicolor,Northern blue flag</v>
      </c>
      <c r="AK1" s="130" t="str">
        <f>'ENTRY '!AY1</f>
        <v>Iris virginica,Southern blue flag</v>
      </c>
      <c r="AL1" s="130" t="str">
        <f>'ENTRY '!AZ1</f>
        <v>Isoetes echinospora,Spiny spored-quillwort</v>
      </c>
      <c r="AM1" s="130" t="str">
        <f>'ENTRY '!BA1</f>
        <v>Isoetes lacustris,Lake quillwort</v>
      </c>
      <c r="AN1" s="130" t="str">
        <f>'ENTRY '!BB1</f>
        <v>Isoetes sp.,Quillwort</v>
      </c>
      <c r="AO1" s="130" t="str">
        <f>'ENTRY '!BC1</f>
        <v>Juncus pelocarpus f. submersus,Brown-fruited rush</v>
      </c>
      <c r="AP1" s="130" t="str">
        <f>'ENTRY '!BD1</f>
        <v>Juncus torreyi,Torrey's rush</v>
      </c>
      <c r="AQ1" s="130" t="str">
        <f>'ENTRY '!BE1</f>
        <v>Lemna minor,Small duckweed</v>
      </c>
      <c r="AR1" s="130" t="str">
        <f>'ENTRY '!BF1</f>
        <v>Lemna perpusilla,Least duckweed</v>
      </c>
      <c r="AS1" s="130" t="str">
        <f>'ENTRY '!BG1</f>
        <v>Lemna trisulca,Forked duckweed</v>
      </c>
      <c r="AT1" s="130" t="str">
        <f>'ENTRY '!BH1</f>
        <v>Littorella uniflora,Littorella</v>
      </c>
      <c r="AU1" s="130" t="str">
        <f>'ENTRY '!BI1</f>
        <v>Lobelia dortmanna,Water lobelia</v>
      </c>
      <c r="AV1" s="130" t="str">
        <f>'ENTRY '!BJ1</f>
        <v>Ludwigia palustris,Marsh purslane</v>
      </c>
      <c r="AW1" s="130" t="str">
        <f>'ENTRY '!BK1</f>
        <v>Lythrum salicaria,Purple loosestrife</v>
      </c>
      <c r="AX1" s="130" t="str">
        <f>'ENTRY '!BL1</f>
        <v>Myriophyllum alterniflorum,Alternate-flowered water-milfoil</v>
      </c>
      <c r="AY1" s="130" t="str">
        <f>'ENTRY '!BM1</f>
        <v>Myriophyllum farwellii,Farwell's water-milfoil</v>
      </c>
      <c r="AZ1" s="130" t="str">
        <f>'ENTRY '!BN1</f>
        <v>Myriophyllum heterophyllum,Various-leaved water-milfoil</v>
      </c>
      <c r="BA1" s="130" t="str">
        <f>'ENTRY '!BO1</f>
        <v>Myriophyllum sibiricum,Northern water-milfoil</v>
      </c>
      <c r="BB1" s="130" t="str">
        <f>'ENTRY '!BP1</f>
        <v>Myriophyllum tenellum,Dwarf water-milfoil</v>
      </c>
      <c r="BC1" s="130" t="str">
        <f>'ENTRY '!BQ1</f>
        <v>Myriophyllum verticillatum,Whorled water-milfoil</v>
      </c>
      <c r="BD1" s="130" t="str">
        <f>'ENTRY '!BR1</f>
        <v>Najas flexilis,Slender naiad</v>
      </c>
      <c r="BE1" s="130" t="str">
        <f>'ENTRY '!BS1</f>
        <v>Najas gracillima,Northern naiad</v>
      </c>
      <c r="BF1" s="130" t="str">
        <f>'ENTRY '!BT1</f>
        <v>Najas guadalupensis,Southern naiad</v>
      </c>
      <c r="BG1" s="130" t="str">
        <f>'ENTRY '!BU1</f>
        <v>Najas marina,Spiny naiad</v>
      </c>
      <c r="BH1" s="130" t="str">
        <f>'ENTRY '!BV1</f>
        <v>Nelumbo lutea,American lotus</v>
      </c>
      <c r="BI1" s="130" t="str">
        <f>'ENTRY '!BW1</f>
        <v>Nitella sp.,Nitella</v>
      </c>
      <c r="BJ1" s="130" t="str">
        <f>'ENTRY '!BX1</f>
        <v>Nuphar advena,Yellow pond lily</v>
      </c>
      <c r="BK1" s="130" t="str">
        <f>'ENTRY '!BY1</f>
        <v>Nuphar microphylla,Small pond lily</v>
      </c>
      <c r="BL1" s="130" t="str">
        <f>'ENTRY '!BZ1</f>
        <v>Nuphar X rubrodisca,Intermediate pond lily</v>
      </c>
      <c r="BM1" s="130" t="str">
        <f>'ENTRY '!CA1</f>
        <v>Nuphar variegata,Spatterdock</v>
      </c>
      <c r="BN1" s="130" t="str">
        <f>'ENTRY '!CB1</f>
        <v>Nymphaea odorata,White water lily</v>
      </c>
      <c r="BO1" s="130" t="str">
        <f>'ENTRY '!CC1</f>
        <v>Phalaris arundinacea,Reed canary grass</v>
      </c>
      <c r="BP1" s="130" t="str">
        <f>'ENTRY '!CD1</f>
        <v>Phragmites australis,Common reed</v>
      </c>
      <c r="BQ1" s="130" t="str">
        <f>'ENTRY '!CE1</f>
        <v>Polygonum amphibium,Water smartweed</v>
      </c>
      <c r="BR1" s="130" t="str">
        <f>'ENTRY '!CF1</f>
        <v>Polygonum punctatum,Dotted smartweed</v>
      </c>
      <c r="BS1" s="130" t="str">
        <f>'ENTRY '!CG1</f>
        <v>Pontederia cordata,Pickerelweed</v>
      </c>
      <c r="BT1" s="130" t="str">
        <f>'ENTRY '!CH1</f>
        <v>Potamogeton alpinus,Alpine pondweed</v>
      </c>
      <c r="BU1" s="130" t="str">
        <f>'ENTRY '!CI1</f>
        <v>Potamogeton amplifolius,Large-leaf pondweed</v>
      </c>
      <c r="BV1" s="130" t="str">
        <f>'ENTRY '!CJ1</f>
        <v>Potamogeton bicupulatus,Snail-seed pondweed</v>
      </c>
      <c r="BW1" s="130" t="str">
        <f>'ENTRY '!CK1</f>
        <v>Potamogeton confervoides,Algal-leaved pondweed</v>
      </c>
      <c r="BX1" s="130" t="str">
        <f>'ENTRY '!CL1</f>
        <v>Potamogeton diversifolius,Water-thread pondweed</v>
      </c>
      <c r="BY1" s="130" t="str">
        <f>'ENTRY '!CM1</f>
        <v>Potamogeton epihydrus,Ribbon-leaf pondweed</v>
      </c>
      <c r="BZ1" s="130" t="str">
        <f>'ENTRY '!CN1</f>
        <v>Potamogeton foliosus,Leafy pondweed</v>
      </c>
      <c r="CA1" s="130" t="str">
        <f>'ENTRY '!CO1</f>
        <v>Potamogeton friesii,Fries' pondweed</v>
      </c>
      <c r="CB1" s="130" t="str">
        <f>'ENTRY '!CP1</f>
        <v>Potamogeton gramineus,Variable pondweed</v>
      </c>
      <c r="CC1" s="130" t="str">
        <f>'ENTRY '!CQ1</f>
        <v>Potamogeton hillii,Hill's pondweed</v>
      </c>
      <c r="CD1" s="130" t="str">
        <f>'ENTRY '!CR1</f>
        <v>Potamogeton illinoensis,Illinois pondweed</v>
      </c>
      <c r="CE1" s="130" t="str">
        <f>'ENTRY '!CS1</f>
        <v>Potamogeton natans,Floating-leaf pondweed</v>
      </c>
      <c r="CF1" s="130" t="str">
        <f>'ENTRY '!CT1</f>
        <v>Potamogeton nodosus,Long-leaf pondweed</v>
      </c>
      <c r="CG1" s="130" t="str">
        <f>'ENTRY '!CU1</f>
        <v>Potamogeton oakesianus,Oakes' pondweed</v>
      </c>
      <c r="CH1" s="130" t="str">
        <f>'ENTRY '!CV1</f>
        <v>Potamogeton obtusifolius,Blunt-leaf pondweed</v>
      </c>
      <c r="CI1" s="130" t="str">
        <f>'ENTRY '!CW1</f>
        <v>Potamogeton praelongus,White-stem pondweed</v>
      </c>
      <c r="CJ1" s="130" t="str">
        <f>'ENTRY '!CX1</f>
        <v>Potamogeton pulcher,Spotted pondweed</v>
      </c>
      <c r="CK1" s="130" t="str">
        <f>'ENTRY '!CY1</f>
        <v>Potamogeton pusillus,Small pondweed</v>
      </c>
      <c r="CL1" s="130" t="str">
        <f>'ENTRY '!CZ1</f>
        <v>Potamogeton richardsonii,Clasping-leaf pondweed</v>
      </c>
      <c r="CM1" s="130" t="str">
        <f>'ENTRY '!DA1</f>
        <v>Potamogeton robbinsii,Fern pondweed</v>
      </c>
      <c r="CN1" s="130" t="str">
        <f>'ENTRY '!DB1</f>
        <v>Potamogeton spirillus,Spiral-fruited pondweed</v>
      </c>
      <c r="CO1" s="130" t="str">
        <f>'ENTRY '!DC1</f>
        <v>Potamogeton strictifolius,Stiff pondweed</v>
      </c>
      <c r="CP1" s="130" t="str">
        <f>'ENTRY '!DD1</f>
        <v>Potamogeton vaseyi,Vasey's pondweed</v>
      </c>
      <c r="CQ1" s="130" t="str">
        <f>'ENTRY '!DE1</f>
        <v>Potamogeton zosteriformis,Flat-stem pondweed</v>
      </c>
      <c r="CR1" s="130" t="str">
        <f>'ENTRY '!DF1</f>
        <v>Ranunculus aquatilis,White water crowfoot</v>
      </c>
      <c r="CS1" s="130" t="str">
        <f>'ENTRY '!DG1</f>
        <v>Ranunculus flabellaris,Yellow water crowfoot</v>
      </c>
      <c r="CT1" s="130" t="str">
        <f>'ENTRY '!DH1</f>
        <v>Ranunculus flammula,Creeping spearwort</v>
      </c>
      <c r="CU1" s="130" t="str">
        <f>'ENTRY '!DI1</f>
        <v>Ruppia cirrhosa,Ditch grass</v>
      </c>
      <c r="CV1" s="130" t="str">
        <f>'ENTRY '!DJ1</f>
        <v>Sagittaria brevirostra,Midwestern arrowhead</v>
      </c>
      <c r="CW1" s="130" t="str">
        <f>'ENTRY '!DK1</f>
        <v>Sagittaria cristata,Crested arrowhead</v>
      </c>
      <c r="CX1" s="130" t="str">
        <f>'ENTRY '!DL1</f>
        <v>Sagittaria cuneata,Arum-leaved arrowhead</v>
      </c>
      <c r="CY1" s="130" t="str">
        <f>'ENTRY '!DM1</f>
        <v>Sagittaria graminea,Grass-leaved arrowhead</v>
      </c>
      <c r="CZ1" s="130" t="str">
        <f>'ENTRY '!DN1</f>
        <v>Sagittaria latifolia,Common arrowhead</v>
      </c>
      <c r="DA1" s="130" t="str">
        <f>'ENTRY '!DO1</f>
        <v>Sagittaria rigida,Sessile-fruited arrowhead</v>
      </c>
      <c r="DB1" s="130" t="str">
        <f>'ENTRY '!DP1</f>
        <v>Sagittaria sp.,Arrowhead</v>
      </c>
      <c r="DC1" s="130" t="str">
        <f>'ENTRY '!DQ1</f>
        <v>Schoenoplectus acutus,Hardstem bulrush</v>
      </c>
      <c r="DD1" s="130" t="str">
        <f>'ENTRY '!DR1</f>
        <v>Schoenoplectus heterochaetus,Slender bulrush</v>
      </c>
      <c r="DE1" s="130" t="str">
        <f>'ENTRY '!DS1</f>
        <v>Schoenoplectus pungens,Three-square bulrush</v>
      </c>
      <c r="DF1" s="130" t="str">
        <f>'ENTRY '!DT1</f>
        <v>Schoenoplectus subterminalis,Water bulrush</v>
      </c>
      <c r="DG1" s="130" t="str">
        <f>'ENTRY '!DU1</f>
        <v>Schoenoplectus tabernaemontani,Softstem bulrush</v>
      </c>
      <c r="DH1" s="130" t="str">
        <f>'ENTRY '!DV1</f>
        <v>Sparganium americanum,American bur-reed</v>
      </c>
      <c r="DI1" s="130" t="str">
        <f>'ENTRY '!DW1</f>
        <v>Sparganium androcladum,Branched bur-reed</v>
      </c>
      <c r="DJ1" s="130" t="str">
        <f>'ENTRY '!DX1</f>
        <v>Sparganium angustifolium,Narrow-leaved bur-reed</v>
      </c>
      <c r="DK1" s="130" t="str">
        <f>'ENTRY '!DY1</f>
        <v>Sparganium emersum,Short-stemmed bur-reed</v>
      </c>
      <c r="DL1" s="130" t="str">
        <f>'ENTRY '!DZ1</f>
        <v>Sparganium eurycarpum,Common bur-reed</v>
      </c>
      <c r="DM1" s="130" t="str">
        <f>'ENTRY '!EA1</f>
        <v>Sparganium fluctuans,Floating-leaf bur-reed</v>
      </c>
      <c r="DN1" s="130" t="str">
        <f>'ENTRY '!EB1</f>
        <v>Sparganium natans,Small bur-reed</v>
      </c>
      <c r="DO1" s="130" t="str">
        <f>'ENTRY '!EC1</f>
        <v>Sparganium sp.,Bur-reed</v>
      </c>
      <c r="DP1" s="130" t="str">
        <f>'ENTRY '!ED1</f>
        <v>Spirodela polyrhiza,Large duckweed</v>
      </c>
      <c r="DQ1" s="130" t="str">
        <f>'ENTRY '!EE1</f>
        <v>Stuckenia filiformis,Fine-leaved pondweed</v>
      </c>
      <c r="DR1" s="130" t="str">
        <f>'ENTRY '!EF1</f>
        <v>Stuckenia pectinata,Sago pondweed</v>
      </c>
      <c r="DS1" s="130" t="str">
        <f>'ENTRY '!EG1</f>
        <v>Stuckenia vaginata,Sheathed pondweed</v>
      </c>
      <c r="DT1" s="130" t="str">
        <f>'ENTRY '!EH1</f>
        <v>Typha angustifolia,Narrow-leaved cattail</v>
      </c>
      <c r="DU1" s="130" t="str">
        <f>'ENTRY '!EI1</f>
        <v>Typha latifolia,Broad-leaved cattail</v>
      </c>
      <c r="DV1" s="130" t="str">
        <f>'ENTRY '!EJ1</f>
        <v>Typha sp.,Cattail</v>
      </c>
      <c r="DW1" s="130" t="str">
        <f>'ENTRY '!EK1</f>
        <v>Utricularia cornuta,Horned pondweed</v>
      </c>
      <c r="DX1" s="130" t="str">
        <f>'ENTRY '!EL1</f>
        <v>Utricularia geminiscapa,Twin-stemmed bladderwort</v>
      </c>
      <c r="DY1" s="130" t="str">
        <f>'ENTRY '!EM1</f>
        <v>Utricularia gibba,Creeping bladderwort</v>
      </c>
      <c r="DZ1" s="130" t="str">
        <f>'ENTRY '!EN1</f>
        <v>Utricularia intermedia,Flat-leaf bladderwort</v>
      </c>
      <c r="EA1" s="130" t="str">
        <f>'ENTRY '!EO1</f>
        <v>Utricularia minor,Small bladderwort</v>
      </c>
      <c r="EB1" s="130" t="str">
        <f>'ENTRY '!EP1</f>
        <v>Utricularia purpurea,Large purple bladderwort</v>
      </c>
      <c r="EC1" s="130" t="str">
        <f>'ENTRY '!EQ1</f>
        <v>Utricularia resupinata,Small purple bladderwort</v>
      </c>
      <c r="ED1" s="130" t="str">
        <f>'ENTRY '!ER1</f>
        <v>Utricularia vulgaris,Common bladderwort</v>
      </c>
      <c r="EE1" s="130" t="str">
        <f>'ENTRY '!ES1</f>
        <v>Vallisneria americana,Wild celery</v>
      </c>
      <c r="EF1" s="130" t="str">
        <f>'ENTRY '!ET1</f>
        <v>Wolffia borealis,Northern watermeal</v>
      </c>
      <c r="EG1" s="130" t="str">
        <f>'ENTRY '!EU1</f>
        <v>Wolffia columbiana,Common watermeal</v>
      </c>
      <c r="EH1" s="130" t="str">
        <f>'ENTRY '!EV1</f>
        <v>Zannichellia palustris,Horned pondweed</v>
      </c>
      <c r="EI1" s="130" t="str">
        <f>'ENTRY '!EW1</f>
        <v>Zizania aquatica,Southern wild rice</v>
      </c>
      <c r="EJ1" s="130" t="str">
        <f>'ENTRY '!EX1</f>
        <v>Zizania palustris,Northern wild rice</v>
      </c>
      <c r="EK1" s="130" t="str">
        <f>'ENTRY '!EY1</f>
        <v>Zizania sp.,Wild rice</v>
      </c>
      <c r="EL1" s="130" t="str">
        <f>'ENTRY '!EZ1</f>
        <v>,Aquatic moss</v>
      </c>
      <c r="EM1" s="130" t="str">
        <f>'ENTRY '!FA1</f>
        <v>,Freshwater sponge</v>
      </c>
      <c r="EN1" s="130" t="str">
        <f>'ENTRY '!FB1</f>
        <v>,Filamentous algae</v>
      </c>
      <c r="EO1" s="130" t="str">
        <f>'ENTRY '!FC1</f>
        <v>Riccia fluitans,Slender riccia</v>
      </c>
      <c r="EP1" s="130" t="str">
        <f>'ENTRY '!FD1</f>
        <v>Ricciocarpus natans,Purple-fringed riccia </v>
      </c>
      <c r="EQ1" s="130" t="str">
        <f>'ENTRY '!FE1</f>
        <v>Carex utriculata, Common yellow lake sedge</v>
      </c>
      <c r="ER1" s="130" t="str">
        <f>'ENTRY '!FF1</f>
        <v>sp2</v>
      </c>
      <c r="ES1" s="130" t="str">
        <f>'ENTRY '!FG1</f>
        <v>sp3</v>
      </c>
      <c r="ET1" s="130" t="str">
        <f>'ENTRY '!FH1</f>
        <v>sp4</v>
      </c>
      <c r="EU1" s="130" t="str">
        <f>'ENTRY '!FI1</f>
        <v>sp5</v>
      </c>
      <c r="EV1" s="130" t="str">
        <f>'ENTRY '!FJ1</f>
        <v>sp6</v>
      </c>
      <c r="EW1" s="130" t="str">
        <f>'ENTRY '!FK1</f>
        <v>sp7</v>
      </c>
      <c r="EX1" s="130" t="str">
        <f>'ENTRY '!FL1</f>
        <v>sp8</v>
      </c>
      <c r="EY1" s="130" t="str">
        <f>'ENTRY '!FM1</f>
        <v>sp9</v>
      </c>
      <c r="EZ1" s="130"/>
    </row>
    <row r="2" spans="1:155" s="131" customFormat="1" ht="12.75" customHeight="1">
      <c r="A2" s="132" t="s">
        <v>91</v>
      </c>
      <c r="B2" s="133" t="str">
        <f>IF('ENTRY '!I2="","",'ENTRY '!I2)</f>
        <v>Saint Croix Flowage</v>
      </c>
      <c r="C2" s="134"/>
      <c r="D2" s="135"/>
      <c r="E2" s="136"/>
      <c r="F2" s="137"/>
      <c r="G2" s="137"/>
      <c r="H2" s="137"/>
      <c r="I2" s="137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7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</row>
    <row r="3" spans="1:155" s="131" customFormat="1" ht="12.75" customHeight="1">
      <c r="A3" s="132" t="s">
        <v>44</v>
      </c>
      <c r="B3" s="133" t="str">
        <f>IF('ENTRY '!I3="","",'ENTRY '!I3)</f>
        <v>Douglas</v>
      </c>
      <c r="C3" s="134"/>
      <c r="D3" s="135"/>
      <c r="E3" s="136"/>
      <c r="F3" s="137"/>
      <c r="G3" s="137"/>
      <c r="H3" s="137"/>
      <c r="I3" s="137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7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</row>
    <row r="4" spans="1:155" s="131" customFormat="1" ht="12.75" customHeight="1">
      <c r="A4" s="132" t="s">
        <v>46</v>
      </c>
      <c r="B4" s="133">
        <f>IF('ENTRY '!I4="","",'ENTRY '!I4)</f>
        <v>2740300</v>
      </c>
      <c r="C4" s="134"/>
      <c r="D4" s="135"/>
      <c r="E4" s="136"/>
      <c r="F4" s="137"/>
      <c r="G4" s="137"/>
      <c r="H4" s="137"/>
      <c r="I4" s="137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7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</row>
    <row r="5" spans="1:155" s="131" customFormat="1" ht="12.75" customHeight="1">
      <c r="A5" s="138" t="s">
        <v>66</v>
      </c>
      <c r="B5" s="139">
        <f>IF('ENTRY '!I5="","",'ENTRY '!I5)</f>
        <v>42542</v>
      </c>
      <c r="C5" s="134"/>
      <c r="D5" s="135"/>
      <c r="E5" s="136"/>
      <c r="F5" s="137"/>
      <c r="G5" s="137"/>
      <c r="H5" s="137"/>
      <c r="I5" s="137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7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</row>
    <row r="6" spans="2:155" s="131" customFormat="1" ht="15" customHeight="1">
      <c r="B6" s="140" t="s">
        <v>42</v>
      </c>
      <c r="C6" s="134"/>
      <c r="D6" s="135"/>
      <c r="E6" s="136"/>
      <c r="F6" s="135"/>
      <c r="G6" s="135"/>
      <c r="H6" s="135"/>
      <c r="I6" s="13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41"/>
      <c r="BO6" s="136"/>
      <c r="BP6" s="141"/>
      <c r="BQ6" s="136"/>
      <c r="BR6" s="136"/>
      <c r="BS6" s="136"/>
      <c r="BT6" s="141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41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5"/>
      <c r="EM6" s="136"/>
      <c r="EN6" s="136"/>
      <c r="EO6" s="136"/>
      <c r="EP6" s="136"/>
      <c r="EQ6" s="142"/>
      <c r="ER6" s="142"/>
      <c r="ES6" s="142"/>
      <c r="ET6" s="142"/>
      <c r="EU6" s="142"/>
      <c r="EV6" s="142"/>
      <c r="EW6" s="142"/>
      <c r="EX6" s="142"/>
      <c r="EY6" s="142"/>
    </row>
    <row r="7" spans="2:155" ht="12.75">
      <c r="B7" s="158" t="s">
        <v>100</v>
      </c>
      <c r="C7" s="155"/>
      <c r="D7" s="159">
        <f>IF(SUM('ENTRY '!R2:R436)=0,"",COUNT('ENTRY '!R2:R436))</f>
        <v>11</v>
      </c>
      <c r="E7" s="159">
        <f>IF(SUM('ENTRY '!S2:S436)=0,"",COUNT('ENTRY '!S2:S436))</f>
        <v>27</v>
      </c>
      <c r="F7" s="159">
        <f>IF(SUM('ENTRY '!T2:T436)=0,"",COUNT('ENTRY '!T2:T436))</f>
      </c>
      <c r="G7" s="159">
        <f>IF(SUM('ENTRY '!U2:U436)=0,"",COUNT('ENTRY '!U2:U436))</f>
      </c>
      <c r="H7" s="159">
        <f>IF(SUM('ENTRY '!V2:V436)=0,"",COUNT('ENTRY '!V2:V436))</f>
        <v>42</v>
      </c>
      <c r="I7" s="159">
        <f>IF(SUM('ENTRY '!W2:W436)=0,"",COUNT('ENTRY '!W2:W436))</f>
      </c>
      <c r="J7" s="159">
        <f>IF(SUM('ENTRY '!X2:X436)=0,"",COUNT('ENTRY '!X2:X436))</f>
        <v>27</v>
      </c>
      <c r="K7" s="159">
        <f>IF(SUM('ENTRY '!Y2:Y436)=0,"",COUNT('ENTRY '!Y2:Y436))</f>
      </c>
      <c r="L7" s="159">
        <f>IF(SUM('ENTRY '!Z2:Z436)=0,"",COUNT('ENTRY '!Z2:Z436))</f>
      </c>
      <c r="M7" s="159">
        <f>IF(SUM('ENTRY '!AA2:AA436)=0,"",COUNT('ENTRY '!AA2:AA436))</f>
      </c>
      <c r="N7" s="159">
        <f>IF(SUM('ENTRY '!AB2:AB436)=0,"",COUNT('ENTRY '!AB2:AB436))</f>
      </c>
      <c r="O7" s="159">
        <f>IF(SUM('ENTRY '!AC2:AC436)=0,"",COUNT('ENTRY '!AC2:AC436))</f>
      </c>
      <c r="P7" s="159">
        <f>IF(SUM('ENTRY '!AD2:AD436)=0,"",COUNT('ENTRY '!AD2:AD436))</f>
      </c>
      <c r="Q7" s="159">
        <f>IF(SUM('ENTRY '!AE2:AE436)=0,"",COUNT('ENTRY '!AE2:AE436))</f>
        <v>74</v>
      </c>
      <c r="R7" s="159">
        <f>IF(SUM('ENTRY '!AF2:AF436)=0,"",COUNT('ENTRY '!AF2:AF436))</f>
      </c>
      <c r="S7" s="159">
        <f>IF(SUM('ENTRY '!AG2:AG436)=0,"",COUNT('ENTRY '!AG2:AG436))</f>
        <v>9</v>
      </c>
      <c r="T7" s="159">
        <f>IF(SUM('ENTRY '!AH2:AH436)=0,"",COUNT('ENTRY '!AH2:AH436))</f>
      </c>
      <c r="U7" s="159">
        <f>IF(SUM('ENTRY '!AI2:AI436)=0,"",COUNT('ENTRY '!AI2:AI436))</f>
      </c>
      <c r="V7" s="159">
        <f>IF(SUM('ENTRY '!AJ2:AJ436)=0,"",COUNT('ENTRY '!AJ2:AJ436))</f>
      </c>
      <c r="W7" s="159">
        <f>IF(SUM('ENTRY '!AK2:AK436)=0,"",COUNT('ENTRY '!AK2:AK436))</f>
      </c>
      <c r="X7" s="159">
        <f>IF(SUM('ENTRY '!AL2:AL436)=0,"",COUNT('ENTRY '!AL2:AL436))</f>
      </c>
      <c r="Y7" s="159">
        <f>IF(SUM('ENTRY '!AM2:AM436)=0,"",COUNT('ENTRY '!AM2:AM436))</f>
        <v>1</v>
      </c>
      <c r="Z7" s="159">
        <f>IF(SUM('ENTRY '!AN2:AN436)=0,"",COUNT('ENTRY '!AN2:AN436))</f>
      </c>
      <c r="AA7" s="159">
        <f>IF(SUM('ENTRY '!AO2:AO436)=0,"",COUNT('ENTRY '!AO2:AO436))</f>
      </c>
      <c r="AB7" s="159">
        <f>IF(SUM('ENTRY '!AP2:AP436)=0,"",COUNT('ENTRY '!AP2:AP436))</f>
      </c>
      <c r="AC7" s="159">
        <f>IF(SUM('ENTRY '!AQ2:AQ436)=0,"",COUNT('ENTRY '!AQ2:AQ436))</f>
        <v>131</v>
      </c>
      <c r="AD7" s="159">
        <f>IF(SUM('ENTRY '!AR2:AR436)=0,"",COUNT('ENTRY '!AR2:AR436))</f>
      </c>
      <c r="AE7" s="159">
        <f>IF(SUM('ENTRY '!AS2:AS436)=0,"",COUNT('ENTRY '!AS2:AS436))</f>
        <v>1</v>
      </c>
      <c r="AF7" s="159">
        <f>IF(SUM('ENTRY '!AT2:AT436)=0,"",COUNT('ENTRY '!AT2:AT436))</f>
      </c>
      <c r="AG7" s="159">
        <f>IF(SUM('ENTRY '!AU2:AU436)=0,"",COUNT('ENTRY '!AU2:AU436))</f>
      </c>
      <c r="AH7" s="159">
        <f>IF(SUM('ENTRY '!AV2:AV436)=0,"",COUNT('ENTRY '!AV2:AV436))</f>
      </c>
      <c r="AI7" s="159">
        <f>IF(SUM('ENTRY '!AW2:AW436)=0,"",COUNT('ENTRY '!AW2:AW436))</f>
        <v>1</v>
      </c>
      <c r="AJ7" s="159">
        <f>IF(SUM('ENTRY '!AX2:AX436)=0,"",COUNT('ENTRY '!AX2:AX436))</f>
      </c>
      <c r="AK7" s="159">
        <f>IF(SUM('ENTRY '!AY2:AY436)=0,"",COUNT('ENTRY '!AY2:AY436))</f>
      </c>
      <c r="AL7" s="159">
        <f>IF(SUM('ENTRY '!AZ2:AZ436)=0,"",COUNT('ENTRY '!AZ2:AZ436))</f>
      </c>
      <c r="AM7" s="159">
        <f>IF(SUM('ENTRY '!BA2:BA436)=0,"",COUNT('ENTRY '!BA2:BA436))</f>
      </c>
      <c r="AN7" s="159">
        <f>IF(SUM('ENTRY '!BB2:BB436)=0,"",COUNT('ENTRY '!BB2:BB436))</f>
      </c>
      <c r="AO7" s="159">
        <f>IF(SUM('ENTRY '!BC2:BC436)=0,"",COUNT('ENTRY '!BC2:BC436))</f>
      </c>
      <c r="AP7" s="159">
        <f>IF(SUM('ENTRY '!BD2:BD436)=0,"",COUNT('ENTRY '!BD2:BD436))</f>
      </c>
      <c r="AQ7" s="159">
        <f>IF(SUM('ENTRY '!BE2:BE436)=0,"",COUNT('ENTRY '!BE2:BE436))</f>
      </c>
      <c r="AR7" s="159">
        <f>IF(SUM('ENTRY '!BF2:BF436)=0,"",COUNT('ENTRY '!BF2:BF436))</f>
      </c>
      <c r="AS7" s="159">
        <f>IF(SUM('ENTRY '!BG2:BG436)=0,"",COUNT('ENTRY '!BG2:BG436))</f>
        <v>27</v>
      </c>
      <c r="AT7" s="159">
        <f>IF(SUM('ENTRY '!BH2:BH436)=0,"",COUNT('ENTRY '!BH2:BH436))</f>
      </c>
      <c r="AU7" s="159">
        <f>IF(SUM('ENTRY '!BI2:BI436)=0,"",COUNT('ENTRY '!BI2:BI436))</f>
      </c>
      <c r="AV7" s="159">
        <f>IF(SUM('ENTRY '!BJ2:BJ436)=0,"",COUNT('ENTRY '!BJ2:BJ436))</f>
      </c>
      <c r="AW7" s="159">
        <f>IF(SUM('ENTRY '!BK2:BK436)=0,"",COUNT('ENTRY '!BK2:BK436))</f>
      </c>
      <c r="AX7" s="159">
        <f>IF(SUM('ENTRY '!BL2:BL436)=0,"",COUNT('ENTRY '!BL2:BL436))</f>
      </c>
      <c r="AY7" s="159">
        <f>IF(SUM('ENTRY '!BM2:BM436)=0,"",COUNT('ENTRY '!BM2:BM436))</f>
      </c>
      <c r="AZ7" s="159">
        <f>IF(SUM('ENTRY '!BN2:BN436)=0,"",COUNT('ENTRY '!BN2:BN436))</f>
      </c>
      <c r="BA7" s="159">
        <f>IF(SUM('ENTRY '!BO2:BO436)=0,"",COUNT('ENTRY '!BO2:BO436))</f>
        <v>25</v>
      </c>
      <c r="BB7" s="159">
        <f>IF(SUM('ENTRY '!BP2:BP436)=0,"",COUNT('ENTRY '!BP2:BP436))</f>
      </c>
      <c r="BC7" s="159">
        <f>IF(SUM('ENTRY '!BQ2:BQ436)=0,"",COUNT('ENTRY '!BQ2:BQ436))</f>
        <v>8</v>
      </c>
      <c r="BD7" s="159">
        <f>IF(SUM('ENTRY '!BR2:BR436)=0,"",COUNT('ENTRY '!BR2:BR436))</f>
        <v>1</v>
      </c>
      <c r="BE7" s="159">
        <f>IF(SUM('ENTRY '!BS2:BS436)=0,"",COUNT('ENTRY '!BS2:BS436))</f>
      </c>
      <c r="BF7" s="159">
        <f>IF(SUM('ENTRY '!BT2:BT436)=0,"",COUNT('ENTRY '!BT2:BT436))</f>
      </c>
      <c r="BG7" s="159">
        <f>IF(SUM('ENTRY '!BU2:BU436)=0,"",COUNT('ENTRY '!BU2:BU436))</f>
      </c>
      <c r="BH7" s="159">
        <f>IF(SUM('ENTRY '!BV2:BV436)=0,"",COUNT('ENTRY '!BV2:BV436))</f>
      </c>
      <c r="BI7" s="159">
        <f>IF(SUM('ENTRY '!BW2:BW436)=0,"",COUNT('ENTRY '!BW2:BW436))</f>
        <v>4</v>
      </c>
      <c r="BJ7" s="159">
        <f>IF(SUM('ENTRY '!BX2:BX436)=0,"",COUNT('ENTRY '!BX2:BX436))</f>
      </c>
      <c r="BK7" s="159">
        <f>IF(SUM('ENTRY '!BY2:BY436)=0,"",COUNT('ENTRY '!BY2:BY436))</f>
      </c>
      <c r="BL7" s="159">
        <f>IF(SUM('ENTRY '!BZ2:BZ436)=0,"",COUNT('ENTRY '!BZ2:BZ436))</f>
      </c>
      <c r="BM7" s="159">
        <f>IF(SUM('ENTRY '!CA2:CA436)=0,"",COUNT('ENTRY '!CA2:CA436))</f>
        <v>4</v>
      </c>
      <c r="BN7" s="159">
        <f>IF(SUM('ENTRY '!CB2:CB436)=0,"",COUNT('ENTRY '!CB2:CB436))</f>
        <v>49</v>
      </c>
      <c r="BO7" s="159">
        <f>IF(SUM('ENTRY '!CC2:CC436)=0,"",COUNT('ENTRY '!CC2:CC436))</f>
      </c>
      <c r="BP7" s="159">
        <f>IF(SUM('ENTRY '!CD2:CD436)=0,"",COUNT('ENTRY '!CD2:CD436))</f>
      </c>
      <c r="BQ7" s="159">
        <f>IF(SUM('ENTRY '!CE2:CE436)=0,"",COUNT('ENTRY '!CE2:CE436))</f>
      </c>
      <c r="BR7" s="159">
        <f>IF(SUM('ENTRY '!CF2:CF436)=0,"",COUNT('ENTRY '!CF2:CF436))</f>
      </c>
      <c r="BS7" s="159">
        <f>IF(SUM('ENTRY '!CG2:CG436)=0,"",COUNT('ENTRY '!CG2:CG436))</f>
      </c>
      <c r="BT7" s="159">
        <f>IF(SUM('ENTRY '!CH2:CH436)=0,"",COUNT('ENTRY '!CH2:CH436))</f>
      </c>
      <c r="BU7" s="159">
        <f>IF(SUM('ENTRY '!CI2:CI436)=0,"",COUNT('ENTRY '!CI2:CI436))</f>
        <v>57</v>
      </c>
      <c r="BV7" s="159">
        <f>IF(SUM('ENTRY '!CJ2:CJ436)=0,"",COUNT('ENTRY '!CJ2:CJ436))</f>
      </c>
      <c r="BW7" s="159">
        <f>IF(SUM('ENTRY '!CK2:CK436)=0,"",COUNT('ENTRY '!CK2:CK436))</f>
      </c>
      <c r="BX7" s="159">
        <f>IF(SUM('ENTRY '!CL2:CL436)=0,"",COUNT('ENTRY '!CL2:CL436))</f>
      </c>
      <c r="BY7" s="159">
        <f>IF(SUM('ENTRY '!CM2:CM436)=0,"",COUNT('ENTRY '!CM2:CM436))</f>
      </c>
      <c r="BZ7" s="159">
        <f>IF(SUM('ENTRY '!CN2:CN436)=0,"",COUNT('ENTRY '!CN2:CN436))</f>
      </c>
      <c r="CA7" s="159">
        <f>IF(SUM('ENTRY '!CO2:CO436)=0,"",COUNT('ENTRY '!CO2:CO436))</f>
        <v>3</v>
      </c>
      <c r="CB7" s="159">
        <f>IF(SUM('ENTRY '!CP2:CP436)=0,"",COUNT('ENTRY '!CP2:CP436))</f>
        <v>3</v>
      </c>
      <c r="CC7" s="159">
        <f>IF(SUM('ENTRY '!CQ2:CQ436)=0,"",COUNT('ENTRY '!CQ2:CQ436))</f>
      </c>
      <c r="CD7" s="159">
        <f>IF(SUM('ENTRY '!CR2:CR436)=0,"",COUNT('ENTRY '!CR2:CR436))</f>
      </c>
      <c r="CE7" s="159">
        <f>IF(SUM('ENTRY '!CS2:CS436)=0,"",COUNT('ENTRY '!CS2:CS436))</f>
      </c>
      <c r="CF7" s="159">
        <f>IF(SUM('ENTRY '!CT2:CT436)=0,"",COUNT('ENTRY '!CT2:CT436))</f>
      </c>
      <c r="CG7" s="159">
        <f>IF(SUM('ENTRY '!CU2:CU436)=0,"",COUNT('ENTRY '!CU2:CU436))</f>
      </c>
      <c r="CH7" s="159">
        <f>IF(SUM('ENTRY '!CV2:CV436)=0,"",COUNT('ENTRY '!CV2:CV436))</f>
      </c>
      <c r="CI7" s="159">
        <f>IF(SUM('ENTRY '!CW2:CW436)=0,"",COUNT('ENTRY '!CW2:CW436))</f>
        <v>64</v>
      </c>
      <c r="CJ7" s="159">
        <f>IF(SUM('ENTRY '!CX2:CX436)=0,"",COUNT('ENTRY '!CX2:CX436))</f>
      </c>
      <c r="CK7" s="159">
        <f>IF(SUM('ENTRY '!CY2:CY436)=0,"",COUNT('ENTRY '!CY2:CY436))</f>
        <v>43</v>
      </c>
      <c r="CL7" s="159">
        <f>IF(SUM('ENTRY '!CZ2:CZ436)=0,"",COUNT('ENTRY '!CZ2:CZ436))</f>
        <v>30</v>
      </c>
      <c r="CM7" s="159">
        <f>IF(SUM('ENTRY '!DA2:DA436)=0,"",COUNT('ENTRY '!DA2:DA436))</f>
        <v>202</v>
      </c>
      <c r="CN7" s="159">
        <f>IF(SUM('ENTRY '!DB2:DB436)=0,"",COUNT('ENTRY '!DB2:DB436))</f>
      </c>
      <c r="CO7" s="159">
        <f>IF(SUM('ENTRY '!DC2:DC436)=0,"",COUNT('ENTRY '!DC2:DC436))</f>
      </c>
      <c r="CP7" s="159">
        <f>IF(SUM('ENTRY '!DD2:DD436)=0,"",COUNT('ENTRY '!DD2:DD436))</f>
      </c>
      <c r="CQ7" s="159">
        <f>IF(SUM('ENTRY '!DE2:DE436)=0,"",COUNT('ENTRY '!DE2:DE436))</f>
        <v>99</v>
      </c>
      <c r="CR7" s="159">
        <f>IF(SUM('ENTRY '!DF2:DF436)=0,"",COUNT('ENTRY '!DF2:DF436))</f>
        <v>1</v>
      </c>
      <c r="CS7" s="159">
        <f>IF(SUM('ENTRY '!DG2:DG436)=0,"",COUNT('ENTRY '!DG2:DG436))</f>
      </c>
      <c r="CT7" s="159">
        <f>IF(SUM('ENTRY '!DH2:DH436)=0,"",COUNT('ENTRY '!DH2:DH436))</f>
      </c>
      <c r="CU7" s="159">
        <f>IF(SUM('ENTRY '!DI2:DI436)=0,"",COUNT('ENTRY '!DI2:DI436))</f>
      </c>
      <c r="CV7" s="159">
        <f>IF(SUM('ENTRY '!DJ2:DJ436)=0,"",COUNT('ENTRY '!DJ2:DJ436))</f>
      </c>
      <c r="CW7" s="159">
        <f>IF(SUM('ENTRY '!DK2:DK436)=0,"",COUNT('ENTRY '!DK2:DK436))</f>
      </c>
      <c r="CX7" s="159">
        <f>IF(SUM('ENTRY '!DL2:DL436)=0,"",COUNT('ENTRY '!DL2:DL436))</f>
      </c>
      <c r="CY7" s="159">
        <f>IF(SUM('ENTRY '!DM2:DM436)=0,"",COUNT('ENTRY '!DM2:DM436))</f>
      </c>
      <c r="CZ7" s="159">
        <f>IF(SUM('ENTRY '!DN2:DN436)=0,"",COUNT('ENTRY '!DN2:DN436))</f>
      </c>
      <c r="DA7" s="159">
        <f>IF(SUM('ENTRY '!DO2:DO436)=0,"",COUNT('ENTRY '!DO2:DO436))</f>
      </c>
      <c r="DB7" s="159">
        <f>IF(SUM('ENTRY '!DP2:DP436)=0,"",COUNT('ENTRY '!DP2:DP436))</f>
      </c>
      <c r="DC7" s="159">
        <f>IF(SUM('ENTRY '!DQ2:DQ436)=0,"",COUNT('ENTRY '!DQ2:DQ436))</f>
      </c>
      <c r="DD7" s="159">
        <f>IF(SUM('ENTRY '!DR2:DR436)=0,"",COUNT('ENTRY '!DR2:DR436))</f>
      </c>
      <c r="DE7" s="159">
        <f>IF(SUM('ENTRY '!DS2:DS436)=0,"",COUNT('ENTRY '!DS2:DS436))</f>
      </c>
      <c r="DF7" s="159">
        <f>IF(SUM('ENTRY '!DT2:DT436)=0,"",COUNT('ENTRY '!DT2:DT436))</f>
        <v>3</v>
      </c>
      <c r="DG7" s="159">
        <f>IF(SUM('ENTRY '!DU2:DU436)=0,"",COUNT('ENTRY '!DU2:DU436))</f>
      </c>
      <c r="DH7" s="159">
        <f>IF(SUM('ENTRY '!DV2:DV436)=0,"",COUNT('ENTRY '!DV2:DV436))</f>
      </c>
      <c r="DI7" s="159">
        <f>IF(SUM('ENTRY '!DW2:DW436)=0,"",COUNT('ENTRY '!DW2:DW436))</f>
      </c>
      <c r="DJ7" s="159">
        <f>IF(SUM('ENTRY '!DX2:DX436)=0,"",COUNT('ENTRY '!DX2:DX436))</f>
      </c>
      <c r="DK7" s="159">
        <f>IF(SUM('ENTRY '!DY2:DY436)=0,"",COUNT('ENTRY '!DY2:DY436))</f>
        <v>3</v>
      </c>
      <c r="DL7" s="159">
        <f>IF(SUM('ENTRY '!DZ2:DZ436)=0,"",COUNT('ENTRY '!DZ2:DZ436))</f>
        <v>11</v>
      </c>
      <c r="DM7" s="159">
        <f>IF(SUM('ENTRY '!EA2:EA436)=0,"",COUNT('ENTRY '!EA2:EA436))</f>
      </c>
      <c r="DN7" s="159">
        <f>IF(SUM('ENTRY '!EB2:EB436)=0,"",COUNT('ENTRY '!EB2:EB436))</f>
        <v>1</v>
      </c>
      <c r="DO7" s="159">
        <f>IF(SUM('ENTRY '!EC2:EC436)=0,"",COUNT('ENTRY '!EC2:EC436))</f>
      </c>
      <c r="DP7" s="159">
        <f>IF(SUM('ENTRY '!ED2:ED436)=0,"",COUNT('ENTRY '!ED2:ED436))</f>
      </c>
      <c r="DQ7" s="159">
        <f>IF(SUM('ENTRY '!EE2:EE436)=0,"",COUNT('ENTRY '!EE2:EE436))</f>
      </c>
      <c r="DR7" s="159">
        <f>IF(SUM('ENTRY '!EF2:EF436)=0,"",COUNT('ENTRY '!EF2:EF436))</f>
      </c>
      <c r="DS7" s="159">
        <f>IF(SUM('ENTRY '!EG2:EG436)=0,"",COUNT('ENTRY '!EG2:EG436))</f>
      </c>
      <c r="DT7" s="159">
        <f>IF(SUM('ENTRY '!EH2:EH436)=0,"",COUNT('ENTRY '!EH2:EH436))</f>
      </c>
      <c r="DU7" s="159">
        <f>IF(SUM('ENTRY '!EI2:EI436)=0,"",COUNT('ENTRY '!EI2:EI436))</f>
      </c>
      <c r="DV7" s="159">
        <f>IF(SUM('ENTRY '!EJ2:EJ436)=0,"",COUNT('ENTRY '!EJ2:EJ436))</f>
      </c>
      <c r="DW7" s="159">
        <f>IF(SUM('ENTRY '!EK2:EK436)=0,"",COUNT('ENTRY '!EK2:EK436))</f>
      </c>
      <c r="DX7" s="159">
        <f>IF(SUM('ENTRY '!EL2:EL436)=0,"",COUNT('ENTRY '!EL2:EL436))</f>
      </c>
      <c r="DY7" s="159">
        <f>IF(SUM('ENTRY '!EM2:EM436)=0,"",COUNT('ENTRY '!EM2:EM436))</f>
      </c>
      <c r="DZ7" s="159">
        <f>IF(SUM('ENTRY '!EN2:EN436)=0,"",COUNT('ENTRY '!EN2:EN436))</f>
        <v>5</v>
      </c>
      <c r="EA7" s="159">
        <f>IF(SUM('ENTRY '!EO2:EO436)=0,"",COUNT('ENTRY '!EO2:EO436))</f>
        <v>4</v>
      </c>
      <c r="EB7" s="159">
        <f>IF(SUM('ENTRY '!EP2:EP436)=0,"",COUNT('ENTRY '!EP2:EP436))</f>
      </c>
      <c r="EC7" s="159">
        <f>IF(SUM('ENTRY '!EQ2:EQ436)=0,"",COUNT('ENTRY '!EQ2:EQ436))</f>
      </c>
      <c r="ED7" s="159">
        <f>IF(SUM('ENTRY '!ER2:ER436)=0,"",COUNT('ENTRY '!ER2:ER436))</f>
        <v>9</v>
      </c>
      <c r="EE7" s="159">
        <f>IF(SUM('ENTRY '!ES2:ES436)=0,"",COUNT('ENTRY '!ES2:ES436))</f>
        <v>36</v>
      </c>
      <c r="EF7" s="159">
        <f>IF(SUM('ENTRY '!ET2:ET436)=0,"",COUNT('ENTRY '!ET2:ET436))</f>
      </c>
      <c r="EG7" s="159">
        <f>IF(SUM('ENTRY '!EU2:EU436)=0,"",COUNT('ENTRY '!EU2:EU436))</f>
      </c>
      <c r="EH7" s="159">
        <f>IF(SUM('ENTRY '!EV2:EV436)=0,"",COUNT('ENTRY '!EV2:EV436))</f>
      </c>
      <c r="EI7" s="159">
        <f>IF(SUM('ENTRY '!EW2:EW436)=0,"",COUNT('ENTRY '!EW2:EW436))</f>
      </c>
      <c r="EJ7" s="159">
        <f>IF(SUM('ENTRY '!EX2:EX436)=0,"",COUNT('ENTRY '!EX2:EX436))</f>
      </c>
      <c r="EK7" s="159">
        <f>IF(SUM('ENTRY '!EY2:EY436)=0,"",COUNT('ENTRY '!EY2:EY436))</f>
      </c>
      <c r="EL7" s="159">
        <f>IF(SUM('ENTRY '!EZ2:EZ436)=0,"",COUNT('ENTRY '!EZ2:EZ436))</f>
        <v>8</v>
      </c>
      <c r="EM7" s="159">
        <f>IF(SUM('ENTRY '!FA2:FA436)=0,"",COUNT('ENTRY '!FA2:FA436))</f>
      </c>
      <c r="EN7" s="159">
        <f>IF(SUM('ENTRY '!FB2:FB436)=0,"",COUNT('ENTRY '!FB2:FB436))</f>
      </c>
      <c r="EO7" s="159">
        <f>IF(SUM('ENTRY '!FC2:FC436)=0,"",COUNT('ENTRY '!FC2:FC436))</f>
      </c>
      <c r="EP7" s="159">
        <f>IF(SUM('ENTRY '!FD2:FD436)=0,"",COUNT('ENTRY '!FD2:FD436))</f>
      </c>
      <c r="EQ7" s="159">
        <f>IF(SUM('ENTRY '!FE2:FE436)=0,"",COUNT('ENTRY '!FE2:FE436))</f>
        <v>2</v>
      </c>
      <c r="ER7" s="159">
        <f>IF(SUM('ENTRY '!FF2:FF436)=0,"",COUNT('ENTRY '!FF2:FF436))</f>
      </c>
      <c r="ES7" s="159">
        <f>IF(SUM('ENTRY '!FG2:FG436)=0,"",COUNT('ENTRY '!FG2:FG436))</f>
      </c>
      <c r="ET7" s="159">
        <f>IF(SUM('ENTRY '!FH2:FH436)=0,"",COUNT('ENTRY '!FH2:FH436))</f>
      </c>
      <c r="EU7" s="159">
        <f>IF(SUM('ENTRY '!FI2:FI436)=0,"",COUNT('ENTRY '!FI2:FI436))</f>
      </c>
      <c r="EV7" s="159">
        <f>IF(SUM('ENTRY '!FJ2:FJ436)=0,"",COUNT('ENTRY '!FJ2:FJ436))</f>
      </c>
      <c r="EW7" s="159">
        <f>IF(SUM('ENTRY '!FK2:FK436)=0,"",COUNT('ENTRY '!FK2:FK436))</f>
      </c>
      <c r="EX7" s="159">
        <f>IF(SUM('ENTRY '!FL2:FL436)=0,"",COUNT('ENTRY '!FL2:FL436))</f>
      </c>
      <c r="EY7" s="159">
        <f>IF(SUM('ENTRY '!FM2:FM436)=0,"",COUNT('ENTRY '!FM2:FM436))</f>
      </c>
    </row>
    <row r="8" spans="1:155" s="153" customFormat="1" ht="12.75" customHeight="1">
      <c r="A8" s="149"/>
      <c r="B8" s="150" t="s">
        <v>1</v>
      </c>
      <c r="C8" s="144"/>
      <c r="D8" s="151">
        <f aca="true" t="shared" si="0" ref="D8:AI8">IF(D10="","",(D10/(SUM($D$10:$EK$10,$EQ$10:$EY$10)/100)))</f>
        <v>1.0805500982318272</v>
      </c>
      <c r="E8" s="151">
        <f t="shared" si="0"/>
        <v>2.6522593320235757</v>
      </c>
      <c r="F8" s="151">
        <f t="shared" si="0"/>
      </c>
      <c r="G8" s="151">
        <f t="shared" si="0"/>
      </c>
      <c r="H8" s="151">
        <f t="shared" si="0"/>
        <v>4.12573673870334</v>
      </c>
      <c r="I8" s="151">
        <f t="shared" si="0"/>
      </c>
      <c r="J8" s="151">
        <f t="shared" si="0"/>
        <v>2.6522593320235757</v>
      </c>
      <c r="K8" s="151">
        <f t="shared" si="0"/>
      </c>
      <c r="L8" s="151">
        <f t="shared" si="0"/>
      </c>
      <c r="M8" s="151">
        <f t="shared" si="0"/>
      </c>
      <c r="N8" s="151">
        <f t="shared" si="0"/>
      </c>
      <c r="O8" s="151">
        <f t="shared" si="0"/>
      </c>
      <c r="P8" s="151">
        <f t="shared" si="0"/>
      </c>
      <c r="Q8" s="151">
        <f t="shared" si="0"/>
        <v>7.269155206286839</v>
      </c>
      <c r="R8" s="151">
        <f t="shared" si="0"/>
      </c>
      <c r="S8" s="151">
        <f t="shared" si="0"/>
        <v>0.8840864440078587</v>
      </c>
      <c r="T8" s="151">
        <f t="shared" si="0"/>
      </c>
      <c r="U8" s="151">
        <f t="shared" si="0"/>
      </c>
      <c r="V8" s="151">
        <f t="shared" si="0"/>
      </c>
      <c r="W8" s="151">
        <f t="shared" si="0"/>
      </c>
      <c r="X8" s="151">
        <f t="shared" si="0"/>
      </c>
      <c r="Y8" s="151">
        <f t="shared" si="0"/>
        <v>0.0982318271119843</v>
      </c>
      <c r="Z8" s="151">
        <f t="shared" si="0"/>
      </c>
      <c r="AA8" s="151">
        <f t="shared" si="0"/>
      </c>
      <c r="AB8" s="151">
        <f t="shared" si="0"/>
      </c>
      <c r="AC8" s="151">
        <f t="shared" si="0"/>
        <v>12.868369351669944</v>
      </c>
      <c r="AD8" s="151">
        <f t="shared" si="0"/>
      </c>
      <c r="AE8" s="151">
        <f t="shared" si="0"/>
        <v>0.0982318271119843</v>
      </c>
      <c r="AF8" s="151">
        <f t="shared" si="0"/>
      </c>
      <c r="AG8" s="151">
        <f t="shared" si="0"/>
      </c>
      <c r="AH8" s="151">
        <f t="shared" si="0"/>
      </c>
      <c r="AI8" s="151">
        <f t="shared" si="0"/>
        <v>0.0982318271119843</v>
      </c>
      <c r="AJ8" s="151">
        <f aca="true" t="shared" si="1" ref="AJ8:BO8">IF(AJ10="","",(AJ10/(SUM($D$10:$EK$10,$EQ$10:$EY$10)/100)))</f>
      </c>
      <c r="AK8" s="151">
        <f t="shared" si="1"/>
      </c>
      <c r="AL8" s="151">
        <f t="shared" si="1"/>
      </c>
      <c r="AM8" s="151">
        <f t="shared" si="1"/>
      </c>
      <c r="AN8" s="151">
        <f t="shared" si="1"/>
      </c>
      <c r="AO8" s="151">
        <f t="shared" si="1"/>
      </c>
      <c r="AP8" s="151">
        <f t="shared" si="1"/>
      </c>
      <c r="AQ8" s="151">
        <f t="shared" si="1"/>
      </c>
      <c r="AR8" s="151">
        <f t="shared" si="1"/>
      </c>
      <c r="AS8" s="151">
        <f t="shared" si="1"/>
        <v>2.6522593320235757</v>
      </c>
      <c r="AT8" s="151">
        <f t="shared" si="1"/>
      </c>
      <c r="AU8" s="151">
        <f t="shared" si="1"/>
      </c>
      <c r="AV8" s="151">
        <f t="shared" si="1"/>
      </c>
      <c r="AW8" s="151">
        <f t="shared" si="1"/>
      </c>
      <c r="AX8" s="151">
        <f t="shared" si="1"/>
      </c>
      <c r="AY8" s="151">
        <f t="shared" si="1"/>
      </c>
      <c r="AZ8" s="151">
        <f t="shared" si="1"/>
      </c>
      <c r="BA8" s="151">
        <f t="shared" si="1"/>
        <v>2.4557956777996077</v>
      </c>
      <c r="BB8" s="151">
        <f t="shared" si="1"/>
      </c>
      <c r="BC8" s="151">
        <f t="shared" si="1"/>
        <v>0.7858546168958744</v>
      </c>
      <c r="BD8" s="151">
        <f t="shared" si="1"/>
        <v>0.0982318271119843</v>
      </c>
      <c r="BE8" s="151">
        <f t="shared" si="1"/>
      </c>
      <c r="BF8" s="151">
        <f t="shared" si="1"/>
      </c>
      <c r="BG8" s="151">
        <f t="shared" si="1"/>
      </c>
      <c r="BH8" s="151">
        <f t="shared" si="1"/>
      </c>
      <c r="BI8" s="151">
        <f t="shared" si="1"/>
        <v>0.3929273084479372</v>
      </c>
      <c r="BJ8" s="151">
        <f t="shared" si="1"/>
      </c>
      <c r="BK8" s="151">
        <f t="shared" si="1"/>
      </c>
      <c r="BL8" s="151">
        <f t="shared" si="1"/>
      </c>
      <c r="BM8" s="151">
        <f t="shared" si="1"/>
        <v>0.3929273084479372</v>
      </c>
      <c r="BN8" s="151">
        <f t="shared" si="1"/>
        <v>4.813359528487231</v>
      </c>
      <c r="BO8" s="151">
        <f t="shared" si="1"/>
      </c>
      <c r="BP8" s="151">
        <f aca="true" t="shared" si="2" ref="BP8:CU8">IF(BP10="","",(BP10/(SUM($D$10:$EK$10,$EQ$10:$EY$10)/100)))</f>
      </c>
      <c r="BQ8" s="151">
        <f t="shared" si="2"/>
      </c>
      <c r="BR8" s="151">
        <f t="shared" si="2"/>
      </c>
      <c r="BS8" s="151">
        <f t="shared" si="2"/>
      </c>
      <c r="BT8" s="151">
        <f t="shared" si="2"/>
      </c>
      <c r="BU8" s="151">
        <f t="shared" si="2"/>
        <v>5.5992141453831055</v>
      </c>
      <c r="BV8" s="151">
        <f t="shared" si="2"/>
      </c>
      <c r="BW8" s="151">
        <f t="shared" si="2"/>
      </c>
      <c r="BX8" s="151">
        <f t="shared" si="2"/>
      </c>
      <c r="BY8" s="151">
        <f t="shared" si="2"/>
      </c>
      <c r="BZ8" s="151">
        <f t="shared" si="2"/>
      </c>
      <c r="CA8" s="151">
        <f t="shared" si="2"/>
        <v>0.29469548133595286</v>
      </c>
      <c r="CB8" s="151">
        <f t="shared" si="2"/>
        <v>0.29469548133595286</v>
      </c>
      <c r="CC8" s="151">
        <f t="shared" si="2"/>
      </c>
      <c r="CD8" s="151">
        <f t="shared" si="2"/>
      </c>
      <c r="CE8" s="151">
        <f t="shared" si="2"/>
      </c>
      <c r="CF8" s="151">
        <f t="shared" si="2"/>
      </c>
      <c r="CG8" s="151">
        <f t="shared" si="2"/>
      </c>
      <c r="CH8" s="151">
        <f t="shared" si="2"/>
      </c>
      <c r="CI8" s="151">
        <f t="shared" si="2"/>
        <v>6.2868369351669955</v>
      </c>
      <c r="CJ8" s="151">
        <f t="shared" si="2"/>
      </c>
      <c r="CK8" s="151">
        <f t="shared" si="2"/>
        <v>4.223968565815325</v>
      </c>
      <c r="CL8" s="151">
        <f t="shared" si="2"/>
        <v>2.9469548133595294</v>
      </c>
      <c r="CM8" s="151">
        <f t="shared" si="2"/>
        <v>19.84282907662083</v>
      </c>
      <c r="CN8" s="151">
        <f t="shared" si="2"/>
      </c>
      <c r="CO8" s="151">
        <f t="shared" si="2"/>
      </c>
      <c r="CP8" s="151">
        <f t="shared" si="2"/>
      </c>
      <c r="CQ8" s="151">
        <f t="shared" si="2"/>
        <v>9.724950884086446</v>
      </c>
      <c r="CR8" s="151">
        <f t="shared" si="2"/>
        <v>0.0982318271119843</v>
      </c>
      <c r="CS8" s="151">
        <f t="shared" si="2"/>
      </c>
      <c r="CT8" s="151">
        <f t="shared" si="2"/>
      </c>
      <c r="CU8" s="151">
        <f t="shared" si="2"/>
      </c>
      <c r="CV8" s="151">
        <f aca="true" t="shared" si="3" ref="CV8:EA8">IF(CV10="","",(CV10/(SUM($D$10:$EK$10,$EQ$10:$EY$10)/100)))</f>
      </c>
      <c r="CW8" s="151">
        <f t="shared" si="3"/>
      </c>
      <c r="CX8" s="151">
        <f t="shared" si="3"/>
      </c>
      <c r="CY8" s="151">
        <f t="shared" si="3"/>
      </c>
      <c r="CZ8" s="151">
        <f t="shared" si="3"/>
      </c>
      <c r="DA8" s="151">
        <f t="shared" si="3"/>
      </c>
      <c r="DB8" s="151">
        <f t="shared" si="3"/>
      </c>
      <c r="DC8" s="151">
        <f t="shared" si="3"/>
      </c>
      <c r="DD8" s="151">
        <f t="shared" si="3"/>
      </c>
      <c r="DE8" s="151">
        <f t="shared" si="3"/>
      </c>
      <c r="DF8" s="151">
        <f t="shared" si="3"/>
        <v>0.29469548133595286</v>
      </c>
      <c r="DG8" s="151">
        <f t="shared" si="3"/>
      </c>
      <c r="DH8" s="151">
        <f t="shared" si="3"/>
      </c>
      <c r="DI8" s="151">
        <f t="shared" si="3"/>
      </c>
      <c r="DJ8" s="151">
        <f t="shared" si="3"/>
      </c>
      <c r="DK8" s="151">
        <f t="shared" si="3"/>
        <v>0.29469548133595286</v>
      </c>
      <c r="DL8" s="151">
        <f t="shared" si="3"/>
        <v>1.0805500982318272</v>
      </c>
      <c r="DM8" s="151">
        <f t="shared" si="3"/>
      </c>
      <c r="DN8" s="151">
        <f t="shared" si="3"/>
        <v>0.0982318271119843</v>
      </c>
      <c r="DO8" s="151">
        <f t="shared" si="3"/>
      </c>
      <c r="DP8" s="151">
        <f t="shared" si="3"/>
      </c>
      <c r="DQ8" s="151">
        <f t="shared" si="3"/>
      </c>
      <c r="DR8" s="151">
        <f t="shared" si="3"/>
      </c>
      <c r="DS8" s="151">
        <f t="shared" si="3"/>
      </c>
      <c r="DT8" s="151">
        <f t="shared" si="3"/>
      </c>
      <c r="DU8" s="151">
        <f t="shared" si="3"/>
      </c>
      <c r="DV8" s="151">
        <f t="shared" si="3"/>
      </c>
      <c r="DW8" s="151">
        <f t="shared" si="3"/>
      </c>
      <c r="DX8" s="151">
        <f t="shared" si="3"/>
      </c>
      <c r="DY8" s="151">
        <f t="shared" si="3"/>
      </c>
      <c r="DZ8" s="151">
        <f t="shared" si="3"/>
        <v>0.4911591355599215</v>
      </c>
      <c r="EA8" s="151">
        <f t="shared" si="3"/>
        <v>0.3929273084479372</v>
      </c>
      <c r="EB8" s="151">
        <f aca="true" t="shared" si="4" ref="EB8:EK8">IF(EB10="","",(EB10/(SUM($D$10:$EK$10,$EQ$10:$EY$10)/100)))</f>
      </c>
      <c r="EC8" s="151">
        <f t="shared" si="4"/>
      </c>
      <c r="ED8" s="151">
        <f t="shared" si="4"/>
        <v>0.8840864440078587</v>
      </c>
      <c r="EE8" s="151">
        <f t="shared" si="4"/>
        <v>3.536345776031435</v>
      </c>
      <c r="EF8" s="151">
        <f t="shared" si="4"/>
      </c>
      <c r="EG8" s="151">
        <f t="shared" si="4"/>
      </c>
      <c r="EH8" s="151">
        <f t="shared" si="4"/>
      </c>
      <c r="EI8" s="151">
        <f t="shared" si="4"/>
      </c>
      <c r="EJ8" s="151">
        <f t="shared" si="4"/>
      </c>
      <c r="EK8" s="151">
        <f t="shared" si="4"/>
      </c>
      <c r="EL8" s="151"/>
      <c r="EM8" s="151"/>
      <c r="EN8" s="151"/>
      <c r="EO8" s="151"/>
      <c r="EP8" s="151"/>
      <c r="EQ8" s="151">
        <f aca="true" t="shared" si="5" ref="EQ8:EY8">IF(EQ10="","",(EQ10/(SUM($D$10:$EK$10,$EQ$10:$EY$10)/100)))</f>
        <v>0.1964636542239686</v>
      </c>
      <c r="ER8" s="151">
        <f t="shared" si="5"/>
      </c>
      <c r="ES8" s="151">
        <f t="shared" si="5"/>
      </c>
      <c r="ET8" s="151">
        <f t="shared" si="5"/>
      </c>
      <c r="EU8" s="151">
        <f t="shared" si="5"/>
      </c>
      <c r="EV8" s="151">
        <f t="shared" si="5"/>
      </c>
      <c r="EW8" s="151">
        <f t="shared" si="5"/>
      </c>
      <c r="EX8" s="151">
        <f t="shared" si="5"/>
      </c>
      <c r="EY8" s="151">
        <f t="shared" si="5"/>
      </c>
    </row>
    <row r="9" spans="1:155" s="147" customFormat="1" ht="12.75" customHeight="1">
      <c r="A9" s="143"/>
      <c r="B9" s="143" t="s">
        <v>16</v>
      </c>
      <c r="C9" s="144"/>
      <c r="D9" s="145">
        <f aca="true" t="shared" si="6" ref="D9:AI9">IF(D7="","",(D7/$C$18)*100)</f>
        <v>3.942652329749104</v>
      </c>
      <c r="E9" s="146">
        <f t="shared" si="6"/>
        <v>9.67741935483871</v>
      </c>
      <c r="F9" s="146">
        <f t="shared" si="6"/>
      </c>
      <c r="G9" s="146">
        <f t="shared" si="6"/>
      </c>
      <c r="H9" s="146">
        <f t="shared" si="6"/>
        <v>15.053763440860216</v>
      </c>
      <c r="I9" s="146">
        <f t="shared" si="6"/>
      </c>
      <c r="J9" s="146">
        <f t="shared" si="6"/>
        <v>9.67741935483871</v>
      </c>
      <c r="K9" s="146">
        <f t="shared" si="6"/>
      </c>
      <c r="L9" s="146">
        <f t="shared" si="6"/>
      </c>
      <c r="M9" s="146">
        <f t="shared" si="6"/>
      </c>
      <c r="N9" s="146">
        <f t="shared" si="6"/>
      </c>
      <c r="O9" s="146">
        <f t="shared" si="6"/>
      </c>
      <c r="P9" s="146">
        <f t="shared" si="6"/>
      </c>
      <c r="Q9" s="146">
        <f t="shared" si="6"/>
        <v>26.523297491039425</v>
      </c>
      <c r="R9" s="146">
        <f t="shared" si="6"/>
      </c>
      <c r="S9" s="146">
        <f t="shared" si="6"/>
        <v>3.225806451612903</v>
      </c>
      <c r="T9" s="146">
        <f t="shared" si="6"/>
      </c>
      <c r="U9" s="146">
        <f t="shared" si="6"/>
      </c>
      <c r="V9" s="146">
        <f t="shared" si="6"/>
      </c>
      <c r="W9" s="146">
        <f t="shared" si="6"/>
      </c>
      <c r="X9" s="146">
        <f t="shared" si="6"/>
      </c>
      <c r="Y9" s="146">
        <f t="shared" si="6"/>
        <v>0.35842293906810035</v>
      </c>
      <c r="Z9" s="146">
        <f t="shared" si="6"/>
      </c>
      <c r="AA9" s="146">
        <f t="shared" si="6"/>
      </c>
      <c r="AB9" s="146">
        <f t="shared" si="6"/>
      </c>
      <c r="AC9" s="146">
        <f t="shared" si="6"/>
        <v>46.95340501792115</v>
      </c>
      <c r="AD9" s="146">
        <f t="shared" si="6"/>
      </c>
      <c r="AE9" s="146">
        <f t="shared" si="6"/>
        <v>0.35842293906810035</v>
      </c>
      <c r="AF9" s="146">
        <f t="shared" si="6"/>
      </c>
      <c r="AG9" s="146">
        <f t="shared" si="6"/>
      </c>
      <c r="AH9" s="146">
        <f t="shared" si="6"/>
      </c>
      <c r="AI9" s="146">
        <f t="shared" si="6"/>
        <v>0.35842293906810035</v>
      </c>
      <c r="AJ9" s="146">
        <f aca="true" t="shared" si="7" ref="AJ9:BO9">IF(AJ7="","",(AJ7/$C$18)*100)</f>
      </c>
      <c r="AK9" s="146">
        <f t="shared" si="7"/>
      </c>
      <c r="AL9" s="146">
        <f t="shared" si="7"/>
      </c>
      <c r="AM9" s="146">
        <f t="shared" si="7"/>
      </c>
      <c r="AN9" s="146">
        <f t="shared" si="7"/>
      </c>
      <c r="AO9" s="146">
        <f t="shared" si="7"/>
      </c>
      <c r="AP9" s="146">
        <f t="shared" si="7"/>
      </c>
      <c r="AQ9" s="146">
        <f t="shared" si="7"/>
      </c>
      <c r="AR9" s="146">
        <f t="shared" si="7"/>
      </c>
      <c r="AS9" s="146">
        <f t="shared" si="7"/>
        <v>9.67741935483871</v>
      </c>
      <c r="AT9" s="146">
        <f t="shared" si="7"/>
      </c>
      <c r="AU9" s="146">
        <f t="shared" si="7"/>
      </c>
      <c r="AV9" s="146">
        <f t="shared" si="7"/>
      </c>
      <c r="AW9" s="146">
        <f t="shared" si="7"/>
      </c>
      <c r="AX9" s="146">
        <f t="shared" si="7"/>
      </c>
      <c r="AY9" s="146">
        <f t="shared" si="7"/>
      </c>
      <c r="AZ9" s="146">
        <f t="shared" si="7"/>
      </c>
      <c r="BA9" s="146">
        <f t="shared" si="7"/>
        <v>8.960573476702509</v>
      </c>
      <c r="BB9" s="146">
        <f t="shared" si="7"/>
      </c>
      <c r="BC9" s="146">
        <f t="shared" si="7"/>
        <v>2.867383512544803</v>
      </c>
      <c r="BD9" s="146">
        <f t="shared" si="7"/>
        <v>0.35842293906810035</v>
      </c>
      <c r="BE9" s="146">
        <f t="shared" si="7"/>
      </c>
      <c r="BF9" s="146">
        <f t="shared" si="7"/>
      </c>
      <c r="BG9" s="146">
        <f t="shared" si="7"/>
      </c>
      <c r="BH9" s="146">
        <f t="shared" si="7"/>
      </c>
      <c r="BI9" s="146">
        <f t="shared" si="7"/>
        <v>1.4336917562724014</v>
      </c>
      <c r="BJ9" s="146">
        <f t="shared" si="7"/>
      </c>
      <c r="BK9" s="146">
        <f t="shared" si="7"/>
      </c>
      <c r="BL9" s="146">
        <f t="shared" si="7"/>
      </c>
      <c r="BM9" s="146">
        <f t="shared" si="7"/>
        <v>1.4336917562724014</v>
      </c>
      <c r="BN9" s="146">
        <f t="shared" si="7"/>
        <v>17.562724014336915</v>
      </c>
      <c r="BO9" s="146">
        <f t="shared" si="7"/>
      </c>
      <c r="BP9" s="146">
        <f aca="true" t="shared" si="8" ref="BP9:CU9">IF(BP7="","",(BP7/$C$18)*100)</f>
      </c>
      <c r="BQ9" s="146">
        <f t="shared" si="8"/>
      </c>
      <c r="BR9" s="146">
        <f t="shared" si="8"/>
      </c>
      <c r="BS9" s="146">
        <f t="shared" si="8"/>
      </c>
      <c r="BT9" s="146">
        <f t="shared" si="8"/>
      </c>
      <c r="BU9" s="146">
        <f t="shared" si="8"/>
        <v>20.43010752688172</v>
      </c>
      <c r="BV9" s="146">
        <f t="shared" si="8"/>
      </c>
      <c r="BW9" s="146">
        <f t="shared" si="8"/>
      </c>
      <c r="BX9" s="146">
        <f t="shared" si="8"/>
      </c>
      <c r="BY9" s="146">
        <f t="shared" si="8"/>
      </c>
      <c r="BZ9" s="146">
        <f t="shared" si="8"/>
      </c>
      <c r="CA9" s="146">
        <f t="shared" si="8"/>
        <v>1.0752688172043012</v>
      </c>
      <c r="CB9" s="146">
        <f t="shared" si="8"/>
        <v>1.0752688172043012</v>
      </c>
      <c r="CC9" s="146">
        <f t="shared" si="8"/>
      </c>
      <c r="CD9" s="146">
        <f t="shared" si="8"/>
      </c>
      <c r="CE9" s="146">
        <f t="shared" si="8"/>
      </c>
      <c r="CF9" s="146">
        <f t="shared" si="8"/>
      </c>
      <c r="CG9" s="146">
        <f t="shared" si="8"/>
      </c>
      <c r="CH9" s="146">
        <f t="shared" si="8"/>
      </c>
      <c r="CI9" s="146">
        <f t="shared" si="8"/>
        <v>22.939068100358423</v>
      </c>
      <c r="CJ9" s="146">
        <f t="shared" si="8"/>
      </c>
      <c r="CK9" s="146">
        <f t="shared" si="8"/>
        <v>15.412186379928317</v>
      </c>
      <c r="CL9" s="146">
        <f t="shared" si="8"/>
        <v>10.75268817204301</v>
      </c>
      <c r="CM9" s="146">
        <f t="shared" si="8"/>
        <v>72.40143369175627</v>
      </c>
      <c r="CN9" s="146">
        <f t="shared" si="8"/>
      </c>
      <c r="CO9" s="146">
        <f t="shared" si="8"/>
      </c>
      <c r="CP9" s="146">
        <f t="shared" si="8"/>
      </c>
      <c r="CQ9" s="146">
        <f t="shared" si="8"/>
        <v>35.483870967741936</v>
      </c>
      <c r="CR9" s="146">
        <f t="shared" si="8"/>
        <v>0.35842293906810035</v>
      </c>
      <c r="CS9" s="146">
        <f t="shared" si="8"/>
      </c>
      <c r="CT9" s="146">
        <f t="shared" si="8"/>
      </c>
      <c r="CU9" s="146">
        <f t="shared" si="8"/>
      </c>
      <c r="CV9" s="146">
        <f aca="true" t="shared" si="9" ref="CV9:EA9">IF(CV7="","",(CV7/$C$18)*100)</f>
      </c>
      <c r="CW9" s="146">
        <f t="shared" si="9"/>
      </c>
      <c r="CX9" s="146">
        <f t="shared" si="9"/>
      </c>
      <c r="CY9" s="146">
        <f t="shared" si="9"/>
      </c>
      <c r="CZ9" s="146">
        <f t="shared" si="9"/>
      </c>
      <c r="DA9" s="146">
        <f t="shared" si="9"/>
      </c>
      <c r="DB9" s="146">
        <f t="shared" si="9"/>
      </c>
      <c r="DC9" s="146">
        <f t="shared" si="9"/>
      </c>
      <c r="DD9" s="146">
        <f t="shared" si="9"/>
      </c>
      <c r="DE9" s="146">
        <f t="shared" si="9"/>
      </c>
      <c r="DF9" s="146">
        <f t="shared" si="9"/>
        <v>1.0752688172043012</v>
      </c>
      <c r="DG9" s="146">
        <f t="shared" si="9"/>
      </c>
      <c r="DH9" s="146">
        <f t="shared" si="9"/>
      </c>
      <c r="DI9" s="146">
        <f t="shared" si="9"/>
      </c>
      <c r="DJ9" s="146">
        <f t="shared" si="9"/>
      </c>
      <c r="DK9" s="146">
        <f t="shared" si="9"/>
        <v>1.0752688172043012</v>
      </c>
      <c r="DL9" s="146">
        <f t="shared" si="9"/>
        <v>3.942652329749104</v>
      </c>
      <c r="DM9" s="146">
        <f t="shared" si="9"/>
      </c>
      <c r="DN9" s="146">
        <f t="shared" si="9"/>
        <v>0.35842293906810035</v>
      </c>
      <c r="DO9" s="146">
        <f t="shared" si="9"/>
      </c>
      <c r="DP9" s="146">
        <f t="shared" si="9"/>
      </c>
      <c r="DQ9" s="146">
        <f t="shared" si="9"/>
      </c>
      <c r="DR9" s="146">
        <f t="shared" si="9"/>
      </c>
      <c r="DS9" s="146">
        <f t="shared" si="9"/>
      </c>
      <c r="DT9" s="146">
        <f t="shared" si="9"/>
      </c>
      <c r="DU9" s="146">
        <f t="shared" si="9"/>
      </c>
      <c r="DV9" s="146">
        <f t="shared" si="9"/>
      </c>
      <c r="DW9" s="146">
        <f t="shared" si="9"/>
      </c>
      <c r="DX9" s="146">
        <f t="shared" si="9"/>
      </c>
      <c r="DY9" s="146">
        <f t="shared" si="9"/>
      </c>
      <c r="DZ9" s="146">
        <f t="shared" si="9"/>
        <v>1.7921146953405016</v>
      </c>
      <c r="EA9" s="146">
        <f t="shared" si="9"/>
        <v>1.4336917562724014</v>
      </c>
      <c r="EB9" s="146">
        <f aca="true" t="shared" si="10" ref="EB9:EY9">IF(EB7="","",(EB7/$C$18)*100)</f>
      </c>
      <c r="EC9" s="146">
        <f t="shared" si="10"/>
      </c>
      <c r="ED9" s="146">
        <f t="shared" si="10"/>
        <v>3.225806451612903</v>
      </c>
      <c r="EE9" s="146">
        <f t="shared" si="10"/>
        <v>12.903225806451612</v>
      </c>
      <c r="EF9" s="146">
        <f t="shared" si="10"/>
      </c>
      <c r="EG9" s="146">
        <f t="shared" si="10"/>
      </c>
      <c r="EH9" s="146">
        <f t="shared" si="10"/>
      </c>
      <c r="EI9" s="146">
        <f t="shared" si="10"/>
      </c>
      <c r="EJ9" s="146">
        <f t="shared" si="10"/>
      </c>
      <c r="EK9" s="146">
        <f t="shared" si="10"/>
      </c>
      <c r="EL9" s="146">
        <f t="shared" si="10"/>
        <v>2.867383512544803</v>
      </c>
      <c r="EM9" s="146">
        <f t="shared" si="10"/>
      </c>
      <c r="EN9" s="146">
        <f t="shared" si="10"/>
      </c>
      <c r="EO9" s="146">
        <f t="shared" si="10"/>
      </c>
      <c r="EP9" s="146">
        <f t="shared" si="10"/>
      </c>
      <c r="EQ9" s="146">
        <f t="shared" si="10"/>
        <v>0.7168458781362007</v>
      </c>
      <c r="ER9" s="146">
        <f t="shared" si="10"/>
      </c>
      <c r="ES9" s="146">
        <f t="shared" si="10"/>
      </c>
      <c r="ET9" s="146">
        <f t="shared" si="10"/>
      </c>
      <c r="EU9" s="146">
        <f t="shared" si="10"/>
      </c>
      <c r="EV9" s="146">
        <f t="shared" si="10"/>
      </c>
      <c r="EW9" s="146">
        <f t="shared" si="10"/>
      </c>
      <c r="EX9" s="146">
        <f t="shared" si="10"/>
      </c>
      <c r="EY9" s="146">
        <f t="shared" si="10"/>
      </c>
    </row>
    <row r="10" spans="1:155" s="147" customFormat="1" ht="11.25" customHeight="1">
      <c r="A10" s="143"/>
      <c r="B10" s="143" t="s">
        <v>24</v>
      </c>
      <c r="C10" s="148"/>
      <c r="D10" s="145">
        <f aca="true" t="shared" si="11" ref="D10:AI10">IF(D7="","",(D7/$C$19)*100)</f>
        <v>3.3950617283950617</v>
      </c>
      <c r="E10" s="146">
        <f t="shared" si="11"/>
        <v>8.333333333333332</v>
      </c>
      <c r="F10" s="146">
        <f t="shared" si="11"/>
      </c>
      <c r="G10" s="146">
        <f t="shared" si="11"/>
      </c>
      <c r="H10" s="146">
        <f t="shared" si="11"/>
        <v>12.962962962962962</v>
      </c>
      <c r="I10" s="146">
        <f t="shared" si="11"/>
      </c>
      <c r="J10" s="146">
        <f t="shared" si="11"/>
        <v>8.333333333333332</v>
      </c>
      <c r="K10" s="146">
        <f t="shared" si="11"/>
      </c>
      <c r="L10" s="146">
        <f t="shared" si="11"/>
      </c>
      <c r="M10" s="146">
        <f t="shared" si="11"/>
      </c>
      <c r="N10" s="146">
        <f t="shared" si="11"/>
      </c>
      <c r="O10" s="146">
        <f t="shared" si="11"/>
      </c>
      <c r="P10" s="146">
        <f t="shared" si="11"/>
      </c>
      <c r="Q10" s="146">
        <f t="shared" si="11"/>
        <v>22.839506172839506</v>
      </c>
      <c r="R10" s="146">
        <f t="shared" si="11"/>
      </c>
      <c r="S10" s="146">
        <f t="shared" si="11"/>
        <v>2.7777777777777777</v>
      </c>
      <c r="T10" s="146">
        <f t="shared" si="11"/>
      </c>
      <c r="U10" s="146">
        <f t="shared" si="11"/>
      </c>
      <c r="V10" s="146">
        <f t="shared" si="11"/>
      </c>
      <c r="W10" s="146">
        <f t="shared" si="11"/>
      </c>
      <c r="X10" s="146">
        <f t="shared" si="11"/>
      </c>
      <c r="Y10" s="146">
        <f t="shared" si="11"/>
        <v>0.30864197530864196</v>
      </c>
      <c r="Z10" s="146">
        <f t="shared" si="11"/>
      </c>
      <c r="AA10" s="146">
        <f t="shared" si="11"/>
      </c>
      <c r="AB10" s="146">
        <f t="shared" si="11"/>
      </c>
      <c r="AC10" s="146">
        <f t="shared" si="11"/>
        <v>40.4320987654321</v>
      </c>
      <c r="AD10" s="146">
        <f t="shared" si="11"/>
      </c>
      <c r="AE10" s="146">
        <f t="shared" si="11"/>
        <v>0.30864197530864196</v>
      </c>
      <c r="AF10" s="146">
        <f t="shared" si="11"/>
      </c>
      <c r="AG10" s="146">
        <f t="shared" si="11"/>
      </c>
      <c r="AH10" s="146">
        <f t="shared" si="11"/>
      </c>
      <c r="AI10" s="146">
        <f t="shared" si="11"/>
        <v>0.30864197530864196</v>
      </c>
      <c r="AJ10" s="146">
        <f aca="true" t="shared" si="12" ref="AJ10:BO10">IF(AJ7="","",(AJ7/$C$19)*100)</f>
      </c>
      <c r="AK10" s="146">
        <f t="shared" si="12"/>
      </c>
      <c r="AL10" s="146">
        <f t="shared" si="12"/>
      </c>
      <c r="AM10" s="146">
        <f t="shared" si="12"/>
      </c>
      <c r="AN10" s="146">
        <f t="shared" si="12"/>
      </c>
      <c r="AO10" s="146">
        <f t="shared" si="12"/>
      </c>
      <c r="AP10" s="146">
        <f t="shared" si="12"/>
      </c>
      <c r="AQ10" s="146">
        <f t="shared" si="12"/>
      </c>
      <c r="AR10" s="146">
        <f t="shared" si="12"/>
      </c>
      <c r="AS10" s="146">
        <f t="shared" si="12"/>
        <v>8.333333333333332</v>
      </c>
      <c r="AT10" s="146">
        <f t="shared" si="12"/>
      </c>
      <c r="AU10" s="146">
        <f t="shared" si="12"/>
      </c>
      <c r="AV10" s="146">
        <f t="shared" si="12"/>
      </c>
      <c r="AW10" s="146">
        <f t="shared" si="12"/>
      </c>
      <c r="AX10" s="146">
        <f t="shared" si="12"/>
      </c>
      <c r="AY10" s="146">
        <f t="shared" si="12"/>
      </c>
      <c r="AZ10" s="146">
        <f t="shared" si="12"/>
      </c>
      <c r="BA10" s="146">
        <f t="shared" si="12"/>
        <v>7.716049382716049</v>
      </c>
      <c r="BB10" s="146">
        <f t="shared" si="12"/>
      </c>
      <c r="BC10" s="146">
        <f t="shared" si="12"/>
        <v>2.4691358024691357</v>
      </c>
      <c r="BD10" s="146">
        <f t="shared" si="12"/>
        <v>0.30864197530864196</v>
      </c>
      <c r="BE10" s="146">
        <f t="shared" si="12"/>
      </c>
      <c r="BF10" s="146">
        <f t="shared" si="12"/>
      </c>
      <c r="BG10" s="146">
        <f t="shared" si="12"/>
      </c>
      <c r="BH10" s="146">
        <f t="shared" si="12"/>
      </c>
      <c r="BI10" s="146">
        <f t="shared" si="12"/>
        <v>1.2345679012345678</v>
      </c>
      <c r="BJ10" s="146">
        <f t="shared" si="12"/>
      </c>
      <c r="BK10" s="146">
        <f t="shared" si="12"/>
      </c>
      <c r="BL10" s="146">
        <f t="shared" si="12"/>
      </c>
      <c r="BM10" s="146">
        <f t="shared" si="12"/>
        <v>1.2345679012345678</v>
      </c>
      <c r="BN10" s="146">
        <f t="shared" si="12"/>
        <v>15.123456790123457</v>
      </c>
      <c r="BO10" s="146">
        <f t="shared" si="12"/>
      </c>
      <c r="BP10" s="146">
        <f aca="true" t="shared" si="13" ref="BP10:CU10">IF(BP7="","",(BP7/$C$19)*100)</f>
      </c>
      <c r="BQ10" s="146">
        <f t="shared" si="13"/>
      </c>
      <c r="BR10" s="146">
        <f t="shared" si="13"/>
      </c>
      <c r="BS10" s="146">
        <f t="shared" si="13"/>
      </c>
      <c r="BT10" s="146">
        <f t="shared" si="13"/>
      </c>
      <c r="BU10" s="146">
        <f t="shared" si="13"/>
        <v>17.59259259259259</v>
      </c>
      <c r="BV10" s="146">
        <f t="shared" si="13"/>
      </c>
      <c r="BW10" s="146">
        <f t="shared" si="13"/>
      </c>
      <c r="BX10" s="146">
        <f t="shared" si="13"/>
      </c>
      <c r="BY10" s="146">
        <f t="shared" si="13"/>
      </c>
      <c r="BZ10" s="146">
        <f t="shared" si="13"/>
      </c>
      <c r="CA10" s="146">
        <f t="shared" si="13"/>
        <v>0.9259259259259258</v>
      </c>
      <c r="CB10" s="146">
        <f t="shared" si="13"/>
        <v>0.9259259259259258</v>
      </c>
      <c r="CC10" s="146">
        <f t="shared" si="13"/>
      </c>
      <c r="CD10" s="146">
        <f t="shared" si="13"/>
      </c>
      <c r="CE10" s="146">
        <f t="shared" si="13"/>
      </c>
      <c r="CF10" s="146">
        <f t="shared" si="13"/>
      </c>
      <c r="CG10" s="146">
        <f t="shared" si="13"/>
      </c>
      <c r="CH10" s="146">
        <f t="shared" si="13"/>
      </c>
      <c r="CI10" s="146">
        <f t="shared" si="13"/>
        <v>19.753086419753085</v>
      </c>
      <c r="CJ10" s="146">
        <f t="shared" si="13"/>
      </c>
      <c r="CK10" s="146">
        <f t="shared" si="13"/>
        <v>13.271604938271606</v>
      </c>
      <c r="CL10" s="146">
        <f t="shared" si="13"/>
        <v>9.25925925925926</v>
      </c>
      <c r="CM10" s="146">
        <f t="shared" si="13"/>
        <v>62.34567901234568</v>
      </c>
      <c r="CN10" s="146">
        <f t="shared" si="13"/>
      </c>
      <c r="CO10" s="146">
        <f t="shared" si="13"/>
      </c>
      <c r="CP10" s="146">
        <f t="shared" si="13"/>
      </c>
      <c r="CQ10" s="146">
        <f t="shared" si="13"/>
        <v>30.555555555555557</v>
      </c>
      <c r="CR10" s="146">
        <f t="shared" si="13"/>
        <v>0.30864197530864196</v>
      </c>
      <c r="CS10" s="146">
        <f t="shared" si="13"/>
      </c>
      <c r="CT10" s="146">
        <f t="shared" si="13"/>
      </c>
      <c r="CU10" s="146">
        <f t="shared" si="13"/>
      </c>
      <c r="CV10" s="146">
        <f aca="true" t="shared" si="14" ref="CV10:EA10">IF(CV7="","",(CV7/$C$19)*100)</f>
      </c>
      <c r="CW10" s="146">
        <f t="shared" si="14"/>
      </c>
      <c r="CX10" s="146">
        <f t="shared" si="14"/>
      </c>
      <c r="CY10" s="146">
        <f t="shared" si="14"/>
      </c>
      <c r="CZ10" s="146">
        <f t="shared" si="14"/>
      </c>
      <c r="DA10" s="146">
        <f t="shared" si="14"/>
      </c>
      <c r="DB10" s="146">
        <f t="shared" si="14"/>
      </c>
      <c r="DC10" s="146">
        <f t="shared" si="14"/>
      </c>
      <c r="DD10" s="146">
        <f t="shared" si="14"/>
      </c>
      <c r="DE10" s="146">
        <f t="shared" si="14"/>
      </c>
      <c r="DF10" s="146">
        <f t="shared" si="14"/>
        <v>0.9259259259259258</v>
      </c>
      <c r="DG10" s="146">
        <f t="shared" si="14"/>
      </c>
      <c r="DH10" s="146">
        <f t="shared" si="14"/>
      </c>
      <c r="DI10" s="146">
        <f t="shared" si="14"/>
      </c>
      <c r="DJ10" s="146">
        <f t="shared" si="14"/>
      </c>
      <c r="DK10" s="146">
        <f t="shared" si="14"/>
        <v>0.9259259259259258</v>
      </c>
      <c r="DL10" s="146">
        <f t="shared" si="14"/>
        <v>3.3950617283950617</v>
      </c>
      <c r="DM10" s="146">
        <f t="shared" si="14"/>
      </c>
      <c r="DN10" s="146">
        <f t="shared" si="14"/>
        <v>0.30864197530864196</v>
      </c>
      <c r="DO10" s="146">
        <f t="shared" si="14"/>
      </c>
      <c r="DP10" s="146">
        <f t="shared" si="14"/>
      </c>
      <c r="DQ10" s="146">
        <f t="shared" si="14"/>
      </c>
      <c r="DR10" s="146">
        <f t="shared" si="14"/>
      </c>
      <c r="DS10" s="146">
        <f t="shared" si="14"/>
      </c>
      <c r="DT10" s="146">
        <f t="shared" si="14"/>
      </c>
      <c r="DU10" s="146">
        <f t="shared" si="14"/>
      </c>
      <c r="DV10" s="146">
        <f t="shared" si="14"/>
      </c>
      <c r="DW10" s="146">
        <f t="shared" si="14"/>
      </c>
      <c r="DX10" s="146">
        <f t="shared" si="14"/>
      </c>
      <c r="DY10" s="146">
        <f t="shared" si="14"/>
      </c>
      <c r="DZ10" s="146">
        <f t="shared" si="14"/>
        <v>1.5432098765432098</v>
      </c>
      <c r="EA10" s="146">
        <f t="shared" si="14"/>
        <v>1.2345679012345678</v>
      </c>
      <c r="EB10" s="146">
        <f aca="true" t="shared" si="15" ref="EB10:EY10">IF(EB7="","",(EB7/$C$19)*100)</f>
      </c>
      <c r="EC10" s="146">
        <f t="shared" si="15"/>
      </c>
      <c r="ED10" s="146">
        <f t="shared" si="15"/>
        <v>2.7777777777777777</v>
      </c>
      <c r="EE10" s="146">
        <f t="shared" si="15"/>
        <v>11.11111111111111</v>
      </c>
      <c r="EF10" s="146">
        <f t="shared" si="15"/>
      </c>
      <c r="EG10" s="146">
        <f t="shared" si="15"/>
      </c>
      <c r="EH10" s="146">
        <f t="shared" si="15"/>
      </c>
      <c r="EI10" s="146">
        <f t="shared" si="15"/>
      </c>
      <c r="EJ10" s="146">
        <f t="shared" si="15"/>
      </c>
      <c r="EK10" s="146">
        <f t="shared" si="15"/>
      </c>
      <c r="EL10" s="146">
        <f t="shared" si="15"/>
        <v>2.4691358024691357</v>
      </c>
      <c r="EM10" s="146">
        <f t="shared" si="15"/>
      </c>
      <c r="EN10" s="146">
        <f t="shared" si="15"/>
      </c>
      <c r="EO10" s="146">
        <f t="shared" si="15"/>
      </c>
      <c r="EP10" s="146">
        <f t="shared" si="15"/>
      </c>
      <c r="EQ10" s="146">
        <f t="shared" si="15"/>
        <v>0.6172839506172839</v>
      </c>
      <c r="ER10" s="146">
        <f t="shared" si="15"/>
      </c>
      <c r="ES10" s="146">
        <f t="shared" si="15"/>
      </c>
      <c r="ET10" s="146">
        <f t="shared" si="15"/>
      </c>
      <c r="EU10" s="146">
        <f t="shared" si="15"/>
      </c>
      <c r="EV10" s="146">
        <f t="shared" si="15"/>
      </c>
      <c r="EW10" s="146">
        <f t="shared" si="15"/>
      </c>
      <c r="EX10" s="146">
        <f t="shared" si="15"/>
      </c>
      <c r="EY10" s="146">
        <f t="shared" si="15"/>
      </c>
    </row>
    <row r="11" spans="1:155" s="156" customFormat="1" ht="12.75">
      <c r="A11" s="154"/>
      <c r="B11" s="143" t="s">
        <v>64</v>
      </c>
      <c r="C11" s="155">
        <f>IF(C17="","",AVERAGE('ENTRY '!Q2:Q436))</f>
        <v>2.3405017921146953</v>
      </c>
      <c r="D11" s="155">
        <f>IF(D7="","",AVERAGE('ENTRY '!R2:R436))</f>
        <v>1.6363636363636365</v>
      </c>
      <c r="E11" s="155">
        <f>IF(E7="","",AVERAGE('ENTRY '!S2:S436))</f>
        <v>1.4444444444444444</v>
      </c>
      <c r="F11" s="155">
        <f>IF(F7="","",AVERAGE('ENTRY '!T2:T436))</f>
      </c>
      <c r="G11" s="155">
        <f>IF(G7="","",AVERAGE('ENTRY '!U2:U436))</f>
      </c>
      <c r="H11" s="155">
        <f>IF(H7="","",AVERAGE('ENTRY '!V2:V436))</f>
        <v>1.0476190476190477</v>
      </c>
      <c r="I11" s="155">
        <f>IF(I7="","",AVERAGE('ENTRY '!W2:W436))</f>
      </c>
      <c r="J11" s="155">
        <f>IF(J7="","",AVERAGE('ENTRY '!X2:X436))</f>
        <v>1.2962962962962963</v>
      </c>
      <c r="K11" s="155">
        <f>IF(K7="","",AVERAGE('ENTRY '!Y2:Y436))</f>
      </c>
      <c r="L11" s="155">
        <f>IF(L7="","",AVERAGE('ENTRY '!Z2:Z436))</f>
      </c>
      <c r="M11" s="155">
        <f>IF(M7="","",AVERAGE('ENTRY '!AA2:AA436))</f>
      </c>
      <c r="N11" s="155">
        <f>IF(N7="","",AVERAGE('ENTRY '!AB2:AB436))</f>
      </c>
      <c r="O11" s="155">
        <f>IF(O7="","",AVERAGE('ENTRY '!AC2:AC436))</f>
      </c>
      <c r="P11" s="155">
        <f>IF(P7="","",AVERAGE('ENTRY '!AD2:AD436))</f>
      </c>
      <c r="Q11" s="155">
        <f>IF(Q7="","",AVERAGE('ENTRY '!AE2:AE436))</f>
        <v>1.2702702702702702</v>
      </c>
      <c r="R11" s="155">
        <f>IF(R7="","",AVERAGE('ENTRY '!AF2:AF436))</f>
      </c>
      <c r="S11" s="155">
        <f>IF(S7="","",AVERAGE('ENTRY '!AG2:AG436))</f>
        <v>1.2222222222222223</v>
      </c>
      <c r="T11" s="155">
        <f>IF(T7="","",AVERAGE('ENTRY '!AH2:AH436))</f>
      </c>
      <c r="U11" s="155">
        <f>IF(U7="","",AVERAGE('ENTRY '!AI2:AI436))</f>
      </c>
      <c r="V11" s="155">
        <f>IF(V7="","",AVERAGE('ENTRY '!AJ2:AJ436))</f>
      </c>
      <c r="W11" s="155">
        <f>IF(W7="","",AVERAGE('ENTRY '!AK2:AK436))</f>
      </c>
      <c r="X11" s="155">
        <f>IF(X7="","",AVERAGE('ENTRY '!AL2:AL436))</f>
      </c>
      <c r="Y11" s="155">
        <f>IF(Y7="","",AVERAGE('ENTRY '!AM2:AM436))</f>
        <v>1</v>
      </c>
      <c r="Z11" s="155">
        <f>IF(Z7="","",AVERAGE('ENTRY '!AN2:AN436))</f>
      </c>
      <c r="AA11" s="155">
        <f>IF(AA7="","",AVERAGE('ENTRY '!AO2:AO436))</f>
      </c>
      <c r="AB11" s="155">
        <f>IF(AB7="","",AVERAGE('ENTRY '!AP2:AP436))</f>
      </c>
      <c r="AC11" s="155">
        <f>IF(AC7="","",AVERAGE('ENTRY '!AQ2:AQ436))</f>
        <v>1.4274809160305344</v>
      </c>
      <c r="AD11" s="155">
        <f>IF(AD7="","",AVERAGE('ENTRY '!AR2:AR436))</f>
      </c>
      <c r="AE11" s="155">
        <f>IF(AE7="","",AVERAGE('ENTRY '!AS2:AS436))</f>
        <v>1</v>
      </c>
      <c r="AF11" s="155">
        <f>IF(AF7="","",AVERAGE('ENTRY '!AT2:AT436))</f>
      </c>
      <c r="AG11" s="155">
        <f>IF(AG7="","",AVERAGE('ENTRY '!AU2:AU436))</f>
      </c>
      <c r="AH11" s="155">
        <f>IF(AH7="","",AVERAGE('ENTRY '!AV2:AV436))</f>
      </c>
      <c r="AI11" s="155">
        <f>IF(AI7="","",AVERAGE('ENTRY '!AW2:AW436))</f>
        <v>1</v>
      </c>
      <c r="AJ11" s="155">
        <f>IF(AJ7="","",AVERAGE('ENTRY '!AX2:AX436))</f>
      </c>
      <c r="AK11" s="155">
        <f>IF(AK7="","",AVERAGE('ENTRY '!AY2:AY436))</f>
      </c>
      <c r="AL11" s="155">
        <f>IF(AL7="","",AVERAGE('ENTRY '!AZ2:AZ436))</f>
      </c>
      <c r="AM11" s="155">
        <f>IF(AM7="","",AVERAGE('ENTRY '!BA2:BA436))</f>
      </c>
      <c r="AN11" s="155">
        <f>IF(AN7="","",AVERAGE('ENTRY '!BB2:BB436))</f>
      </c>
      <c r="AO11" s="155">
        <f>IF(AO7="","",AVERAGE('ENTRY '!BC2:BC436))</f>
      </c>
      <c r="AP11" s="155">
        <f>IF(AP7="","",AVERAGE('ENTRY '!BD2:BD436))</f>
      </c>
      <c r="AQ11" s="155">
        <f>IF(AQ7="","",AVERAGE('ENTRY '!BE2:BE436))</f>
      </c>
      <c r="AR11" s="155">
        <f>IF(AR7="","",AVERAGE('ENTRY '!BF2:BF436))</f>
      </c>
      <c r="AS11" s="155">
        <f>IF(AS7="","",AVERAGE('ENTRY '!BG2:BG436))</f>
        <v>1.037037037037037</v>
      </c>
      <c r="AT11" s="155">
        <f>IF(AT7="","",AVERAGE('ENTRY '!BH2:BH436))</f>
      </c>
      <c r="AU11" s="155">
        <f>IF(AU7="","",AVERAGE('ENTRY '!BI2:BI436))</f>
      </c>
      <c r="AV11" s="155">
        <f>IF(AV7="","",AVERAGE('ENTRY '!BJ2:BJ436))</f>
      </c>
      <c r="AW11" s="155">
        <f>IF(AW7="","",AVERAGE('ENTRY '!BK2:BK436))</f>
      </c>
      <c r="AX11" s="155">
        <f>IF(AX7="","",AVERAGE('ENTRY '!BL2:BL436))</f>
      </c>
      <c r="AY11" s="155">
        <f>IF(AY7="","",AVERAGE('ENTRY '!BM2:BM436))</f>
      </c>
      <c r="AZ11" s="155">
        <f>IF(AZ7="","",AVERAGE('ENTRY '!BN2:BN436))</f>
      </c>
      <c r="BA11" s="155">
        <f>IF(BA7="","",AVERAGE('ENTRY '!BO2:BO436))</f>
        <v>1.24</v>
      </c>
      <c r="BB11" s="155">
        <f>IF(BB7="","",AVERAGE('ENTRY '!BP2:BP436))</f>
      </c>
      <c r="BC11" s="155">
        <f>IF(BC7="","",AVERAGE('ENTRY '!BQ2:BQ436))</f>
        <v>1.375</v>
      </c>
      <c r="BD11" s="155">
        <f>IF(BD7="","",AVERAGE('ENTRY '!BR2:BR436))</f>
        <v>1</v>
      </c>
      <c r="BE11" s="155">
        <f>IF(BE7="","",AVERAGE('ENTRY '!BS2:BS436))</f>
      </c>
      <c r="BF11" s="155">
        <f>IF(BF7="","",AVERAGE('ENTRY '!BT2:BT436))</f>
      </c>
      <c r="BG11" s="155">
        <f>IF(BG7="","",AVERAGE('ENTRY '!BU2:BU436))</f>
      </c>
      <c r="BH11" s="155">
        <f>IF(BH7="","",AVERAGE('ENTRY '!BV2:BV436))</f>
      </c>
      <c r="BI11" s="155">
        <f>IF(BI7="","",AVERAGE('ENTRY '!BW2:BW436))</f>
        <v>1.5</v>
      </c>
      <c r="BJ11" s="155">
        <f>IF(BJ7="","",AVERAGE('ENTRY '!BX2:BX436))</f>
      </c>
      <c r="BK11" s="155">
        <f>IF(BK7="","",AVERAGE('ENTRY '!BY2:BY436))</f>
      </c>
      <c r="BL11" s="155">
        <f>IF(BL7="","",AVERAGE('ENTRY '!BZ2:BZ436))</f>
      </c>
      <c r="BM11" s="155">
        <f>IF(BM7="","",AVERAGE('ENTRY '!CA2:CA436))</f>
        <v>1.75</v>
      </c>
      <c r="BN11" s="155">
        <f>IF(BN7="","",AVERAGE('ENTRY '!CB2:CB436))</f>
        <v>2.142857142857143</v>
      </c>
      <c r="BO11" s="155">
        <f>IF(BO7="","",AVERAGE('ENTRY '!CC2:CC436))</f>
      </c>
      <c r="BP11" s="155">
        <f>IF(BP7="","",AVERAGE('ENTRY '!CD2:CD436))</f>
      </c>
      <c r="BQ11" s="155">
        <f>IF(BQ7="","",AVERAGE('ENTRY '!CE2:CE436))</f>
      </c>
      <c r="BR11" s="155">
        <f>IF(BR7="","",AVERAGE('ENTRY '!CF2:CF436))</f>
      </c>
      <c r="BS11" s="155">
        <f>IF(BS7="","",AVERAGE('ENTRY '!CG2:CG436))</f>
      </c>
      <c r="BT11" s="155">
        <f>IF(BT7="","",AVERAGE('ENTRY '!CH2:CH436))</f>
      </c>
      <c r="BU11" s="155">
        <f>IF(BU7="","",AVERAGE('ENTRY '!CI2:CI436))</f>
        <v>1.087719298245614</v>
      </c>
      <c r="BV11" s="155">
        <f>IF(BV7="","",AVERAGE('ENTRY '!CJ2:CJ436))</f>
      </c>
      <c r="BW11" s="155">
        <f>IF(BW7="","",AVERAGE('ENTRY '!CK2:CK436))</f>
      </c>
      <c r="BX11" s="155">
        <f>IF(BX7="","",AVERAGE('ENTRY '!CL2:CL436))</f>
      </c>
      <c r="BY11" s="155">
        <f>IF(BY7="","",AVERAGE('ENTRY '!CM2:CM436))</f>
      </c>
      <c r="BZ11" s="155">
        <f>IF(BZ7="","",AVERAGE('ENTRY '!CN2:CN436))</f>
      </c>
      <c r="CA11" s="155">
        <f>IF(CA7="","",AVERAGE('ENTRY '!CO2:CO436))</f>
        <v>1.3333333333333333</v>
      </c>
      <c r="CB11" s="155">
        <f>IF(CB7="","",AVERAGE('ENTRY '!CP2:CP436))</f>
        <v>1</v>
      </c>
      <c r="CC11" s="155">
        <f>IF(CC7="","",AVERAGE('ENTRY '!CQ2:CQ436))</f>
      </c>
      <c r="CD11" s="155">
        <f>IF(CD7="","",AVERAGE('ENTRY '!CR2:CR436))</f>
      </c>
      <c r="CE11" s="155">
        <f>IF(CE7="","",AVERAGE('ENTRY '!CS2:CS436))</f>
      </c>
      <c r="CF11" s="155">
        <f>IF(CF7="","",AVERAGE('ENTRY '!CT2:CT436))</f>
      </c>
      <c r="CG11" s="155">
        <f>IF(CG7="","",AVERAGE('ENTRY '!CU2:CU436))</f>
      </c>
      <c r="CH11" s="155">
        <f>IF(CH7="","",AVERAGE('ENTRY '!CV2:CV436))</f>
      </c>
      <c r="CI11" s="155">
        <f>IF(CI7="","",AVERAGE('ENTRY '!CW2:CW436))</f>
        <v>1.25</v>
      </c>
      <c r="CJ11" s="155">
        <f>IF(CJ7="","",AVERAGE('ENTRY '!CX2:CX436))</f>
      </c>
      <c r="CK11" s="155">
        <f>IF(CK7="","",AVERAGE('ENTRY '!CY2:CY436))</f>
        <v>1.069767441860465</v>
      </c>
      <c r="CL11" s="155">
        <f>IF(CL7="","",AVERAGE('ENTRY '!CZ2:CZ436))</f>
        <v>1.3666666666666667</v>
      </c>
      <c r="CM11" s="155">
        <f>IF(CM7="","",AVERAGE('ENTRY '!DA2:DA436))</f>
        <v>2.0346534653465347</v>
      </c>
      <c r="CN11" s="155">
        <f>IF(CN7="","",AVERAGE('ENTRY '!DB2:DB436))</f>
      </c>
      <c r="CO11" s="155">
        <f>IF(CO7="","",AVERAGE('ENTRY '!DC2:DC436))</f>
      </c>
      <c r="CP11" s="155">
        <f>IF(CP7="","",AVERAGE('ENTRY '!DD2:DD436))</f>
      </c>
      <c r="CQ11" s="155">
        <f>IF(CQ7="","",AVERAGE('ENTRY '!DE2:DE436))</f>
        <v>1.4747474747474747</v>
      </c>
      <c r="CR11" s="155">
        <f>IF(CR7="","",AVERAGE('ENTRY '!DF2:DF436))</f>
        <v>1</v>
      </c>
      <c r="CS11" s="155">
        <f>IF(CS7="","",AVERAGE('ENTRY '!DG2:DG436))</f>
      </c>
      <c r="CT11" s="155">
        <f>IF(CT7="","",AVERAGE('ENTRY '!DH2:DH436))</f>
      </c>
      <c r="CU11" s="155">
        <f>IF(CU7="","",AVERAGE('ENTRY '!DI2:DI436))</f>
      </c>
      <c r="CV11" s="155">
        <f>IF(CV7="","",AVERAGE('ENTRY '!DJ2:DJ436))</f>
      </c>
      <c r="CW11" s="155">
        <f>IF(CW7="","",AVERAGE('ENTRY '!DK2:DK436))</f>
      </c>
      <c r="CX11" s="155">
        <f>IF(CX7="","",AVERAGE('ENTRY '!DL2:DL436))</f>
      </c>
      <c r="CY11" s="155">
        <f>IF(CY7="","",AVERAGE('ENTRY '!DM2:DM436))</f>
      </c>
      <c r="CZ11" s="155">
        <f>IF(CZ7="","",AVERAGE('ENTRY '!DN2:DN436))</f>
      </c>
      <c r="DA11" s="155">
        <f>IF(DA7="","",AVERAGE('ENTRY '!DO2:DO436))</f>
      </c>
      <c r="DB11" s="155">
        <f>IF(DB7="","",AVERAGE('ENTRY '!DP2:DP436))</f>
      </c>
      <c r="DC11" s="155">
        <f>IF(DC7="","",AVERAGE('ENTRY '!DQ2:DQ436))</f>
      </c>
      <c r="DD11" s="155">
        <f>IF(DD7="","",AVERAGE('ENTRY '!DR2:DR436))</f>
      </c>
      <c r="DE11" s="155">
        <f>IF(DE7="","",AVERAGE('ENTRY '!DS2:DS436))</f>
      </c>
      <c r="DF11" s="155">
        <f>IF(DF7="","",AVERAGE('ENTRY '!DT2:DT436))</f>
        <v>1.6666666666666667</v>
      </c>
      <c r="DG11" s="155">
        <f>IF(DG7="","",AVERAGE('ENTRY '!DU2:DU436))</f>
      </c>
      <c r="DH11" s="155">
        <f>IF(DH7="","",AVERAGE('ENTRY '!DV2:DV436))</f>
      </c>
      <c r="DI11" s="155">
        <f>IF(DI7="","",AVERAGE('ENTRY '!DW2:DW436))</f>
      </c>
      <c r="DJ11" s="155">
        <f>IF(DJ7="","",AVERAGE('ENTRY '!DX2:DX436))</f>
      </c>
      <c r="DK11" s="155">
        <f>IF(DK7="","",AVERAGE('ENTRY '!DY2:DY436))</f>
        <v>1.3333333333333333</v>
      </c>
      <c r="DL11" s="155">
        <f>IF(DL7="","",AVERAGE('ENTRY '!DZ2:DZ436))</f>
        <v>2.3636363636363638</v>
      </c>
      <c r="DM11" s="155">
        <f>IF(DM7="","",AVERAGE('ENTRY '!EA2:EA436))</f>
      </c>
      <c r="DN11" s="155">
        <f>IF(DN7="","",AVERAGE('ENTRY '!EB2:EB436))</f>
        <v>2</v>
      </c>
      <c r="DO11" s="155">
        <f>IF(DO7="","",AVERAGE('ENTRY '!EC2:EC436))</f>
      </c>
      <c r="DP11" s="155">
        <f>IF(DP7="","",AVERAGE('ENTRY '!ED2:ED436))</f>
      </c>
      <c r="DQ11" s="155">
        <f>IF(DQ7="","",AVERAGE('ENTRY '!EE2:EE436))</f>
      </c>
      <c r="DR11" s="155">
        <f>IF(DR7="","",AVERAGE('ENTRY '!EF2:EF436))</f>
      </c>
      <c r="DS11" s="155">
        <f>IF(DS7="","",AVERAGE('ENTRY '!EG2:EG436))</f>
      </c>
      <c r="DT11" s="155">
        <f>IF(DT7="","",AVERAGE('ENTRY '!EH2:EH436))</f>
      </c>
      <c r="DU11" s="155">
        <f>IF(DU7="","",AVERAGE('ENTRY '!EI2:EI436))</f>
      </c>
      <c r="DV11" s="155">
        <f>IF(DV7="","",AVERAGE('ENTRY '!EJ2:EJ436))</f>
      </c>
      <c r="DW11" s="155">
        <f>IF(DW7="","",AVERAGE('ENTRY '!EK2:EK436))</f>
      </c>
      <c r="DX11" s="155">
        <f>IF(DX7="","",AVERAGE('ENTRY '!EL2:EL436))</f>
      </c>
      <c r="DY11" s="155">
        <f>IF(DY7="","",AVERAGE('ENTRY '!EM2:EM436))</f>
      </c>
      <c r="DZ11" s="155">
        <f>IF(DZ7="","",AVERAGE('ENTRY '!EN2:EN436))</f>
        <v>1.4</v>
      </c>
      <c r="EA11" s="155">
        <f>IF(EA7="","",AVERAGE('ENTRY '!EO2:EO436))</f>
        <v>1</v>
      </c>
      <c r="EB11" s="155">
        <f>IF(EB7="","",AVERAGE('ENTRY '!EP2:EP436))</f>
      </c>
      <c r="EC11" s="155">
        <f>IF(EC7="","",AVERAGE('ENTRY '!EQ2:EQ436))</f>
      </c>
      <c r="ED11" s="155">
        <f>IF(ED7="","",AVERAGE('ENTRY '!ER2:ER436))</f>
        <v>1.4444444444444444</v>
      </c>
      <c r="EE11" s="155">
        <f>IF(EE7="","",AVERAGE('ENTRY '!ES2:ES436))</f>
        <v>1.0833333333333333</v>
      </c>
      <c r="EF11" s="155">
        <f>IF(EF7="","",AVERAGE('ENTRY '!ET2:ET436))</f>
      </c>
      <c r="EG11" s="155">
        <f>IF(EG7="","",AVERAGE('ENTRY '!EU2:EU436))</f>
      </c>
      <c r="EH11" s="155">
        <f>IF(EH7="","",AVERAGE('ENTRY '!EV2:EV436))</f>
      </c>
      <c r="EI11" s="155">
        <f>IF(EI7="","",AVERAGE('ENTRY '!EW2:EW436))</f>
      </c>
      <c r="EJ11" s="155">
        <f>IF(EJ7="","",AVERAGE('ENTRY '!EX2:EX436))</f>
      </c>
      <c r="EK11" s="155">
        <f>IF(EK7="","",AVERAGE('ENTRY '!EY2:EY436))</f>
      </c>
      <c r="EL11" s="155">
        <f>IF(EL7="","",AVERAGE('ENTRY '!EZ2:EZ436))</f>
        <v>1.875</v>
      </c>
      <c r="EM11" s="155">
        <f>IF(EM7="","",AVERAGE('ENTRY '!FA2:FA436))</f>
      </c>
      <c r="EN11" s="155">
        <f>IF(EN7="","",AVERAGE('ENTRY '!FB2:FB436))</f>
      </c>
      <c r="EO11" s="155">
        <f>IF(EO7="","",AVERAGE('ENTRY '!FC2:FC436))</f>
      </c>
      <c r="EP11" s="155">
        <f>IF(EP7="","",AVERAGE('ENTRY '!FD2:FD436))</f>
      </c>
      <c r="EQ11" s="155">
        <f>IF(EQ7="","",AVERAGE('ENTRY '!FE2:FE436))</f>
        <v>3</v>
      </c>
      <c r="ER11" s="155">
        <f>IF(ER7="","",AVERAGE('ENTRY '!FF2:FF436))</f>
      </c>
      <c r="ES11" s="155">
        <f>IF(ES7="","",AVERAGE('ENTRY '!FG2:FG436))</f>
      </c>
      <c r="ET11" s="155">
        <f>IF(ET7="","",AVERAGE('ENTRY '!FH2:FH436))</f>
      </c>
      <c r="EU11" s="155">
        <f>IF(EU7="","",AVERAGE('ENTRY '!FI2:FI436))</f>
      </c>
      <c r="EV11" s="155">
        <f>IF(EV7="","",AVERAGE('ENTRY '!FJ2:FJ436))</f>
      </c>
      <c r="EW11" s="155">
        <f>IF(EW7="","",AVERAGE('ENTRY '!FK2:FK436))</f>
      </c>
      <c r="EX11" s="155">
        <f>IF(EX7="","",AVERAGE('ENTRY '!FL2:FL436))</f>
      </c>
      <c r="EY11" s="155">
        <f>IF(EY7="","",AVERAGE('ENTRY '!FM2:FM436))</f>
      </c>
    </row>
    <row r="12" spans="1:155" s="164" customFormat="1" ht="12.75">
      <c r="A12" s="161"/>
      <c r="B12" s="162" t="s">
        <v>62</v>
      </c>
      <c r="C12" s="163"/>
      <c r="D12" s="163">
        <f>IF(COUNTIF('ENTRY '!R2:R436,"v")=0,"",(COUNTIF('ENTRY '!R2:R436,"v")))</f>
      </c>
      <c r="E12" s="163">
        <f>IF(COUNTIF('ENTRY '!S2:S436,"v")=0,"",(COUNTIF('ENTRY '!S2:S436,"v")))</f>
      </c>
      <c r="F12" s="163">
        <f>IF(COUNTIF('ENTRY '!T2:T436,"v")=0,"",(COUNTIF('ENTRY '!T2:T436,"v")))</f>
      </c>
      <c r="G12" s="163">
        <f>IF(COUNTIF('ENTRY '!U2:U436,"v")=0,"",(COUNTIF('ENTRY '!U2:U436,"v")))</f>
      </c>
      <c r="H12" s="163">
        <f>IF(COUNTIF('ENTRY '!V2:V436,"v")=0,"",(COUNTIF('ENTRY '!V2:V436,"v")))</f>
      </c>
      <c r="I12" s="163">
        <f>IF(COUNTIF('ENTRY '!W2:W436,"v")=0,"",(COUNTIF('ENTRY '!W2:W436,"v")))</f>
      </c>
      <c r="J12" s="163">
        <f>IF(COUNTIF('ENTRY '!X2:X436,"v")=0,"",(COUNTIF('ENTRY '!X2:X436,"v")))</f>
      </c>
      <c r="K12" s="163">
        <f>IF(COUNTIF('ENTRY '!Y2:Y436,"v")=0,"",(COUNTIF('ENTRY '!Y2:Y436,"v")))</f>
      </c>
      <c r="L12" s="163">
        <f>IF(COUNTIF('ENTRY '!Z2:Z436,"v")=0,"",(COUNTIF('ENTRY '!Z2:Z436,"v")))</f>
      </c>
      <c r="M12" s="163">
        <f>IF(COUNTIF('ENTRY '!AA2:AA436,"v")=0,"",(COUNTIF('ENTRY '!AA2:AA436,"v")))</f>
      </c>
      <c r="N12" s="163">
        <f>IF(COUNTIF('ENTRY '!AB2:AB436,"v")=0,"",(COUNTIF('ENTRY '!AB2:AB436,"v")))</f>
      </c>
      <c r="O12" s="163">
        <f>IF(COUNTIF('ENTRY '!AC2:AC436,"v")=0,"",(COUNTIF('ENTRY '!AC2:AC436,"v")))</f>
      </c>
      <c r="P12" s="163">
        <f>IF(COUNTIF('ENTRY '!AD2:AD436,"v")=0,"",(COUNTIF('ENTRY '!AD2:AD436,"v")))</f>
      </c>
      <c r="Q12" s="163">
        <f>IF(COUNTIF('ENTRY '!AE2:AE436,"v")=0,"",(COUNTIF('ENTRY '!AE2:AE436,"v")))</f>
      </c>
      <c r="R12" s="163">
        <f>IF(COUNTIF('ENTRY '!AF2:AF436,"v")=0,"",(COUNTIF('ENTRY '!AF2:AF436,"v")))</f>
      </c>
      <c r="S12" s="163">
        <f>IF(COUNTIF('ENTRY '!AG2:AG436,"v")=0,"",(COUNTIF('ENTRY '!AG2:AG436,"v")))</f>
      </c>
      <c r="T12" s="163">
        <f>IF(COUNTIF('ENTRY '!AH2:AH436,"v")=0,"",(COUNTIF('ENTRY '!AH2:AH436,"v")))</f>
      </c>
      <c r="U12" s="163">
        <f>IF(COUNTIF('ENTRY '!AI2:AI436,"v")=0,"",(COUNTIF('ENTRY '!AI2:AI436,"v")))</f>
      </c>
      <c r="V12" s="163">
        <f>IF(COUNTIF('ENTRY '!AJ2:AJ436,"v")=0,"",(COUNTIF('ENTRY '!AJ2:AJ436,"v")))</f>
      </c>
      <c r="W12" s="163">
        <f>IF(COUNTIF('ENTRY '!AK2:AK436,"v")=0,"",(COUNTIF('ENTRY '!AK2:AK436,"v")))</f>
      </c>
      <c r="X12" s="163">
        <f>IF(COUNTIF('ENTRY '!AL2:AL436,"v")=0,"",(COUNTIF('ENTRY '!AL2:AL436,"v")))</f>
      </c>
      <c r="Y12" s="163">
        <f>IF(COUNTIF('ENTRY '!AM2:AM436,"v")=0,"",(COUNTIF('ENTRY '!AM2:AM436,"v")))</f>
      </c>
      <c r="Z12" s="163">
        <f>IF(COUNTIF('ENTRY '!AN2:AN436,"v")=0,"",(COUNTIF('ENTRY '!AN2:AN436,"v")))</f>
      </c>
      <c r="AA12" s="163">
        <f>IF(COUNTIF('ENTRY '!AO2:AO436,"v")=0,"",(COUNTIF('ENTRY '!AO2:AO436,"v")))</f>
      </c>
      <c r="AB12" s="163">
        <f>IF(COUNTIF('ENTRY '!AP2:AP436,"v")=0,"",(COUNTIF('ENTRY '!AP2:AP436,"v")))</f>
      </c>
      <c r="AC12" s="163">
        <f>IF(COUNTIF('ENTRY '!AQ2:AQ436,"v")=0,"",(COUNTIF('ENTRY '!AQ2:AQ436,"v")))</f>
      </c>
      <c r="AD12" s="163">
        <f>IF(COUNTIF('ENTRY '!AR2:AR436,"v")=0,"",(COUNTIF('ENTRY '!AR2:AR436,"v")))</f>
      </c>
      <c r="AE12" s="163">
        <f>IF(COUNTIF('ENTRY '!AS2:AS436,"v")=0,"",(COUNTIF('ENTRY '!AS2:AS436,"v")))</f>
      </c>
      <c r="AF12" s="163">
        <f>IF(COUNTIF('ENTRY '!AT2:AT436,"v")=0,"",(COUNTIF('ENTRY '!AT2:AT436,"v")))</f>
      </c>
      <c r="AG12" s="163">
        <f>IF(COUNTIF('ENTRY '!AU2:AU436,"v")=0,"",(COUNTIF('ENTRY '!AU2:AU436,"v")))</f>
      </c>
      <c r="AH12" s="163">
        <f>IF(COUNTIF('ENTRY '!AV2:AV436,"v")=0,"",(COUNTIF('ENTRY '!AV2:AV436,"v")))</f>
      </c>
      <c r="AI12" s="163">
        <f>IF(COUNTIF('ENTRY '!AW2:AW436,"v")=0,"",(COUNTIF('ENTRY '!AW2:AW436,"v")))</f>
      </c>
      <c r="AJ12" s="163">
        <f>IF(COUNTIF('ENTRY '!AX2:AX436,"v")=0,"",(COUNTIF('ENTRY '!AX2:AX436,"v")))</f>
      </c>
      <c r="AK12" s="163">
        <f>IF(COUNTIF('ENTRY '!AY2:AY436,"v")=0,"",(COUNTIF('ENTRY '!AY2:AY436,"v")))</f>
      </c>
      <c r="AL12" s="163">
        <f>IF(COUNTIF('ENTRY '!AZ2:AZ436,"v")=0,"",(COUNTIF('ENTRY '!AZ2:AZ436,"v")))</f>
      </c>
      <c r="AM12" s="163">
        <f>IF(COUNTIF('ENTRY '!BA2:BA436,"v")=0,"",(COUNTIF('ENTRY '!BA2:BA436,"v")))</f>
      </c>
      <c r="AN12" s="163">
        <f>IF(COUNTIF('ENTRY '!BB2:BB436,"v")=0,"",(COUNTIF('ENTRY '!BB2:BB436,"v")))</f>
      </c>
      <c r="AO12" s="163">
        <f>IF(COUNTIF('ENTRY '!BC2:BC436,"v")=0,"",(COUNTIF('ENTRY '!BC2:BC436,"v")))</f>
      </c>
      <c r="AP12" s="163">
        <f>IF(COUNTIF('ENTRY '!BD2:BD436,"v")=0,"",(COUNTIF('ENTRY '!BD2:BD436,"v")))</f>
      </c>
      <c r="AQ12" s="163">
        <f>IF(COUNTIF('ENTRY '!BE2:BE436,"v")=0,"",(COUNTIF('ENTRY '!BE2:BE436,"v")))</f>
      </c>
      <c r="AR12" s="163">
        <f>IF(COUNTIF('ENTRY '!BF2:BF436,"v")=0,"",(COUNTIF('ENTRY '!BF2:BF436,"v")))</f>
      </c>
      <c r="AS12" s="163">
        <f>IF(COUNTIF('ENTRY '!BG2:BG436,"v")=0,"",(COUNTIF('ENTRY '!BG2:BG436,"v")))</f>
      </c>
      <c r="AT12" s="163">
        <f>IF(COUNTIF('ENTRY '!BH2:BH436,"v")=0,"",(COUNTIF('ENTRY '!BH2:BH436,"v")))</f>
      </c>
      <c r="AU12" s="163">
        <f>IF(COUNTIF('ENTRY '!BI2:BI436,"v")=0,"",(COUNTIF('ENTRY '!BI2:BI436,"v")))</f>
      </c>
      <c r="AV12" s="163">
        <f>IF(COUNTIF('ENTRY '!BJ2:BJ436,"v")=0,"",(COUNTIF('ENTRY '!BJ2:BJ436,"v")))</f>
      </c>
      <c r="AW12" s="163">
        <f>IF(COUNTIF('ENTRY '!BK2:BK436,"v")=0,"",(COUNTIF('ENTRY '!BK2:BK436,"v")))</f>
      </c>
      <c r="AX12" s="163">
        <f>IF(COUNTIF('ENTRY '!BL2:BL436,"v")=0,"",(COUNTIF('ENTRY '!BL2:BL436,"v")))</f>
      </c>
      <c r="AY12" s="163">
        <f>IF(COUNTIF('ENTRY '!BM2:BM436,"v")=0,"",(COUNTIF('ENTRY '!BM2:BM436,"v")))</f>
      </c>
      <c r="AZ12" s="163">
        <f>IF(COUNTIF('ENTRY '!BN2:BN436,"v")=0,"",(COUNTIF('ENTRY '!BN2:BN436,"v")))</f>
      </c>
      <c r="BA12" s="163">
        <f>IF(COUNTIF('ENTRY '!BO2:BO436,"v")=0,"",(COUNTIF('ENTRY '!BO2:BO436,"v")))</f>
      </c>
      <c r="BB12" s="163">
        <f>IF(COUNTIF('ENTRY '!BP2:BP436,"v")=0,"",(COUNTIF('ENTRY '!BP2:BP436,"v")))</f>
      </c>
      <c r="BC12" s="163">
        <f>IF(COUNTIF('ENTRY '!BQ2:BQ436,"v")=0,"",(COUNTIF('ENTRY '!BQ2:BQ436,"v")))</f>
      </c>
      <c r="BD12" s="163">
        <f>IF(COUNTIF('ENTRY '!BR2:BR436,"v")=0,"",(COUNTIF('ENTRY '!BR2:BR436,"v")))</f>
      </c>
      <c r="BE12" s="163">
        <f>IF(COUNTIF('ENTRY '!BS2:BS436,"v")=0,"",(COUNTIF('ENTRY '!BS2:BS436,"v")))</f>
      </c>
      <c r="BF12" s="163">
        <f>IF(COUNTIF('ENTRY '!BT2:BT436,"v")=0,"",(COUNTIF('ENTRY '!BT2:BT436,"v")))</f>
      </c>
      <c r="BG12" s="163">
        <f>IF(COUNTIF('ENTRY '!BU2:BU436,"v")=0,"",(COUNTIF('ENTRY '!BU2:BU436,"v")))</f>
      </c>
      <c r="BH12" s="163">
        <f>IF(COUNTIF('ENTRY '!BV2:BV436,"v")=0,"",(COUNTIF('ENTRY '!BV2:BV436,"v")))</f>
      </c>
      <c r="BI12" s="163">
        <f>IF(COUNTIF('ENTRY '!BW2:BW436,"v")=0,"",(COUNTIF('ENTRY '!BW2:BW436,"v")))</f>
      </c>
      <c r="BJ12" s="163">
        <f>IF(COUNTIF('ENTRY '!BX2:BX436,"v")=0,"",(COUNTIF('ENTRY '!BX2:BX436,"v")))</f>
      </c>
      <c r="BK12" s="163">
        <f>IF(COUNTIF('ENTRY '!BY2:BY436,"v")=0,"",(COUNTIF('ENTRY '!BY2:BY436,"v")))</f>
      </c>
      <c r="BL12" s="163">
        <f>IF(COUNTIF('ENTRY '!BZ2:BZ436,"v")=0,"",(COUNTIF('ENTRY '!BZ2:BZ436,"v")))</f>
      </c>
      <c r="BM12" s="163">
        <f>IF(COUNTIF('ENTRY '!CA2:CA436,"v")=0,"",(COUNTIF('ENTRY '!CA2:CA436,"v")))</f>
      </c>
      <c r="BN12" s="163">
        <f>IF(COUNTIF('ENTRY '!CB2:CB436,"v")=0,"",(COUNTIF('ENTRY '!CB2:CB436,"v")))</f>
      </c>
      <c r="BO12" s="163">
        <f>IF(COUNTIF('ENTRY '!CC2:CC436,"v")=0,"",(COUNTIF('ENTRY '!CC2:CC436,"v")))</f>
      </c>
      <c r="BP12" s="163">
        <f>IF(COUNTIF('ENTRY '!CD2:CD436,"v")=0,"",(COUNTIF('ENTRY '!CD2:CD436,"v")))</f>
      </c>
      <c r="BQ12" s="163">
        <f>IF(COUNTIF('ENTRY '!CE2:CE436,"v")=0,"",(COUNTIF('ENTRY '!CE2:CE436,"v")))</f>
      </c>
      <c r="BR12" s="163">
        <f>IF(COUNTIF('ENTRY '!CF2:CF436,"v")=0,"",(COUNTIF('ENTRY '!CF2:CF436,"v")))</f>
      </c>
      <c r="BS12" s="163">
        <f>IF(COUNTIF('ENTRY '!CG2:CG436,"v")=0,"",(COUNTIF('ENTRY '!CG2:CG436,"v")))</f>
      </c>
      <c r="BT12" s="163">
        <f>IF(COUNTIF('ENTRY '!CH2:CH436,"v")=0,"",(COUNTIF('ENTRY '!CH2:CH436,"v")))</f>
      </c>
      <c r="BU12" s="163">
        <f>IF(COUNTIF('ENTRY '!CI2:CI436,"v")=0,"",(COUNTIF('ENTRY '!CI2:CI436,"v")))</f>
      </c>
      <c r="BV12" s="163">
        <f>IF(COUNTIF('ENTRY '!CJ2:CJ436,"v")=0,"",(COUNTIF('ENTRY '!CJ2:CJ436,"v")))</f>
      </c>
      <c r="BW12" s="163">
        <f>IF(COUNTIF('ENTRY '!CK2:CK436,"v")=0,"",(COUNTIF('ENTRY '!CK2:CK436,"v")))</f>
      </c>
      <c r="BX12" s="163">
        <f>IF(COUNTIF('ENTRY '!CL2:CL436,"v")=0,"",(COUNTIF('ENTRY '!CL2:CL436,"v")))</f>
      </c>
      <c r="BY12" s="163">
        <f>IF(COUNTIF('ENTRY '!CM2:CM436,"v")=0,"",(COUNTIF('ENTRY '!CM2:CM436,"v")))</f>
      </c>
      <c r="BZ12" s="163">
        <f>IF(COUNTIF('ENTRY '!CN2:CN436,"v")=0,"",(COUNTIF('ENTRY '!CN2:CN436,"v")))</f>
      </c>
      <c r="CA12" s="163">
        <f>IF(COUNTIF('ENTRY '!CO2:CO436,"v")=0,"",(COUNTIF('ENTRY '!CO2:CO436,"v")))</f>
      </c>
      <c r="CB12" s="163">
        <f>IF(COUNTIF('ENTRY '!CP2:CP436,"v")=0,"",(COUNTIF('ENTRY '!CP2:CP436,"v")))</f>
      </c>
      <c r="CC12" s="163">
        <f>IF(COUNTIF('ENTRY '!CQ2:CQ436,"v")=0,"",(COUNTIF('ENTRY '!CQ2:CQ436,"v")))</f>
      </c>
      <c r="CD12" s="163">
        <f>IF(COUNTIF('ENTRY '!CR2:CR436,"v")=0,"",(COUNTIF('ENTRY '!CR2:CR436,"v")))</f>
      </c>
      <c r="CE12" s="163">
        <f>IF(COUNTIF('ENTRY '!CS2:CS436,"v")=0,"",(COUNTIF('ENTRY '!CS2:CS436,"v")))</f>
      </c>
      <c r="CF12" s="163">
        <f>IF(COUNTIF('ENTRY '!CT2:CT436,"v")=0,"",(COUNTIF('ENTRY '!CT2:CT436,"v")))</f>
      </c>
      <c r="CG12" s="163">
        <f>IF(COUNTIF('ENTRY '!CU2:CU436,"v")=0,"",(COUNTIF('ENTRY '!CU2:CU436,"v")))</f>
      </c>
      <c r="CH12" s="163">
        <f>IF(COUNTIF('ENTRY '!CV2:CV436,"v")=0,"",(COUNTIF('ENTRY '!CV2:CV436,"v")))</f>
      </c>
      <c r="CI12" s="163">
        <f>IF(COUNTIF('ENTRY '!CW2:CW436,"v")=0,"",(COUNTIF('ENTRY '!CW2:CW436,"v")))</f>
      </c>
      <c r="CJ12" s="163">
        <f>IF(COUNTIF('ENTRY '!CX2:CX436,"v")=0,"",(COUNTIF('ENTRY '!CX2:CX436,"v")))</f>
      </c>
      <c r="CK12" s="163">
        <f>IF(COUNTIF('ENTRY '!CY2:CY436,"v")=0,"",(COUNTIF('ENTRY '!CY2:CY436,"v")))</f>
      </c>
      <c r="CL12" s="163">
        <f>IF(COUNTIF('ENTRY '!CZ2:CZ436,"v")=0,"",(COUNTIF('ENTRY '!CZ2:CZ436,"v")))</f>
      </c>
      <c r="CM12" s="163">
        <f>IF(COUNTIF('ENTRY '!DA2:DA436,"v")=0,"",(COUNTIF('ENTRY '!DA2:DA436,"v")))</f>
      </c>
      <c r="CN12" s="163">
        <f>IF(COUNTIF('ENTRY '!DB2:DB436,"v")=0,"",(COUNTIF('ENTRY '!DB2:DB436,"v")))</f>
      </c>
      <c r="CO12" s="163">
        <f>IF(COUNTIF('ENTRY '!DC2:DC436,"v")=0,"",(COUNTIF('ENTRY '!DC2:DC436,"v")))</f>
      </c>
      <c r="CP12" s="163">
        <f>IF(COUNTIF('ENTRY '!DD2:DD436,"v")=0,"",(COUNTIF('ENTRY '!DD2:DD436,"v")))</f>
      </c>
      <c r="CQ12" s="163">
        <f>IF(COUNTIF('ENTRY '!DE2:DE436,"v")=0,"",(COUNTIF('ENTRY '!DE2:DE436,"v")))</f>
      </c>
      <c r="CR12" s="163">
        <f>IF(COUNTIF('ENTRY '!DF2:DF436,"v")=0,"",(COUNTIF('ENTRY '!DF2:DF436,"v")))</f>
      </c>
      <c r="CS12" s="163">
        <f>IF(COUNTIF('ENTRY '!DG2:DG436,"v")=0,"",(COUNTIF('ENTRY '!DG2:DG436,"v")))</f>
      </c>
      <c r="CT12" s="163">
        <f>IF(COUNTIF('ENTRY '!DH2:DH436,"v")=0,"",(COUNTIF('ENTRY '!DH2:DH436,"v")))</f>
      </c>
      <c r="CU12" s="163">
        <f>IF(COUNTIF('ENTRY '!DI2:DI436,"v")=0,"",(COUNTIF('ENTRY '!DI2:DI436,"v")))</f>
      </c>
      <c r="CV12" s="163">
        <f>IF(COUNTIF('ENTRY '!DJ2:DJ436,"v")=0,"",(COUNTIF('ENTRY '!DJ2:DJ436,"v")))</f>
      </c>
      <c r="CW12" s="163">
        <f>IF(COUNTIF('ENTRY '!DK2:DK436,"v")=0,"",(COUNTIF('ENTRY '!DK2:DK436,"v")))</f>
      </c>
      <c r="CX12" s="163">
        <f>IF(COUNTIF('ENTRY '!DL2:DL436,"v")=0,"",(COUNTIF('ENTRY '!DL2:DL436,"v")))</f>
      </c>
      <c r="CY12" s="163">
        <f>IF(COUNTIF('ENTRY '!DM2:DM436,"v")=0,"",(COUNTIF('ENTRY '!DM2:DM436,"v")))</f>
      </c>
      <c r="CZ12" s="163">
        <f>IF(COUNTIF('ENTRY '!DN2:DN436,"v")=0,"",(COUNTIF('ENTRY '!DN2:DN436,"v")))</f>
      </c>
      <c r="DA12" s="163">
        <f>IF(COUNTIF('ENTRY '!DO2:DO436,"v")=0,"",(COUNTIF('ENTRY '!DO2:DO436,"v")))</f>
      </c>
      <c r="DB12" s="163">
        <f>IF(COUNTIF('ENTRY '!DP2:DP436,"v")=0,"",(COUNTIF('ENTRY '!DP2:DP436,"v")))</f>
      </c>
      <c r="DC12" s="163">
        <f>IF(COUNTIF('ENTRY '!DQ2:DQ436,"v")=0,"",(COUNTIF('ENTRY '!DQ2:DQ436,"v")))</f>
      </c>
      <c r="DD12" s="163">
        <f>IF(COUNTIF('ENTRY '!DR2:DR436,"v")=0,"",(COUNTIF('ENTRY '!DR2:DR436,"v")))</f>
      </c>
      <c r="DE12" s="163">
        <f>IF(COUNTIF('ENTRY '!DS2:DS436,"v")=0,"",(COUNTIF('ENTRY '!DS2:DS436,"v")))</f>
      </c>
      <c r="DF12" s="163">
        <f>IF(COUNTIF('ENTRY '!DT2:DT436,"v")=0,"",(COUNTIF('ENTRY '!DT2:DT436,"v")))</f>
      </c>
      <c r="DG12" s="163">
        <f>IF(COUNTIF('ENTRY '!DU2:DU436,"v")=0,"",(COUNTIF('ENTRY '!DU2:DU436,"v")))</f>
      </c>
      <c r="DH12" s="163">
        <f>IF(COUNTIF('ENTRY '!DV2:DV436,"v")=0,"",(COUNTIF('ENTRY '!DV2:DV436,"v")))</f>
      </c>
      <c r="DI12" s="163">
        <f>IF(COUNTIF('ENTRY '!DW2:DW436,"v")=0,"",(COUNTIF('ENTRY '!DW2:DW436,"v")))</f>
      </c>
      <c r="DJ12" s="163">
        <f>IF(COUNTIF('ENTRY '!DX2:DX436,"v")=0,"",(COUNTIF('ENTRY '!DX2:DX436,"v")))</f>
      </c>
      <c r="DK12" s="163">
        <f>IF(COUNTIF('ENTRY '!DY2:DY436,"v")=0,"",(COUNTIF('ENTRY '!DY2:DY436,"v")))</f>
      </c>
      <c r="DL12" s="163">
        <f>IF(COUNTIF('ENTRY '!DZ2:DZ436,"v")=0,"",(COUNTIF('ENTRY '!DZ2:DZ436,"v")))</f>
      </c>
      <c r="DM12" s="163">
        <f>IF(COUNTIF('ENTRY '!EA2:EA436,"v")=0,"",(COUNTIF('ENTRY '!EA2:EA436,"v")))</f>
      </c>
      <c r="DN12" s="163">
        <f>IF(COUNTIF('ENTRY '!EB2:EB436,"v")=0,"",(COUNTIF('ENTRY '!EB2:EB436,"v")))</f>
      </c>
      <c r="DO12" s="163">
        <f>IF(COUNTIF('ENTRY '!EC2:EC436,"v")=0,"",(COUNTIF('ENTRY '!EC2:EC436,"v")))</f>
      </c>
      <c r="DP12" s="163">
        <f>IF(COUNTIF('ENTRY '!ED2:ED436,"v")=0,"",(COUNTIF('ENTRY '!ED2:ED436,"v")))</f>
      </c>
      <c r="DQ12" s="163">
        <f>IF(COUNTIF('ENTRY '!EE2:EE436,"v")=0,"",(COUNTIF('ENTRY '!EE2:EE436,"v")))</f>
      </c>
      <c r="DR12" s="163">
        <f>IF(COUNTIF('ENTRY '!EF2:EF436,"v")=0,"",(COUNTIF('ENTRY '!EF2:EF436,"v")))</f>
      </c>
      <c r="DS12" s="163">
        <f>IF(COUNTIF('ENTRY '!EG2:EG436,"v")=0,"",(COUNTIF('ENTRY '!EG2:EG436,"v")))</f>
      </c>
      <c r="DT12" s="163">
        <f>IF(COUNTIF('ENTRY '!EH2:EH436,"v")=0,"",(COUNTIF('ENTRY '!EH2:EH436,"v")))</f>
      </c>
      <c r="DU12" s="163">
        <f>IF(COUNTIF('ENTRY '!EI2:EI436,"v")=0,"",(COUNTIF('ENTRY '!EI2:EI436,"v")))</f>
      </c>
      <c r="DV12" s="163">
        <f>IF(COUNTIF('ENTRY '!EJ2:EJ436,"v")=0,"",(COUNTIF('ENTRY '!EJ2:EJ436,"v")))</f>
      </c>
      <c r="DW12" s="163">
        <f>IF(COUNTIF('ENTRY '!EK2:EK436,"v")=0,"",(COUNTIF('ENTRY '!EK2:EK436,"v")))</f>
      </c>
      <c r="DX12" s="163">
        <f>IF(COUNTIF('ENTRY '!EL2:EL436,"v")=0,"",(COUNTIF('ENTRY '!EL2:EL436,"v")))</f>
      </c>
      <c r="DY12" s="163">
        <f>IF(COUNTIF('ENTRY '!EM2:EM436,"v")=0,"",(COUNTIF('ENTRY '!EM2:EM436,"v")))</f>
      </c>
      <c r="DZ12" s="163">
        <f>IF(COUNTIF('ENTRY '!EN2:EN436,"v")=0,"",(COUNTIF('ENTRY '!EN2:EN436,"v")))</f>
      </c>
      <c r="EA12" s="163">
        <f>IF(COUNTIF('ENTRY '!EO2:EO436,"v")=0,"",(COUNTIF('ENTRY '!EO2:EO436,"v")))</f>
      </c>
      <c r="EB12" s="163">
        <f>IF(COUNTIF('ENTRY '!EP2:EP436,"v")=0,"",(COUNTIF('ENTRY '!EP2:EP436,"v")))</f>
      </c>
      <c r="EC12" s="163">
        <f>IF(COUNTIF('ENTRY '!EQ2:EQ436,"v")=0,"",(COUNTIF('ENTRY '!EQ2:EQ436,"v")))</f>
      </c>
      <c r="ED12" s="163">
        <f>IF(COUNTIF('ENTRY '!ER2:ER436,"v")=0,"",(COUNTIF('ENTRY '!ER2:ER436,"v")))</f>
      </c>
      <c r="EE12" s="163">
        <f>IF(COUNTIF('ENTRY '!ES2:ES436,"v")=0,"",(COUNTIF('ENTRY '!ES2:ES436,"v")))</f>
      </c>
      <c r="EF12" s="163">
        <f>IF(COUNTIF('ENTRY '!ET2:ET436,"v")=0,"",(COUNTIF('ENTRY '!ET2:ET436,"v")))</f>
      </c>
      <c r="EG12" s="163">
        <f>IF(COUNTIF('ENTRY '!EU2:EU436,"v")=0,"",(COUNTIF('ENTRY '!EU2:EU436,"v")))</f>
      </c>
      <c r="EH12" s="163">
        <f>IF(COUNTIF('ENTRY '!EV2:EV436,"v")=0,"",(COUNTIF('ENTRY '!EV2:EV436,"v")))</f>
      </c>
      <c r="EI12" s="163">
        <f>IF(COUNTIF('ENTRY '!EW2:EW436,"v")=0,"",(COUNTIF('ENTRY '!EW2:EW436,"v")))</f>
      </c>
      <c r="EJ12" s="163">
        <f>IF(COUNTIF('ENTRY '!EX2:EX436,"v")=0,"",(COUNTIF('ENTRY '!EX2:EX436,"v")))</f>
      </c>
      <c r="EK12" s="163">
        <f>IF(COUNTIF('ENTRY '!EY2:EY436,"v")=0,"",(COUNTIF('ENTRY '!EY2:EY436,"v")))</f>
      </c>
      <c r="EL12" s="163">
        <f>IF(COUNTIF('ENTRY '!EZ2:EZ436,"v")=0,"",(COUNTIF('ENTRY '!EZ2:EZ436,"v")))</f>
      </c>
      <c r="EM12" s="163">
        <f>IF(COUNTIF('ENTRY '!FA2:FA436,"v")=0,"",(COUNTIF('ENTRY '!FA2:FA436,"v")))</f>
      </c>
      <c r="EN12" s="163">
        <f>IF(COUNTIF('ENTRY '!FB2:FB436,"v")=0,"",(COUNTIF('ENTRY '!FB2:FB436,"v")))</f>
      </c>
      <c r="EO12" s="163">
        <f>IF(COUNTIF('ENTRY '!FC2:FC436,"v")=0,"",(COUNTIF('ENTRY '!FC2:FC436,"v")))</f>
      </c>
      <c r="EP12" s="163">
        <f>IF(COUNTIF('ENTRY '!FD2:FD436,"v")=0,"",(COUNTIF('ENTRY '!FD2:FD436,"v")))</f>
      </c>
      <c r="EQ12" s="163">
        <f>IF(COUNTIF('ENTRY '!FE2:FE436,"v")=0,"",(COUNTIF('ENTRY '!FE2:FE436,"v")))</f>
      </c>
      <c r="ER12" s="163">
        <f>IF(COUNTIF('ENTRY '!FF2:FF436,"v")=0,"",(COUNTIF('ENTRY '!FF2:FF436,"v")))</f>
      </c>
      <c r="ES12" s="163">
        <f>IF(COUNTIF('ENTRY '!FG2:FG436,"v")=0,"",(COUNTIF('ENTRY '!FG2:FG436,"v")))</f>
      </c>
      <c r="ET12" s="163">
        <f>IF(COUNTIF('ENTRY '!FH2:FH436,"v")=0,"",(COUNTIF('ENTRY '!FH2:FH436,"v")))</f>
      </c>
      <c r="EU12" s="163">
        <f>IF(COUNTIF('ENTRY '!FI2:FI436,"v")=0,"",(COUNTIF('ENTRY '!FI2:FI436,"v")))</f>
      </c>
      <c r="EV12" s="163">
        <f>IF(COUNTIF('ENTRY '!FJ2:FJ436,"v")=0,"",(COUNTIF('ENTRY '!FJ2:FJ436,"v")))</f>
      </c>
      <c r="EW12" s="163">
        <f>IF(COUNTIF('ENTRY '!FK2:FK436,"v")=0,"",(COUNTIF('ENTRY '!FK2:FK436,"v")))</f>
      </c>
      <c r="EX12" s="163">
        <f>IF(COUNTIF('ENTRY '!FL2:FL436,"v")=0,"",(COUNTIF('ENTRY '!FL2:FL436,"v")))</f>
      </c>
      <c r="EY12" s="163">
        <f>IF(COUNTIF('ENTRY '!FM2:FM436,"v")=0,"",(COUNTIF('ENTRY '!FM2:FM436,"v")))</f>
      </c>
    </row>
    <row r="13" spans="2:155" s="164" customFormat="1" ht="12.75">
      <c r="B13" s="165" t="s">
        <v>63</v>
      </c>
      <c r="C13" s="166"/>
      <c r="D13" s="146" t="str">
        <f aca="true" t="shared" si="16" ref="D13:AI13">IF((OR(D11&lt;&gt;"",D12&lt;&gt;"")),"present","")</f>
        <v>present</v>
      </c>
      <c r="E13" s="146" t="str">
        <f t="shared" si="16"/>
        <v>present</v>
      </c>
      <c r="F13" s="146">
        <f t="shared" si="16"/>
      </c>
      <c r="G13" s="146">
        <f t="shared" si="16"/>
      </c>
      <c r="H13" s="146" t="str">
        <f t="shared" si="16"/>
        <v>present</v>
      </c>
      <c r="I13" s="146">
        <f t="shared" si="16"/>
      </c>
      <c r="J13" s="146" t="str">
        <f t="shared" si="16"/>
        <v>present</v>
      </c>
      <c r="K13" s="146">
        <f t="shared" si="16"/>
      </c>
      <c r="L13" s="146">
        <f t="shared" si="16"/>
      </c>
      <c r="M13" s="146">
        <f t="shared" si="16"/>
      </c>
      <c r="N13" s="146">
        <f t="shared" si="16"/>
      </c>
      <c r="O13" s="146">
        <f t="shared" si="16"/>
      </c>
      <c r="P13" s="146">
        <f t="shared" si="16"/>
      </c>
      <c r="Q13" s="146" t="str">
        <f t="shared" si="16"/>
        <v>present</v>
      </c>
      <c r="R13" s="146">
        <f t="shared" si="16"/>
      </c>
      <c r="S13" s="146" t="str">
        <f t="shared" si="16"/>
        <v>present</v>
      </c>
      <c r="T13" s="146">
        <f t="shared" si="16"/>
      </c>
      <c r="U13" s="146">
        <f t="shared" si="16"/>
      </c>
      <c r="V13" s="146">
        <f t="shared" si="16"/>
      </c>
      <c r="W13" s="146">
        <f t="shared" si="16"/>
      </c>
      <c r="X13" s="146">
        <f t="shared" si="16"/>
      </c>
      <c r="Y13" s="146" t="str">
        <f t="shared" si="16"/>
        <v>present</v>
      </c>
      <c r="Z13" s="146">
        <f t="shared" si="16"/>
      </c>
      <c r="AA13" s="146">
        <f t="shared" si="16"/>
      </c>
      <c r="AB13" s="146">
        <f t="shared" si="16"/>
      </c>
      <c r="AC13" s="146" t="str">
        <f t="shared" si="16"/>
        <v>present</v>
      </c>
      <c r="AD13" s="146">
        <f t="shared" si="16"/>
      </c>
      <c r="AE13" s="146" t="str">
        <f t="shared" si="16"/>
        <v>present</v>
      </c>
      <c r="AF13" s="146">
        <f t="shared" si="16"/>
      </c>
      <c r="AG13" s="146">
        <f t="shared" si="16"/>
      </c>
      <c r="AH13" s="146">
        <f t="shared" si="16"/>
      </c>
      <c r="AI13" s="146" t="str">
        <f t="shared" si="16"/>
        <v>present</v>
      </c>
      <c r="AJ13" s="146">
        <f aca="true" t="shared" si="17" ref="AJ13:BO13">IF((OR(AJ11&lt;&gt;"",AJ12&lt;&gt;"")),"present","")</f>
      </c>
      <c r="AK13" s="146">
        <f t="shared" si="17"/>
      </c>
      <c r="AL13" s="146">
        <f t="shared" si="17"/>
      </c>
      <c r="AM13" s="146">
        <f t="shared" si="17"/>
      </c>
      <c r="AN13" s="146">
        <f t="shared" si="17"/>
      </c>
      <c r="AO13" s="146">
        <f t="shared" si="17"/>
      </c>
      <c r="AP13" s="146">
        <f t="shared" si="17"/>
      </c>
      <c r="AQ13" s="146">
        <f t="shared" si="17"/>
      </c>
      <c r="AR13" s="146">
        <f t="shared" si="17"/>
      </c>
      <c r="AS13" s="146" t="str">
        <f t="shared" si="17"/>
        <v>present</v>
      </c>
      <c r="AT13" s="146">
        <f t="shared" si="17"/>
      </c>
      <c r="AU13" s="146">
        <f t="shared" si="17"/>
      </c>
      <c r="AV13" s="146">
        <f t="shared" si="17"/>
      </c>
      <c r="AW13" s="146">
        <f t="shared" si="17"/>
      </c>
      <c r="AX13" s="146">
        <f t="shared" si="17"/>
      </c>
      <c r="AY13" s="146">
        <f t="shared" si="17"/>
      </c>
      <c r="AZ13" s="146">
        <f t="shared" si="17"/>
      </c>
      <c r="BA13" s="146" t="str">
        <f t="shared" si="17"/>
        <v>present</v>
      </c>
      <c r="BB13" s="146">
        <f t="shared" si="17"/>
      </c>
      <c r="BC13" s="146" t="str">
        <f t="shared" si="17"/>
        <v>present</v>
      </c>
      <c r="BD13" s="146" t="str">
        <f t="shared" si="17"/>
        <v>present</v>
      </c>
      <c r="BE13" s="146">
        <f t="shared" si="17"/>
      </c>
      <c r="BF13" s="146">
        <f t="shared" si="17"/>
      </c>
      <c r="BG13" s="146">
        <f t="shared" si="17"/>
      </c>
      <c r="BH13" s="146">
        <f t="shared" si="17"/>
      </c>
      <c r="BI13" s="146" t="str">
        <f t="shared" si="17"/>
        <v>present</v>
      </c>
      <c r="BJ13" s="146">
        <f t="shared" si="17"/>
      </c>
      <c r="BK13" s="146">
        <f t="shared" si="17"/>
      </c>
      <c r="BL13" s="146">
        <f t="shared" si="17"/>
      </c>
      <c r="BM13" s="146" t="str">
        <f t="shared" si="17"/>
        <v>present</v>
      </c>
      <c r="BN13" s="146" t="str">
        <f t="shared" si="17"/>
        <v>present</v>
      </c>
      <c r="BO13" s="146">
        <f t="shared" si="17"/>
      </c>
      <c r="BP13" s="146">
        <f aca="true" t="shared" si="18" ref="BP13:CU13">IF((OR(BP11&lt;&gt;"",BP12&lt;&gt;"")),"present","")</f>
      </c>
      <c r="BQ13" s="146">
        <f t="shared" si="18"/>
      </c>
      <c r="BR13" s="146">
        <f t="shared" si="18"/>
      </c>
      <c r="BS13" s="146">
        <f t="shared" si="18"/>
      </c>
      <c r="BT13" s="146">
        <f t="shared" si="18"/>
      </c>
      <c r="BU13" s="146" t="str">
        <f t="shared" si="18"/>
        <v>present</v>
      </c>
      <c r="BV13" s="146">
        <f t="shared" si="18"/>
      </c>
      <c r="BW13" s="146">
        <f t="shared" si="18"/>
      </c>
      <c r="BX13" s="146">
        <f t="shared" si="18"/>
      </c>
      <c r="BY13" s="146">
        <f t="shared" si="18"/>
      </c>
      <c r="BZ13" s="146">
        <f t="shared" si="18"/>
      </c>
      <c r="CA13" s="146" t="str">
        <f t="shared" si="18"/>
        <v>present</v>
      </c>
      <c r="CB13" s="146" t="str">
        <f t="shared" si="18"/>
        <v>present</v>
      </c>
      <c r="CC13" s="146">
        <f t="shared" si="18"/>
      </c>
      <c r="CD13" s="146">
        <f t="shared" si="18"/>
      </c>
      <c r="CE13" s="146">
        <f t="shared" si="18"/>
      </c>
      <c r="CF13" s="146">
        <f t="shared" si="18"/>
      </c>
      <c r="CG13" s="146">
        <f t="shared" si="18"/>
      </c>
      <c r="CH13" s="146">
        <f t="shared" si="18"/>
      </c>
      <c r="CI13" s="146" t="str">
        <f t="shared" si="18"/>
        <v>present</v>
      </c>
      <c r="CJ13" s="146">
        <f t="shared" si="18"/>
      </c>
      <c r="CK13" s="146" t="str">
        <f t="shared" si="18"/>
        <v>present</v>
      </c>
      <c r="CL13" s="146" t="str">
        <f t="shared" si="18"/>
        <v>present</v>
      </c>
      <c r="CM13" s="146" t="str">
        <f t="shared" si="18"/>
        <v>present</v>
      </c>
      <c r="CN13" s="146">
        <f t="shared" si="18"/>
      </c>
      <c r="CO13" s="146">
        <f t="shared" si="18"/>
      </c>
      <c r="CP13" s="146">
        <f t="shared" si="18"/>
      </c>
      <c r="CQ13" s="146" t="str">
        <f t="shared" si="18"/>
        <v>present</v>
      </c>
      <c r="CR13" s="146" t="str">
        <f t="shared" si="18"/>
        <v>present</v>
      </c>
      <c r="CS13" s="146">
        <f t="shared" si="18"/>
      </c>
      <c r="CT13" s="146">
        <f t="shared" si="18"/>
      </c>
      <c r="CU13" s="146">
        <f t="shared" si="18"/>
      </c>
      <c r="CV13" s="146">
        <f aca="true" t="shared" si="19" ref="CV13:EA13">IF((OR(CV11&lt;&gt;"",CV12&lt;&gt;"")),"present","")</f>
      </c>
      <c r="CW13" s="146">
        <f t="shared" si="19"/>
      </c>
      <c r="CX13" s="146">
        <f t="shared" si="19"/>
      </c>
      <c r="CY13" s="146">
        <f t="shared" si="19"/>
      </c>
      <c r="CZ13" s="146">
        <f t="shared" si="19"/>
      </c>
      <c r="DA13" s="146">
        <f t="shared" si="19"/>
      </c>
      <c r="DB13" s="146">
        <f t="shared" si="19"/>
      </c>
      <c r="DC13" s="146">
        <f t="shared" si="19"/>
      </c>
      <c r="DD13" s="146">
        <f t="shared" si="19"/>
      </c>
      <c r="DE13" s="146">
        <f t="shared" si="19"/>
      </c>
      <c r="DF13" s="146" t="str">
        <f t="shared" si="19"/>
        <v>present</v>
      </c>
      <c r="DG13" s="146">
        <f t="shared" si="19"/>
      </c>
      <c r="DH13" s="146">
        <f t="shared" si="19"/>
      </c>
      <c r="DI13" s="146">
        <f t="shared" si="19"/>
      </c>
      <c r="DJ13" s="146">
        <f t="shared" si="19"/>
      </c>
      <c r="DK13" s="146" t="str">
        <f t="shared" si="19"/>
        <v>present</v>
      </c>
      <c r="DL13" s="146" t="str">
        <f t="shared" si="19"/>
        <v>present</v>
      </c>
      <c r="DM13" s="146">
        <f t="shared" si="19"/>
      </c>
      <c r="DN13" s="146" t="str">
        <f t="shared" si="19"/>
        <v>present</v>
      </c>
      <c r="DO13" s="146">
        <f t="shared" si="19"/>
      </c>
      <c r="DP13" s="146">
        <f t="shared" si="19"/>
      </c>
      <c r="DQ13" s="146">
        <f t="shared" si="19"/>
      </c>
      <c r="DR13" s="146">
        <f t="shared" si="19"/>
      </c>
      <c r="DS13" s="146">
        <f t="shared" si="19"/>
      </c>
      <c r="DT13" s="146">
        <f t="shared" si="19"/>
      </c>
      <c r="DU13" s="146">
        <f t="shared" si="19"/>
      </c>
      <c r="DV13" s="146">
        <f t="shared" si="19"/>
      </c>
      <c r="DW13" s="146">
        <f t="shared" si="19"/>
      </c>
      <c r="DX13" s="146">
        <f t="shared" si="19"/>
      </c>
      <c r="DY13" s="146">
        <f t="shared" si="19"/>
      </c>
      <c r="DZ13" s="146" t="str">
        <f t="shared" si="19"/>
        <v>present</v>
      </c>
      <c r="EA13" s="146" t="str">
        <f t="shared" si="19"/>
        <v>present</v>
      </c>
      <c r="EB13" s="146">
        <f aca="true" t="shared" si="20" ref="EB13:EY13">IF((OR(EB11&lt;&gt;"",EB12&lt;&gt;"")),"present","")</f>
      </c>
      <c r="EC13" s="146">
        <f t="shared" si="20"/>
      </c>
      <c r="ED13" s="146" t="str">
        <f t="shared" si="20"/>
        <v>present</v>
      </c>
      <c r="EE13" s="146" t="str">
        <f t="shared" si="20"/>
        <v>present</v>
      </c>
      <c r="EF13" s="146">
        <f t="shared" si="20"/>
      </c>
      <c r="EG13" s="146">
        <f t="shared" si="20"/>
      </c>
      <c r="EH13" s="146">
        <f t="shared" si="20"/>
      </c>
      <c r="EI13" s="146">
        <f t="shared" si="20"/>
      </c>
      <c r="EJ13" s="146">
        <f t="shared" si="20"/>
      </c>
      <c r="EK13" s="146">
        <f t="shared" si="20"/>
      </c>
      <c r="EL13" s="146" t="str">
        <f t="shared" si="20"/>
        <v>present</v>
      </c>
      <c r="EM13" s="146">
        <f t="shared" si="20"/>
      </c>
      <c r="EN13" s="146">
        <f t="shared" si="20"/>
      </c>
      <c r="EO13" s="146">
        <f t="shared" si="20"/>
      </c>
      <c r="EP13" s="146">
        <f t="shared" si="20"/>
      </c>
      <c r="EQ13" s="146" t="str">
        <f t="shared" si="20"/>
        <v>present</v>
      </c>
      <c r="ER13" s="146">
        <f t="shared" si="20"/>
      </c>
      <c r="ES13" s="146">
        <f t="shared" si="20"/>
      </c>
      <c r="ET13" s="146">
        <f t="shared" si="20"/>
      </c>
      <c r="EU13" s="146">
        <f t="shared" si="20"/>
      </c>
      <c r="EV13" s="146">
        <f t="shared" si="20"/>
      </c>
      <c r="EW13" s="146">
        <f t="shared" si="20"/>
      </c>
      <c r="EX13" s="146">
        <f t="shared" si="20"/>
      </c>
      <c r="EY13" s="146">
        <f t="shared" si="20"/>
      </c>
    </row>
    <row r="14" spans="1:155" s="156" customFormat="1" ht="12.75">
      <c r="A14" s="154"/>
      <c r="B14" s="154" t="s">
        <v>2</v>
      </c>
      <c r="C14" s="155">
        <f>IF(SUM(D14:EY14)&gt;0,SUM(D14:EY14),"")</f>
        <v>0.08896445513179281</v>
      </c>
      <c r="D14" s="146">
        <f aca="true" t="shared" si="21" ref="D14:AI14">IF(D8="","",(D8*D8)/10000)</f>
        <v>0.00011675885147888115</v>
      </c>
      <c r="E14" s="146">
        <f t="shared" si="21"/>
        <v>0.0007034479564306145</v>
      </c>
      <c r="F14" s="146">
        <f t="shared" si="21"/>
      </c>
      <c r="G14" s="146">
        <f t="shared" si="21"/>
      </c>
      <c r="H14" s="146">
        <f t="shared" si="21"/>
        <v>0.0017021703637086474</v>
      </c>
      <c r="I14" s="146">
        <f t="shared" si="21"/>
      </c>
      <c r="J14" s="146">
        <f t="shared" si="21"/>
        <v>0.0007034479564306145</v>
      </c>
      <c r="K14" s="146">
        <f t="shared" si="21"/>
      </c>
      <c r="L14" s="146">
        <f t="shared" si="21"/>
      </c>
      <c r="M14" s="146">
        <f t="shared" si="21"/>
      </c>
      <c r="N14" s="146">
        <f t="shared" si="21"/>
      </c>
      <c r="O14" s="146">
        <f t="shared" si="21"/>
      </c>
      <c r="P14" s="146">
        <f t="shared" si="21"/>
      </c>
      <c r="Q14" s="146">
        <f t="shared" si="21"/>
        <v>0.005284061741308705</v>
      </c>
      <c r="R14" s="146">
        <f t="shared" si="21"/>
      </c>
      <c r="S14" s="146">
        <f t="shared" si="21"/>
        <v>7.816088404784607E-05</v>
      </c>
      <c r="T14" s="146">
        <f t="shared" si="21"/>
      </c>
      <c r="U14" s="146">
        <f t="shared" si="21"/>
      </c>
      <c r="V14" s="146">
        <f t="shared" si="21"/>
      </c>
      <c r="W14" s="146">
        <f t="shared" si="21"/>
      </c>
      <c r="X14" s="146">
        <f t="shared" si="21"/>
      </c>
      <c r="Y14" s="146">
        <f t="shared" si="21"/>
        <v>9.649491857758776E-07</v>
      </c>
      <c r="Z14" s="146">
        <f t="shared" si="21"/>
      </c>
      <c r="AA14" s="146">
        <f t="shared" si="21"/>
      </c>
      <c r="AB14" s="146">
        <f t="shared" si="21"/>
      </c>
      <c r="AC14" s="146">
        <f t="shared" si="21"/>
        <v>0.016559492977099834</v>
      </c>
      <c r="AD14" s="146">
        <f t="shared" si="21"/>
      </c>
      <c r="AE14" s="146">
        <f t="shared" si="21"/>
        <v>9.649491857758776E-07</v>
      </c>
      <c r="AF14" s="146">
        <f t="shared" si="21"/>
      </c>
      <c r="AG14" s="146">
        <f t="shared" si="21"/>
      </c>
      <c r="AH14" s="146">
        <f t="shared" si="21"/>
      </c>
      <c r="AI14" s="146">
        <f t="shared" si="21"/>
        <v>9.649491857758776E-07</v>
      </c>
      <c r="AJ14" s="146">
        <f aca="true" t="shared" si="22" ref="AJ14:BO14">IF(AJ8="","",(AJ8*AJ8)/10000)</f>
      </c>
      <c r="AK14" s="146">
        <f t="shared" si="22"/>
      </c>
      <c r="AL14" s="146">
        <f t="shared" si="22"/>
      </c>
      <c r="AM14" s="146">
        <f t="shared" si="22"/>
      </c>
      <c r="AN14" s="146">
        <f t="shared" si="22"/>
      </c>
      <c r="AO14" s="146">
        <f t="shared" si="22"/>
      </c>
      <c r="AP14" s="146">
        <f t="shared" si="22"/>
      </c>
      <c r="AQ14" s="146">
        <f t="shared" si="22"/>
      </c>
      <c r="AR14" s="146">
        <f t="shared" si="22"/>
      </c>
      <c r="AS14" s="146">
        <f t="shared" si="22"/>
        <v>0.0007034479564306145</v>
      </c>
      <c r="AT14" s="146">
        <f t="shared" si="22"/>
      </c>
      <c r="AU14" s="146">
        <f t="shared" si="22"/>
      </c>
      <c r="AV14" s="146">
        <f t="shared" si="22"/>
      </c>
      <c r="AW14" s="146">
        <f t="shared" si="22"/>
      </c>
      <c r="AX14" s="146">
        <f t="shared" si="22"/>
      </c>
      <c r="AY14" s="146">
        <f t="shared" si="22"/>
      </c>
      <c r="AZ14" s="146">
        <f t="shared" si="22"/>
      </c>
      <c r="BA14" s="146">
        <f t="shared" si="22"/>
        <v>0.0006030932411099234</v>
      </c>
      <c r="BB14" s="146">
        <f t="shared" si="22"/>
      </c>
      <c r="BC14" s="146">
        <f t="shared" si="22"/>
        <v>6.175674788965617E-05</v>
      </c>
      <c r="BD14" s="146">
        <f t="shared" si="22"/>
        <v>9.649491857758776E-07</v>
      </c>
      <c r="BE14" s="146">
        <f t="shared" si="22"/>
      </c>
      <c r="BF14" s="146">
        <f t="shared" si="22"/>
      </c>
      <c r="BG14" s="146">
        <f t="shared" si="22"/>
      </c>
      <c r="BH14" s="146">
        <f t="shared" si="22"/>
      </c>
      <c r="BI14" s="146">
        <f t="shared" si="22"/>
        <v>1.543918697241404E-05</v>
      </c>
      <c r="BJ14" s="146">
        <f t="shared" si="22"/>
      </c>
      <c r="BK14" s="146">
        <f t="shared" si="22"/>
      </c>
      <c r="BL14" s="146">
        <f t="shared" si="22"/>
      </c>
      <c r="BM14" s="146">
        <f t="shared" si="22"/>
        <v>1.543918697241404E-05</v>
      </c>
      <c r="BN14" s="146">
        <f t="shared" si="22"/>
        <v>0.002316842995047882</v>
      </c>
      <c r="BO14" s="146">
        <f t="shared" si="22"/>
      </c>
      <c r="BP14" s="146">
        <f aca="true" t="shared" si="23" ref="BP14:CU14">IF(BP8="","",(BP8*BP8)/10000)</f>
      </c>
      <c r="BQ14" s="146">
        <f t="shared" si="23"/>
      </c>
      <c r="BR14" s="146">
        <f t="shared" si="23"/>
      </c>
      <c r="BS14" s="146">
        <f t="shared" si="23"/>
      </c>
      <c r="BT14" s="146">
        <f t="shared" si="23"/>
      </c>
      <c r="BU14" s="146">
        <f t="shared" si="23"/>
        <v>0.003135119904585826</v>
      </c>
      <c r="BV14" s="146">
        <f t="shared" si="23"/>
      </c>
      <c r="BW14" s="146">
        <f t="shared" si="23"/>
      </c>
      <c r="BX14" s="146">
        <f t="shared" si="23"/>
      </c>
      <c r="BY14" s="146">
        <f t="shared" si="23"/>
      </c>
      <c r="BZ14" s="146">
        <f t="shared" si="23"/>
      </c>
      <c r="CA14" s="146">
        <f t="shared" si="23"/>
        <v>8.684542671982894E-06</v>
      </c>
      <c r="CB14" s="146">
        <f t="shared" si="23"/>
        <v>8.684542671982894E-06</v>
      </c>
      <c r="CC14" s="146">
        <f t="shared" si="23"/>
      </c>
      <c r="CD14" s="146">
        <f t="shared" si="23"/>
      </c>
      <c r="CE14" s="146">
        <f t="shared" si="23"/>
      </c>
      <c r="CF14" s="146">
        <f t="shared" si="23"/>
      </c>
      <c r="CG14" s="146">
        <f t="shared" si="23"/>
      </c>
      <c r="CH14" s="146">
        <f t="shared" si="23"/>
      </c>
      <c r="CI14" s="146">
        <f t="shared" si="23"/>
        <v>0.003952431864937995</v>
      </c>
      <c r="CJ14" s="146">
        <f t="shared" si="23"/>
      </c>
      <c r="CK14" s="146">
        <f t="shared" si="23"/>
        <v>0.0017841910444995979</v>
      </c>
      <c r="CL14" s="146">
        <f t="shared" si="23"/>
        <v>0.0008684542671982898</v>
      </c>
      <c r="CM14" s="146">
        <f t="shared" si="23"/>
        <v>0.03937378657639891</v>
      </c>
      <c r="CN14" s="146">
        <f t="shared" si="23"/>
      </c>
      <c r="CO14" s="146">
        <f t="shared" si="23"/>
      </c>
      <c r="CP14" s="146">
        <f t="shared" si="23"/>
      </c>
      <c r="CQ14" s="146">
        <f t="shared" si="23"/>
        <v>0.009457466969789375</v>
      </c>
      <c r="CR14" s="146">
        <f t="shared" si="23"/>
        <v>9.649491857758776E-07</v>
      </c>
      <c r="CS14" s="146">
        <f t="shared" si="23"/>
      </c>
      <c r="CT14" s="146">
        <f t="shared" si="23"/>
      </c>
      <c r="CU14" s="146">
        <f t="shared" si="23"/>
      </c>
      <c r="CV14" s="146">
        <f aca="true" t="shared" si="24" ref="CV14:EA14">IF(CV8="","",(CV8*CV8)/10000)</f>
      </c>
      <c r="CW14" s="146">
        <f t="shared" si="24"/>
      </c>
      <c r="CX14" s="146">
        <f t="shared" si="24"/>
      </c>
      <c r="CY14" s="146">
        <f t="shared" si="24"/>
      </c>
      <c r="CZ14" s="146">
        <f t="shared" si="24"/>
      </c>
      <c r="DA14" s="146">
        <f t="shared" si="24"/>
      </c>
      <c r="DB14" s="146">
        <f t="shared" si="24"/>
      </c>
      <c r="DC14" s="146">
        <f t="shared" si="24"/>
      </c>
      <c r="DD14" s="146">
        <f t="shared" si="24"/>
      </c>
      <c r="DE14" s="146">
        <f t="shared" si="24"/>
      </c>
      <c r="DF14" s="146">
        <f t="shared" si="24"/>
        <v>8.684542671982894E-06</v>
      </c>
      <c r="DG14" s="146">
        <f t="shared" si="24"/>
      </c>
      <c r="DH14" s="146">
        <f t="shared" si="24"/>
      </c>
      <c r="DI14" s="146">
        <f t="shared" si="24"/>
      </c>
      <c r="DJ14" s="146">
        <f t="shared" si="24"/>
      </c>
      <c r="DK14" s="146">
        <f t="shared" si="24"/>
        <v>8.684542671982894E-06</v>
      </c>
      <c r="DL14" s="146">
        <f t="shared" si="24"/>
        <v>0.00011675885147888115</v>
      </c>
      <c r="DM14" s="146">
        <f t="shared" si="24"/>
      </c>
      <c r="DN14" s="146">
        <f t="shared" si="24"/>
        <v>9.649491857758776E-07</v>
      </c>
      <c r="DO14" s="146">
        <f t="shared" si="24"/>
      </c>
      <c r="DP14" s="146">
        <f t="shared" si="24"/>
      </c>
      <c r="DQ14" s="146">
        <f t="shared" si="24"/>
      </c>
      <c r="DR14" s="146">
        <f t="shared" si="24"/>
      </c>
      <c r="DS14" s="146">
        <f t="shared" si="24"/>
      </c>
      <c r="DT14" s="146">
        <f t="shared" si="24"/>
      </c>
      <c r="DU14" s="146">
        <f t="shared" si="24"/>
      </c>
      <c r="DV14" s="146">
        <f t="shared" si="24"/>
      </c>
      <c r="DW14" s="146">
        <f t="shared" si="24"/>
      </c>
      <c r="DX14" s="146">
        <f t="shared" si="24"/>
      </c>
      <c r="DY14" s="146">
        <f t="shared" si="24"/>
      </c>
      <c r="DZ14" s="146">
        <f t="shared" si="24"/>
        <v>2.4123729644396937E-05</v>
      </c>
      <c r="EA14" s="146">
        <f t="shared" si="24"/>
        <v>1.543918697241404E-05</v>
      </c>
      <c r="EB14" s="146">
        <f aca="true" t="shared" si="25" ref="EB14:EK14">IF(EB8="","",(EB8*EB8)/10000)</f>
      </c>
      <c r="EC14" s="146">
        <f t="shared" si="25"/>
      </c>
      <c r="ED14" s="146">
        <f t="shared" si="25"/>
        <v>7.816088404784607E-05</v>
      </c>
      <c r="EE14" s="146">
        <f t="shared" si="25"/>
        <v>0.0012505741447655372</v>
      </c>
      <c r="EF14" s="146">
        <f t="shared" si="25"/>
      </c>
      <c r="EG14" s="146">
        <f t="shared" si="25"/>
      </c>
      <c r="EH14" s="146">
        <f t="shared" si="25"/>
      </c>
      <c r="EI14" s="146">
        <f t="shared" si="25"/>
      </c>
      <c r="EJ14" s="146">
        <f t="shared" si="25"/>
      </c>
      <c r="EK14" s="146">
        <f t="shared" si="25"/>
      </c>
      <c r="EL14" s="146"/>
      <c r="EM14" s="146"/>
      <c r="EN14" s="146"/>
      <c r="EO14" s="146"/>
      <c r="EP14" s="146"/>
      <c r="EQ14" s="146">
        <f aca="true" t="shared" si="26" ref="EQ14:EY14">IF(EQ8="","",(EQ8*EQ8)/10000)</f>
        <v>3.85979674310351E-06</v>
      </c>
      <c r="ER14" s="146">
        <f t="shared" si="26"/>
      </c>
      <c r="ES14" s="146">
        <f t="shared" si="26"/>
      </c>
      <c r="ET14" s="146">
        <f t="shared" si="26"/>
      </c>
      <c r="EU14" s="146">
        <f t="shared" si="26"/>
      </c>
      <c r="EV14" s="146">
        <f t="shared" si="26"/>
      </c>
      <c r="EW14" s="146">
        <f t="shared" si="26"/>
      </c>
      <c r="EX14" s="146">
        <f t="shared" si="26"/>
      </c>
      <c r="EY14" s="146">
        <f t="shared" si="26"/>
      </c>
    </row>
    <row r="15" spans="2:153" s="167" customFormat="1" ht="12.75">
      <c r="B15" s="168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</row>
    <row r="16" spans="2:153" ht="18.75">
      <c r="B16" s="171" t="s">
        <v>43</v>
      </c>
      <c r="C16" s="172"/>
      <c r="D16" s="173"/>
      <c r="E16" s="170"/>
      <c r="F16" s="160"/>
      <c r="G16" s="160"/>
      <c r="H16" s="160"/>
      <c r="I16" s="160"/>
      <c r="J16" s="169"/>
      <c r="K16" s="169"/>
      <c r="L16" s="169"/>
      <c r="M16" s="169"/>
      <c r="N16" s="169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</row>
    <row r="17" spans="2:153" ht="12.75">
      <c r="B17" s="174" t="s">
        <v>403</v>
      </c>
      <c r="C17" s="175">
        <f>IF(SUM('ENTRY '!M2:M436)=0,"",COUNT('ENTRY '!M2:M436))</f>
        <v>342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</row>
    <row r="18" spans="2:153" ht="12.75">
      <c r="B18" s="158" t="s">
        <v>95</v>
      </c>
      <c r="C18" s="175">
        <f>IF(SUM('ENTRY '!G2:G436)=0,"",COUNT('ENTRY '!G2:G436))</f>
        <v>279</v>
      </c>
      <c r="D18" s="177"/>
      <c r="E18" s="177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</row>
    <row r="19" spans="2:153" ht="12.75">
      <c r="B19" s="158" t="s">
        <v>96</v>
      </c>
      <c r="C19" s="175">
        <f>IF(SUM('ENTRY '!H2:H436)=0,"",SUM('ENTRY '!H2:H436))</f>
        <v>324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</row>
    <row r="20" spans="2:153" ht="12.75">
      <c r="B20" s="150" t="s">
        <v>24</v>
      </c>
      <c r="C20" s="144">
        <f>IF(C19="","",(C18/C19)*100)</f>
        <v>86.11111111111111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</row>
    <row r="21" spans="2:153" ht="12.75">
      <c r="B21" s="158" t="s">
        <v>3</v>
      </c>
      <c r="C21" s="144">
        <f>IF(C14="","",(1-C14))</f>
        <v>0.9110355448682071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</row>
    <row r="22" spans="2:153" ht="15" customHeight="1">
      <c r="B22" s="158" t="s">
        <v>565</v>
      </c>
      <c r="C22" s="144">
        <f>IF(SUM('ENTRY '!G2:G436)=0,"",MAX('ENTRY '!G2:G436))</f>
        <v>14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</row>
    <row r="23" spans="2:153" ht="12.75">
      <c r="B23" s="158" t="s">
        <v>97</v>
      </c>
      <c r="C23" s="178">
        <f>IF($C$17="","",COUNTIF('ENTRY '!O2:O436,"R"))</f>
        <v>4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</row>
    <row r="24" spans="2:153" ht="12.75">
      <c r="B24" s="158" t="s">
        <v>49</v>
      </c>
      <c r="C24" s="178">
        <f>IF($C$17="","",COUNTIF('ENTRY '!O2:O436,"P"))</f>
        <v>337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</row>
    <row r="25" spans="2:153" ht="12.75">
      <c r="B25" s="158" t="s">
        <v>59</v>
      </c>
      <c r="C25" s="148">
        <f>IF($C$17="","",(IF(SUM('ENTRY '!E2:E436)=0,"",AVERAGE('ENTRY '!E2:E436))))</f>
        <v>3.1419753086419755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</row>
    <row r="26" spans="2:153" ht="12.75">
      <c r="B26" s="158" t="s">
        <v>98</v>
      </c>
      <c r="C26" s="148">
        <f>IF(SUM('ENTRY '!C2:C436)=0,"",AVERAGE('ENTRY '!C2:C436))</f>
        <v>3.6487455197132617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</row>
    <row r="27" spans="2:153" ht="12.75">
      <c r="B27" s="158" t="s">
        <v>55</v>
      </c>
      <c r="C27" s="148">
        <f>IF(SUM('ENTRY '!F2:F436)=0,"",AVERAGE('ENTRY '!F2:F436))</f>
        <v>3.0246913580246915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</row>
    <row r="28" spans="2:153" ht="12.75">
      <c r="B28" s="158" t="s">
        <v>99</v>
      </c>
      <c r="C28" s="148">
        <f>IF(SUM('ENTRY '!D2:D436)=0,"",AVERAGE('ENTRY '!D2:D436))</f>
        <v>3.5379061371841156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</row>
    <row r="29" spans="2:153" ht="12.75">
      <c r="B29" s="158" t="s">
        <v>61</v>
      </c>
      <c r="C29" s="175">
        <f>IF(SUM(D9:EK9,EQ9:EY9)=0,"",COUNT(D9:EK9,EQ9:EY9))</f>
        <v>35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</row>
    <row r="30" spans="2:153" ht="12.75">
      <c r="B30" s="158" t="s">
        <v>60</v>
      </c>
      <c r="C30" s="175">
        <f>IF($C$17="","",SUM((COUNTIF(D13:EK13,"present")),(COUNTIF(EQ13:EY13,"present"))))</f>
        <v>35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</row>
    <row r="31" spans="2:153" ht="12.75">
      <c r="B31" s="158" t="s">
        <v>553</v>
      </c>
      <c r="C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</row>
    <row r="32" spans="2:153" ht="15" customHeight="1">
      <c r="B32" s="158" t="s">
        <v>551</v>
      </c>
      <c r="C32" s="144">
        <f>IF(SUM('ENTRY '!G2:G436)=0,"",AVERAGE('ENTRY '!G2:G436))</f>
        <v>4.994623655913978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</row>
    <row r="33" spans="2:153" ht="15" customHeight="1">
      <c r="B33" s="158" t="s">
        <v>552</v>
      </c>
      <c r="C33" s="144">
        <f>IF(SUM('ENTRY '!G2:G436)=0,"",MEDIAN('ENTRY '!G2:G436))</f>
        <v>5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</row>
    <row r="34" spans="2:3" ht="12.75">
      <c r="B34" s="158" t="s">
        <v>555</v>
      </c>
      <c r="C34" s="144">
        <f>IF(C17="","",AVERAGE('ENTRY '!Q2:Q458))</f>
        <v>2.3405017921146953</v>
      </c>
    </row>
    <row r="35" ht="15.75">
      <c r="B35" s="179" t="s">
        <v>566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0" sqref="E30:L30"/>
    </sheetView>
  </sheetViews>
  <sheetFormatPr defaultColWidth="5.7109375" defaultRowHeight="12.75"/>
  <cols>
    <col min="1" max="1" width="13.140625" style="157" customWidth="1"/>
    <col min="2" max="2" width="77.140625" style="157" bestFit="1" customWidth="1"/>
    <col min="3" max="3" width="10.28125" style="180" bestFit="1" customWidth="1"/>
    <col min="4" max="5" width="6.7109375" style="176" customWidth="1"/>
    <col min="6" max="39" width="6.7109375" style="157" customWidth="1"/>
    <col min="40" max="16384" width="5.7109375" style="160" customWidth="1"/>
  </cols>
  <sheetData>
    <row r="1" spans="1:41" s="131" customFormat="1" ht="138" customHeight="1">
      <c r="A1" s="125"/>
      <c r="B1" s="126" t="s">
        <v>17</v>
      </c>
      <c r="C1" s="127" t="s">
        <v>14</v>
      </c>
      <c r="D1" s="128" t="s">
        <v>563</v>
      </c>
      <c r="E1" s="129" t="s">
        <v>564</v>
      </c>
      <c r="F1" s="130" t="s">
        <v>554</v>
      </c>
      <c r="G1" s="130" t="s">
        <v>416</v>
      </c>
      <c r="H1" s="130" t="s">
        <v>423</v>
      </c>
      <c r="I1" s="130" t="s">
        <v>556</v>
      </c>
      <c r="J1" s="130" t="s">
        <v>430</v>
      </c>
      <c r="K1" s="130" t="s">
        <v>434</v>
      </c>
      <c r="L1" s="130" t="s">
        <v>436</v>
      </c>
      <c r="M1" s="130" t="s">
        <v>440</v>
      </c>
      <c r="N1" s="130" t="s">
        <v>450</v>
      </c>
      <c r="O1" s="130" t="s">
        <v>458</v>
      </c>
      <c r="P1" s="130" t="s">
        <v>460</v>
      </c>
      <c r="Q1" s="130" t="s">
        <v>461</v>
      </c>
      <c r="R1" s="130" t="s">
        <v>466</v>
      </c>
      <c r="S1" s="130" t="s">
        <v>470</v>
      </c>
      <c r="T1" s="130" t="s">
        <v>471</v>
      </c>
      <c r="U1" s="130" t="s">
        <v>478</v>
      </c>
      <c r="V1" s="130" t="s">
        <v>484</v>
      </c>
      <c r="W1" s="130" t="s">
        <v>485</v>
      </c>
      <c r="X1" s="130" t="s">
        <v>492</v>
      </c>
      <c r="Y1" s="130" t="s">
        <v>494</v>
      </c>
      <c r="Z1" s="130" t="s">
        <v>495</v>
      </c>
      <c r="AA1" s="130" t="s">
        <v>496</v>
      </c>
      <c r="AB1" s="130" t="s">
        <v>500</v>
      </c>
      <c r="AC1" s="130" t="s">
        <v>501</v>
      </c>
      <c r="AD1" s="130" t="s">
        <v>515</v>
      </c>
      <c r="AE1" s="130" t="s">
        <v>520</v>
      </c>
      <c r="AF1" s="130" t="s">
        <v>521</v>
      </c>
      <c r="AG1" s="130" t="s">
        <v>523</v>
      </c>
      <c r="AH1" s="130" t="s">
        <v>535</v>
      </c>
      <c r="AI1" s="130" t="s">
        <v>536</v>
      </c>
      <c r="AJ1" s="130" t="s">
        <v>539</v>
      </c>
      <c r="AK1" s="130" t="s">
        <v>540</v>
      </c>
      <c r="AL1" s="130" t="s">
        <v>559</v>
      </c>
      <c r="AM1" s="130" t="s">
        <v>619</v>
      </c>
      <c r="AN1" s="130"/>
      <c r="AO1" s="130"/>
    </row>
    <row r="2" spans="1:40" s="131" customFormat="1" ht="12.75" customHeight="1">
      <c r="A2" s="132" t="s">
        <v>91</v>
      </c>
      <c r="B2" s="133" t="s">
        <v>570</v>
      </c>
      <c r="C2" s="134"/>
      <c r="D2" s="135"/>
      <c r="E2" s="136"/>
      <c r="F2" s="137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7"/>
      <c r="AM2" s="130"/>
      <c r="AN2" s="130"/>
    </row>
    <row r="3" spans="1:40" s="131" customFormat="1" ht="12.75" customHeight="1">
      <c r="A3" s="132" t="s">
        <v>44</v>
      </c>
      <c r="B3" s="133" t="s">
        <v>571</v>
      </c>
      <c r="C3" s="134"/>
      <c r="D3" s="135"/>
      <c r="E3" s="136"/>
      <c r="F3" s="137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7"/>
      <c r="AM3" s="130"/>
      <c r="AN3" s="130"/>
    </row>
    <row r="4" spans="1:40" s="131" customFormat="1" ht="12.75" customHeight="1">
      <c r="A4" s="132" t="s">
        <v>46</v>
      </c>
      <c r="B4" s="133">
        <v>2740300</v>
      </c>
      <c r="C4" s="134"/>
      <c r="D4" s="135"/>
      <c r="E4" s="136"/>
      <c r="F4" s="137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7"/>
      <c r="AM4" s="130"/>
      <c r="AN4" s="130"/>
    </row>
    <row r="5" spans="1:40" s="131" customFormat="1" ht="12.75" customHeight="1">
      <c r="A5" s="138" t="s">
        <v>66</v>
      </c>
      <c r="B5" s="139">
        <v>42542</v>
      </c>
      <c r="C5" s="134"/>
      <c r="D5" s="135"/>
      <c r="E5" s="136"/>
      <c r="F5" s="13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7"/>
      <c r="AM5" s="130"/>
      <c r="AN5" s="130"/>
    </row>
    <row r="6" spans="2:40" s="131" customFormat="1" ht="15" customHeight="1">
      <c r="B6" s="140" t="s">
        <v>42</v>
      </c>
      <c r="C6" s="134"/>
      <c r="D6" s="135"/>
      <c r="E6" s="136"/>
      <c r="F6" s="135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41"/>
      <c r="U6" s="136"/>
      <c r="V6" s="136"/>
      <c r="W6" s="136"/>
      <c r="X6" s="136"/>
      <c r="Y6" s="136"/>
      <c r="Z6" s="141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5"/>
      <c r="AM6" s="142"/>
      <c r="AN6" s="142"/>
    </row>
    <row r="7" spans="2:40" ht="12.75">
      <c r="B7" s="158" t="s">
        <v>100</v>
      </c>
      <c r="C7" s="155"/>
      <c r="D7" s="159">
        <v>11</v>
      </c>
      <c r="E7" s="159">
        <v>27</v>
      </c>
      <c r="F7" s="159">
        <v>42</v>
      </c>
      <c r="G7" s="159">
        <v>27</v>
      </c>
      <c r="H7" s="159">
        <v>74</v>
      </c>
      <c r="I7" s="159">
        <v>9</v>
      </c>
      <c r="J7" s="159">
        <v>1</v>
      </c>
      <c r="K7" s="159">
        <v>131</v>
      </c>
      <c r="L7" s="159">
        <v>1</v>
      </c>
      <c r="M7" s="159">
        <v>1</v>
      </c>
      <c r="N7" s="159">
        <v>27</v>
      </c>
      <c r="O7" s="159">
        <v>25</v>
      </c>
      <c r="P7" s="159">
        <v>8</v>
      </c>
      <c r="Q7" s="159">
        <v>1</v>
      </c>
      <c r="R7" s="159">
        <v>4</v>
      </c>
      <c r="S7" s="159">
        <v>4</v>
      </c>
      <c r="T7" s="159">
        <v>49</v>
      </c>
      <c r="U7" s="159">
        <v>57</v>
      </c>
      <c r="V7" s="159">
        <v>3</v>
      </c>
      <c r="W7" s="159">
        <v>3</v>
      </c>
      <c r="X7" s="159">
        <v>64</v>
      </c>
      <c r="Y7" s="159">
        <v>43</v>
      </c>
      <c r="Z7" s="159">
        <v>30</v>
      </c>
      <c r="AA7" s="159">
        <v>202</v>
      </c>
      <c r="AB7" s="159">
        <v>99</v>
      </c>
      <c r="AC7" s="159">
        <v>1</v>
      </c>
      <c r="AD7" s="159">
        <v>3</v>
      </c>
      <c r="AE7" s="159">
        <v>3</v>
      </c>
      <c r="AF7" s="159">
        <v>11</v>
      </c>
      <c r="AG7" s="159">
        <v>1</v>
      </c>
      <c r="AH7" s="159">
        <v>5</v>
      </c>
      <c r="AI7" s="159">
        <v>4</v>
      </c>
      <c r="AJ7" s="159">
        <v>9</v>
      </c>
      <c r="AK7" s="159">
        <v>36</v>
      </c>
      <c r="AL7" s="159">
        <v>8</v>
      </c>
      <c r="AM7" s="159">
        <v>2</v>
      </c>
      <c r="AN7" s="159"/>
    </row>
    <row r="8" spans="1:40" s="153" customFormat="1" ht="12.75" customHeight="1">
      <c r="A8" s="149"/>
      <c r="B8" s="150" t="s">
        <v>1</v>
      </c>
      <c r="C8" s="144"/>
      <c r="D8" s="151">
        <v>1.080550098231827</v>
      </c>
      <c r="E8" s="151">
        <v>2.6522593320235757</v>
      </c>
      <c r="F8" s="151">
        <v>4.12573673870334</v>
      </c>
      <c r="G8" s="151">
        <v>2.6522593320235757</v>
      </c>
      <c r="H8" s="151">
        <v>7.269155206286837</v>
      </c>
      <c r="I8" s="151">
        <v>0.8840864440078585</v>
      </c>
      <c r="J8" s="151">
        <v>0.09823182711198428</v>
      </c>
      <c r="K8" s="151">
        <v>12.86836935166994</v>
      </c>
      <c r="L8" s="151">
        <v>0.09823182711198428</v>
      </c>
      <c r="M8" s="151">
        <v>0.09823182711198428</v>
      </c>
      <c r="N8" s="151">
        <v>2.6522593320235757</v>
      </c>
      <c r="O8" s="151">
        <v>2.455795677799607</v>
      </c>
      <c r="P8" s="151">
        <v>0.7858546168958742</v>
      </c>
      <c r="Q8" s="151">
        <v>0.09823182711198428</v>
      </c>
      <c r="R8" s="151">
        <v>0.3929273084479371</v>
      </c>
      <c r="S8" s="151">
        <v>0.3929273084479371</v>
      </c>
      <c r="T8" s="151">
        <v>4.813359528487229</v>
      </c>
      <c r="U8" s="151">
        <v>5.599214145383105</v>
      </c>
      <c r="V8" s="151">
        <v>0.29469548133595286</v>
      </c>
      <c r="W8" s="151">
        <v>0.29469548133595286</v>
      </c>
      <c r="X8" s="151">
        <v>6.286836935166994</v>
      </c>
      <c r="Y8" s="151">
        <v>4.2239685658153245</v>
      </c>
      <c r="Z8" s="151">
        <v>2.9469548133595285</v>
      </c>
      <c r="AA8" s="151">
        <v>19.842829076620824</v>
      </c>
      <c r="AB8" s="151">
        <v>9.724950884086445</v>
      </c>
      <c r="AC8" s="151">
        <v>0.09823182711198428</v>
      </c>
      <c r="AD8" s="151">
        <v>0.29469548133595286</v>
      </c>
      <c r="AE8" s="151">
        <v>0.29469548133595286</v>
      </c>
      <c r="AF8" s="151">
        <v>1.080550098231827</v>
      </c>
      <c r="AG8" s="151">
        <v>0.09823182711198428</v>
      </c>
      <c r="AH8" s="151">
        <v>0.4911591355599214</v>
      </c>
      <c r="AI8" s="151">
        <v>0.3929273084479371</v>
      </c>
      <c r="AJ8" s="151">
        <v>0.8840864440078585</v>
      </c>
      <c r="AK8" s="151">
        <v>3.536345776031434</v>
      </c>
      <c r="AL8" s="151"/>
      <c r="AM8" s="151">
        <v>0.19646365422396855</v>
      </c>
      <c r="AN8" s="151"/>
    </row>
    <row r="9" spans="1:40" s="147" customFormat="1" ht="12.75" customHeight="1">
      <c r="A9" s="143"/>
      <c r="B9" s="143" t="s">
        <v>16</v>
      </c>
      <c r="C9" s="144"/>
      <c r="D9" s="145">
        <v>3.942652329749104</v>
      </c>
      <c r="E9" s="146">
        <v>9.67741935483871</v>
      </c>
      <c r="F9" s="146">
        <v>15.053763440860216</v>
      </c>
      <c r="G9" s="146">
        <v>9.67741935483871</v>
      </c>
      <c r="H9" s="146">
        <v>26.523297491039425</v>
      </c>
      <c r="I9" s="146">
        <v>3.225806451612903</v>
      </c>
      <c r="J9" s="146">
        <v>0.35842293906810035</v>
      </c>
      <c r="K9" s="146">
        <v>46.95340501792115</v>
      </c>
      <c r="L9" s="146">
        <v>0.35842293906810035</v>
      </c>
      <c r="M9" s="146">
        <v>0.35842293906810035</v>
      </c>
      <c r="N9" s="146">
        <v>9.67741935483871</v>
      </c>
      <c r="O9" s="146">
        <v>8.960573476702509</v>
      </c>
      <c r="P9" s="146">
        <v>2.867383512544803</v>
      </c>
      <c r="Q9" s="146">
        <v>0.35842293906810035</v>
      </c>
      <c r="R9" s="146">
        <v>1.4336917562724014</v>
      </c>
      <c r="S9" s="146">
        <v>1.4336917562724014</v>
      </c>
      <c r="T9" s="146">
        <v>17.562724014336915</v>
      </c>
      <c r="U9" s="146">
        <v>20.43010752688172</v>
      </c>
      <c r="V9" s="146">
        <v>1.0752688172043012</v>
      </c>
      <c r="W9" s="146">
        <v>1.0752688172043012</v>
      </c>
      <c r="X9" s="146">
        <v>22.939068100358423</v>
      </c>
      <c r="Y9" s="146">
        <v>15.412186379928317</v>
      </c>
      <c r="Z9" s="146">
        <v>10.75268817204301</v>
      </c>
      <c r="AA9" s="146">
        <v>72.40143369175627</v>
      </c>
      <c r="AB9" s="146">
        <v>35.483870967741936</v>
      </c>
      <c r="AC9" s="146">
        <v>0.35842293906810035</v>
      </c>
      <c r="AD9" s="146">
        <v>1.0752688172043012</v>
      </c>
      <c r="AE9" s="146">
        <v>1.0752688172043012</v>
      </c>
      <c r="AF9" s="146">
        <v>3.942652329749104</v>
      </c>
      <c r="AG9" s="146">
        <v>0.35842293906810035</v>
      </c>
      <c r="AH9" s="146">
        <v>1.7921146953405016</v>
      </c>
      <c r="AI9" s="146">
        <v>1.4336917562724014</v>
      </c>
      <c r="AJ9" s="146">
        <v>3.225806451612903</v>
      </c>
      <c r="AK9" s="146">
        <v>12.903225806451612</v>
      </c>
      <c r="AL9" s="146">
        <v>2.867383512544803</v>
      </c>
      <c r="AM9" s="146">
        <v>0.7168458781362007</v>
      </c>
      <c r="AN9" s="146"/>
    </row>
    <row r="10" spans="1:40" s="147" customFormat="1" ht="11.25" customHeight="1">
      <c r="A10" s="143"/>
      <c r="B10" s="143" t="s">
        <v>24</v>
      </c>
      <c r="C10" s="148"/>
      <c r="D10" s="145">
        <v>3.3846153846153846</v>
      </c>
      <c r="E10" s="146">
        <v>8.307692307692308</v>
      </c>
      <c r="F10" s="146">
        <v>12.923076923076923</v>
      </c>
      <c r="G10" s="146">
        <v>8.307692307692308</v>
      </c>
      <c r="H10" s="146">
        <v>22.76923076923077</v>
      </c>
      <c r="I10" s="146">
        <v>2.769230769230769</v>
      </c>
      <c r="J10" s="146">
        <v>0.3076923076923077</v>
      </c>
      <c r="K10" s="146">
        <v>40.30769230769231</v>
      </c>
      <c r="L10" s="146">
        <v>0.3076923076923077</v>
      </c>
      <c r="M10" s="146">
        <v>0.3076923076923077</v>
      </c>
      <c r="N10" s="146">
        <v>8.307692307692308</v>
      </c>
      <c r="O10" s="146">
        <v>7.6923076923076925</v>
      </c>
      <c r="P10" s="146">
        <v>2.4615384615384617</v>
      </c>
      <c r="Q10" s="146">
        <v>0.3076923076923077</v>
      </c>
      <c r="R10" s="146">
        <v>1.2307692307692308</v>
      </c>
      <c r="S10" s="146">
        <v>1.2307692307692308</v>
      </c>
      <c r="T10" s="146">
        <v>15.076923076923077</v>
      </c>
      <c r="U10" s="146">
        <v>17.53846153846154</v>
      </c>
      <c r="V10" s="146">
        <v>0.9230769230769231</v>
      </c>
      <c r="W10" s="146">
        <v>0.9230769230769231</v>
      </c>
      <c r="X10" s="146">
        <v>19.692307692307693</v>
      </c>
      <c r="Y10" s="146">
        <v>13.230769230769232</v>
      </c>
      <c r="Z10" s="146">
        <v>9.230769230769232</v>
      </c>
      <c r="AA10" s="146">
        <v>62.153846153846146</v>
      </c>
      <c r="AB10" s="146">
        <v>30.461538461538463</v>
      </c>
      <c r="AC10" s="146">
        <v>0.3076923076923077</v>
      </c>
      <c r="AD10" s="146">
        <v>0.9230769230769231</v>
      </c>
      <c r="AE10" s="146">
        <v>0.9230769230769231</v>
      </c>
      <c r="AF10" s="146">
        <v>3.3846153846153846</v>
      </c>
      <c r="AG10" s="146">
        <v>0.3076923076923077</v>
      </c>
      <c r="AH10" s="146">
        <v>1.5384615384615385</v>
      </c>
      <c r="AI10" s="146">
        <v>1.2307692307692308</v>
      </c>
      <c r="AJ10" s="146">
        <v>2.769230769230769</v>
      </c>
      <c r="AK10" s="146">
        <v>11.076923076923077</v>
      </c>
      <c r="AL10" s="146">
        <v>2.4615384615384617</v>
      </c>
      <c r="AM10" s="146">
        <v>0.6153846153846154</v>
      </c>
      <c r="AN10" s="146"/>
    </row>
    <row r="11" spans="1:40" s="156" customFormat="1" ht="12.75">
      <c r="A11" s="154"/>
      <c r="B11" s="143" t="s">
        <v>64</v>
      </c>
      <c r="C11" s="155">
        <v>2.3405017921146953</v>
      </c>
      <c r="D11" s="155">
        <v>1.6363636363636365</v>
      </c>
      <c r="E11" s="155">
        <v>1.4444444444444444</v>
      </c>
      <c r="F11" s="155">
        <v>1.0476190476190477</v>
      </c>
      <c r="G11" s="155">
        <v>1.2962962962962963</v>
      </c>
      <c r="H11" s="155">
        <v>1.2702702702702702</v>
      </c>
      <c r="I11" s="155">
        <v>1.2222222222222223</v>
      </c>
      <c r="J11" s="155">
        <v>1</v>
      </c>
      <c r="K11" s="155">
        <v>1.4274809160305344</v>
      </c>
      <c r="L11" s="155">
        <v>1</v>
      </c>
      <c r="M11" s="155">
        <v>1</v>
      </c>
      <c r="N11" s="155">
        <v>1.037037037037037</v>
      </c>
      <c r="O11" s="155">
        <v>1.24</v>
      </c>
      <c r="P11" s="155">
        <v>1.375</v>
      </c>
      <c r="Q11" s="155">
        <v>1</v>
      </c>
      <c r="R11" s="155">
        <v>1.5</v>
      </c>
      <c r="S11" s="155">
        <v>1.75</v>
      </c>
      <c r="T11" s="155">
        <v>2.142857142857143</v>
      </c>
      <c r="U11" s="155">
        <v>1.087719298245614</v>
      </c>
      <c r="V11" s="155">
        <v>1.3333333333333333</v>
      </c>
      <c r="W11" s="155">
        <v>1</v>
      </c>
      <c r="X11" s="155">
        <v>1.25</v>
      </c>
      <c r="Y11" s="155">
        <v>1.069767441860465</v>
      </c>
      <c r="Z11" s="155">
        <v>1.3666666666666667</v>
      </c>
      <c r="AA11" s="155">
        <v>2.0346534653465347</v>
      </c>
      <c r="AB11" s="155">
        <v>1.4747474747474747</v>
      </c>
      <c r="AC11" s="155">
        <v>1</v>
      </c>
      <c r="AD11" s="155">
        <v>1.6666666666666667</v>
      </c>
      <c r="AE11" s="155">
        <v>1.3333333333333333</v>
      </c>
      <c r="AF11" s="155">
        <v>2.3636363636363638</v>
      </c>
      <c r="AG11" s="155">
        <v>2</v>
      </c>
      <c r="AH11" s="155">
        <v>1.4</v>
      </c>
      <c r="AI11" s="155">
        <v>1</v>
      </c>
      <c r="AJ11" s="155">
        <v>1.4444444444444444</v>
      </c>
      <c r="AK11" s="155">
        <v>1.0833333333333333</v>
      </c>
      <c r="AL11" s="155">
        <v>1.875</v>
      </c>
      <c r="AM11" s="155">
        <v>3</v>
      </c>
      <c r="AN11" s="155"/>
    </row>
    <row r="12" spans="1:40" s="164" customFormat="1" ht="12.75">
      <c r="A12" s="161"/>
      <c r="B12" s="162" t="s">
        <v>62</v>
      </c>
      <c r="C12" s="163"/>
      <c r="D12" s="163" t="s">
        <v>616</v>
      </c>
      <c r="E12" s="163" t="s">
        <v>616</v>
      </c>
      <c r="F12" s="163" t="s">
        <v>616</v>
      </c>
      <c r="G12" s="163" t="s">
        <v>616</v>
      </c>
      <c r="H12" s="163" t="s">
        <v>616</v>
      </c>
      <c r="I12" s="163" t="s">
        <v>616</v>
      </c>
      <c r="J12" s="163" t="s">
        <v>616</v>
      </c>
      <c r="K12" s="163" t="s">
        <v>616</v>
      </c>
      <c r="L12" s="163" t="s">
        <v>616</v>
      </c>
      <c r="M12" s="163" t="s">
        <v>616</v>
      </c>
      <c r="N12" s="163" t="s">
        <v>616</v>
      </c>
      <c r="O12" s="163" t="s">
        <v>616</v>
      </c>
      <c r="P12" s="163" t="s">
        <v>616</v>
      </c>
      <c r="Q12" s="163" t="s">
        <v>616</v>
      </c>
      <c r="R12" s="163" t="s">
        <v>616</v>
      </c>
      <c r="S12" s="163" t="s">
        <v>616</v>
      </c>
      <c r="T12" s="163" t="s">
        <v>616</v>
      </c>
      <c r="U12" s="163" t="s">
        <v>616</v>
      </c>
      <c r="V12" s="163" t="s">
        <v>616</v>
      </c>
      <c r="W12" s="163" t="s">
        <v>616</v>
      </c>
      <c r="X12" s="163" t="s">
        <v>616</v>
      </c>
      <c r="Y12" s="163" t="s">
        <v>616</v>
      </c>
      <c r="Z12" s="163" t="s">
        <v>616</v>
      </c>
      <c r="AA12" s="163" t="s">
        <v>616</v>
      </c>
      <c r="AB12" s="163" t="s">
        <v>616</v>
      </c>
      <c r="AC12" s="163" t="s">
        <v>616</v>
      </c>
      <c r="AD12" s="163" t="s">
        <v>616</v>
      </c>
      <c r="AE12" s="163" t="s">
        <v>616</v>
      </c>
      <c r="AF12" s="163" t="s">
        <v>616</v>
      </c>
      <c r="AG12" s="163" t="s">
        <v>616</v>
      </c>
      <c r="AH12" s="163" t="s">
        <v>616</v>
      </c>
      <c r="AI12" s="163" t="s">
        <v>616</v>
      </c>
      <c r="AJ12" s="163" t="s">
        <v>616</v>
      </c>
      <c r="AK12" s="163" t="s">
        <v>616</v>
      </c>
      <c r="AL12" s="163" t="s">
        <v>616</v>
      </c>
      <c r="AM12" s="163" t="s">
        <v>616</v>
      </c>
      <c r="AN12" s="163"/>
    </row>
    <row r="13" spans="2:40" s="164" customFormat="1" ht="12.75">
      <c r="B13" s="165" t="s">
        <v>63</v>
      </c>
      <c r="C13" s="166"/>
      <c r="D13" s="146" t="s">
        <v>617</v>
      </c>
      <c r="E13" s="146" t="s">
        <v>617</v>
      </c>
      <c r="F13" s="146" t="s">
        <v>617</v>
      </c>
      <c r="G13" s="146" t="s">
        <v>617</v>
      </c>
      <c r="H13" s="146" t="s">
        <v>617</v>
      </c>
      <c r="I13" s="146" t="s">
        <v>617</v>
      </c>
      <c r="J13" s="146" t="s">
        <v>617</v>
      </c>
      <c r="K13" s="146" t="s">
        <v>617</v>
      </c>
      <c r="L13" s="146" t="s">
        <v>617</v>
      </c>
      <c r="M13" s="146" t="s">
        <v>617</v>
      </c>
      <c r="N13" s="146" t="s">
        <v>617</v>
      </c>
      <c r="O13" s="146" t="s">
        <v>617</v>
      </c>
      <c r="P13" s="146" t="s">
        <v>617</v>
      </c>
      <c r="Q13" s="146" t="s">
        <v>617</v>
      </c>
      <c r="R13" s="146" t="s">
        <v>617</v>
      </c>
      <c r="S13" s="146" t="s">
        <v>617</v>
      </c>
      <c r="T13" s="146" t="s">
        <v>617</v>
      </c>
      <c r="U13" s="146" t="s">
        <v>617</v>
      </c>
      <c r="V13" s="146" t="s">
        <v>617</v>
      </c>
      <c r="W13" s="146" t="s">
        <v>617</v>
      </c>
      <c r="X13" s="146" t="s">
        <v>617</v>
      </c>
      <c r="Y13" s="146" t="s">
        <v>617</v>
      </c>
      <c r="Z13" s="146" t="s">
        <v>617</v>
      </c>
      <c r="AA13" s="146" t="s">
        <v>617</v>
      </c>
      <c r="AB13" s="146" t="s">
        <v>617</v>
      </c>
      <c r="AC13" s="146" t="s">
        <v>617</v>
      </c>
      <c r="AD13" s="146" t="s">
        <v>617</v>
      </c>
      <c r="AE13" s="146" t="s">
        <v>617</v>
      </c>
      <c r="AF13" s="146" t="s">
        <v>617</v>
      </c>
      <c r="AG13" s="146" t="s">
        <v>617</v>
      </c>
      <c r="AH13" s="146" t="s">
        <v>617</v>
      </c>
      <c r="AI13" s="146" t="s">
        <v>617</v>
      </c>
      <c r="AJ13" s="146" t="s">
        <v>617</v>
      </c>
      <c r="AK13" s="146" t="s">
        <v>617</v>
      </c>
      <c r="AL13" s="146" t="s">
        <v>617</v>
      </c>
      <c r="AM13" s="146" t="s">
        <v>617</v>
      </c>
      <c r="AN13" s="146"/>
    </row>
    <row r="14" spans="1:40" s="156" customFormat="1" ht="12.75">
      <c r="A14" s="154"/>
      <c r="B14" s="154" t="s">
        <v>2</v>
      </c>
      <c r="C14" s="155">
        <v>0.08896445513179276</v>
      </c>
      <c r="D14" s="146">
        <v>0.00011675885147888109</v>
      </c>
      <c r="E14" s="146">
        <v>0.0007034479564306145</v>
      </c>
      <c r="F14" s="146">
        <v>0.0017021703637086474</v>
      </c>
      <c r="G14" s="146">
        <v>0.0007034479564306145</v>
      </c>
      <c r="H14" s="146">
        <v>0.005284061741308702</v>
      </c>
      <c r="I14" s="146">
        <v>7.816088404784603E-05</v>
      </c>
      <c r="J14" s="146">
        <v>9.64949185775877E-07</v>
      </c>
      <c r="K14" s="146">
        <v>0.016559492977099823</v>
      </c>
      <c r="L14" s="146">
        <v>9.64949185775877E-07</v>
      </c>
      <c r="M14" s="146">
        <v>9.64949185775877E-07</v>
      </c>
      <c r="N14" s="146">
        <v>0.0007034479564306145</v>
      </c>
      <c r="O14" s="146">
        <v>0.000603093241109923</v>
      </c>
      <c r="P14" s="146">
        <v>6.175674788965613E-05</v>
      </c>
      <c r="Q14" s="146">
        <v>9.64949185775877E-07</v>
      </c>
      <c r="R14" s="146">
        <v>1.543918697241403E-05</v>
      </c>
      <c r="S14" s="146">
        <v>1.543918697241403E-05</v>
      </c>
      <c r="T14" s="146">
        <v>0.0023168429950478804</v>
      </c>
      <c r="U14" s="146">
        <v>0.003135119904585825</v>
      </c>
      <c r="V14" s="146">
        <v>8.684542671982894E-06</v>
      </c>
      <c r="W14" s="146">
        <v>8.684542671982894E-06</v>
      </c>
      <c r="X14" s="146">
        <v>0.003952431864937992</v>
      </c>
      <c r="Y14" s="146">
        <v>0.001784191044499597</v>
      </c>
      <c r="Z14" s="146">
        <v>0.0008684542671982893</v>
      </c>
      <c r="AA14" s="146">
        <v>0.03937378657639888</v>
      </c>
      <c r="AB14" s="146">
        <v>0.009457466969789373</v>
      </c>
      <c r="AC14" s="146">
        <v>9.64949185775877E-07</v>
      </c>
      <c r="AD14" s="146">
        <v>8.684542671982894E-06</v>
      </c>
      <c r="AE14" s="146">
        <v>8.684542671982894E-06</v>
      </c>
      <c r="AF14" s="146">
        <v>0.00011675885147888109</v>
      </c>
      <c r="AG14" s="146">
        <v>9.64949185775877E-07</v>
      </c>
      <c r="AH14" s="146">
        <v>2.4123729644396927E-05</v>
      </c>
      <c r="AI14" s="146">
        <v>1.543918697241403E-05</v>
      </c>
      <c r="AJ14" s="146">
        <v>7.816088404784603E-05</v>
      </c>
      <c r="AK14" s="146">
        <v>0.0012505741447655365</v>
      </c>
      <c r="AL14" s="146"/>
      <c r="AM14" s="146">
        <v>3.859796743103508E-06</v>
      </c>
      <c r="AN14" s="146"/>
    </row>
    <row r="15" spans="2:39" s="167" customFormat="1" ht="12.75">
      <c r="B15" s="168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</row>
    <row r="16" spans="2:39" ht="18.75">
      <c r="B16" s="171" t="s">
        <v>43</v>
      </c>
      <c r="C16" s="172"/>
      <c r="D16" s="173"/>
      <c r="E16" s="170"/>
      <c r="F16" s="160"/>
      <c r="G16" s="169" t="s">
        <v>100</v>
      </c>
      <c r="H16" s="160" t="s">
        <v>1</v>
      </c>
      <c r="I16" s="160" t="s">
        <v>16</v>
      </c>
      <c r="J16" s="160" t="s">
        <v>24</v>
      </c>
      <c r="K16" s="160" t="s">
        <v>64</v>
      </c>
      <c r="L16" s="160" t="s">
        <v>62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</row>
    <row r="17" spans="2:39" ht="12.75">
      <c r="B17" s="174" t="s">
        <v>403</v>
      </c>
      <c r="C17" s="175">
        <v>342</v>
      </c>
      <c r="E17" s="183" t="s">
        <v>237</v>
      </c>
      <c r="F17" s="157" t="s">
        <v>367</v>
      </c>
      <c r="G17" s="157">
        <v>202</v>
      </c>
      <c r="H17" s="154">
        <v>19.842829076620824</v>
      </c>
      <c r="I17" s="154">
        <v>72.40143369175627</v>
      </c>
      <c r="J17" s="154">
        <v>62.153846153846146</v>
      </c>
      <c r="K17" s="154">
        <v>2.0346534653465347</v>
      </c>
      <c r="L17" s="160">
        <v>0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</row>
    <row r="18" spans="2:39" ht="12.75">
      <c r="B18" s="158" t="s">
        <v>95</v>
      </c>
      <c r="C18" s="175">
        <v>279</v>
      </c>
      <c r="D18" s="177"/>
      <c r="E18" s="183" t="s">
        <v>144</v>
      </c>
      <c r="F18" s="160" t="s">
        <v>145</v>
      </c>
      <c r="G18" s="160">
        <v>131</v>
      </c>
      <c r="H18" s="156">
        <v>12.86836935166994</v>
      </c>
      <c r="I18" s="156">
        <v>46.95340501792115</v>
      </c>
      <c r="J18" s="156">
        <v>40.30769230769231</v>
      </c>
      <c r="K18" s="156">
        <v>1.4274809160305344</v>
      </c>
      <c r="L18" s="160">
        <v>0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</row>
    <row r="19" spans="2:39" ht="12.75">
      <c r="B19" s="158" t="s">
        <v>96</v>
      </c>
      <c r="C19" s="175">
        <v>324</v>
      </c>
      <c r="E19" s="183" t="s">
        <v>244</v>
      </c>
      <c r="F19" s="157" t="s">
        <v>245</v>
      </c>
      <c r="G19" s="157">
        <v>99</v>
      </c>
      <c r="H19" s="154">
        <v>9.724950884086445</v>
      </c>
      <c r="I19" s="154">
        <v>35.483870967741936</v>
      </c>
      <c r="J19" s="154">
        <v>30.461538461538463</v>
      </c>
      <c r="K19" s="154">
        <v>1.4747474747474747</v>
      </c>
      <c r="L19" s="160">
        <v>0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</row>
    <row r="20" spans="2:39" ht="12.75">
      <c r="B20" s="150" t="s">
        <v>24</v>
      </c>
      <c r="C20" s="144">
        <v>86.11111111111111</v>
      </c>
      <c r="E20" s="183" t="s">
        <v>130</v>
      </c>
      <c r="F20" s="160" t="s">
        <v>131</v>
      </c>
      <c r="G20" s="160">
        <v>74</v>
      </c>
      <c r="H20" s="156">
        <v>7.269155206286837</v>
      </c>
      <c r="I20" s="156">
        <v>26.523297491039425</v>
      </c>
      <c r="J20" s="156">
        <v>22.76923076923077</v>
      </c>
      <c r="K20" s="156">
        <v>1.2702702702702702</v>
      </c>
      <c r="L20" s="160">
        <v>0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</row>
    <row r="21" spans="2:39" ht="12.75">
      <c r="B21" s="158" t="s">
        <v>3</v>
      </c>
      <c r="C21" s="144">
        <v>0.9110355448682071</v>
      </c>
      <c r="E21" s="183" t="s">
        <v>319</v>
      </c>
      <c r="F21" s="157" t="s">
        <v>230</v>
      </c>
      <c r="G21" s="157">
        <v>64</v>
      </c>
      <c r="H21" s="154">
        <v>6.286836935166994</v>
      </c>
      <c r="I21" s="154">
        <v>22.939068100358423</v>
      </c>
      <c r="J21" s="154">
        <v>19.692307692307693</v>
      </c>
      <c r="K21" s="154">
        <v>1.25</v>
      </c>
      <c r="L21" s="160">
        <v>0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</row>
    <row r="22" spans="2:39" ht="15" customHeight="1">
      <c r="B22" s="158" t="s">
        <v>565</v>
      </c>
      <c r="C22" s="144">
        <v>14</v>
      </c>
      <c r="E22" s="183" t="s">
        <v>209</v>
      </c>
      <c r="F22" s="157" t="s">
        <v>210</v>
      </c>
      <c r="G22" s="157">
        <v>57</v>
      </c>
      <c r="H22" s="154">
        <v>5.599214145383105</v>
      </c>
      <c r="I22" s="154">
        <v>20.43010752688172</v>
      </c>
      <c r="J22" s="154">
        <v>17.53846153846154</v>
      </c>
      <c r="K22" s="154">
        <v>1.087719298245614</v>
      </c>
      <c r="L22" s="160">
        <v>0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</row>
    <row r="23" spans="2:39" ht="12.75">
      <c r="B23" s="158" t="s">
        <v>97</v>
      </c>
      <c r="C23" s="178">
        <v>4</v>
      </c>
      <c r="E23" s="183" t="s">
        <v>197</v>
      </c>
      <c r="F23" s="160" t="s">
        <v>198</v>
      </c>
      <c r="G23" s="160">
        <v>49</v>
      </c>
      <c r="H23" s="156">
        <v>4.813359528487229</v>
      </c>
      <c r="I23" s="156">
        <v>17.562724014336915</v>
      </c>
      <c r="J23" s="156">
        <v>15.076923076923077</v>
      </c>
      <c r="K23" s="156">
        <v>2.142857142857143</v>
      </c>
      <c r="L23" s="160">
        <v>0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</row>
    <row r="24" spans="2:39" ht="12.75">
      <c r="B24" s="158" t="s">
        <v>49</v>
      </c>
      <c r="C24" s="178">
        <v>337</v>
      </c>
      <c r="E24" s="183" t="s">
        <v>233</v>
      </c>
      <c r="F24" s="157" t="s">
        <v>234</v>
      </c>
      <c r="G24" s="157">
        <v>43</v>
      </c>
      <c r="H24" s="154">
        <v>4.2239685658153245</v>
      </c>
      <c r="I24" s="154">
        <v>15.412186379928317</v>
      </c>
      <c r="J24" s="154">
        <v>13.230769230769232</v>
      </c>
      <c r="K24" s="154">
        <v>1.069767441860465</v>
      </c>
      <c r="L24" s="160">
        <v>0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</row>
    <row r="25" spans="2:39" ht="12.75">
      <c r="B25" s="158" t="s">
        <v>59</v>
      </c>
      <c r="C25" s="148">
        <v>3.1419753086419755</v>
      </c>
      <c r="E25" s="183" t="s">
        <v>381</v>
      </c>
      <c r="F25" s="160" t="s">
        <v>172</v>
      </c>
      <c r="G25" s="160">
        <v>42</v>
      </c>
      <c r="H25" s="156">
        <v>4.12573673870334</v>
      </c>
      <c r="I25" s="156">
        <v>15.053763440860216</v>
      </c>
      <c r="J25" s="156">
        <v>12.923076923076923</v>
      </c>
      <c r="K25" s="156">
        <v>1.0476190476190477</v>
      </c>
      <c r="L25" s="160">
        <v>0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</row>
    <row r="26" spans="2:39" ht="12.75">
      <c r="B26" s="158" t="s">
        <v>98</v>
      </c>
      <c r="C26" s="148">
        <v>3.6487455197132617</v>
      </c>
      <c r="E26" s="183" t="s">
        <v>306</v>
      </c>
      <c r="F26" s="157" t="s">
        <v>307</v>
      </c>
      <c r="G26" s="157">
        <v>36</v>
      </c>
      <c r="H26" s="154">
        <v>3.536345776031434</v>
      </c>
      <c r="I26" s="154">
        <v>12.903225806451612</v>
      </c>
      <c r="J26" s="154">
        <v>11.076923076923077</v>
      </c>
      <c r="K26" s="154">
        <v>1.0833333333333333</v>
      </c>
      <c r="L26" s="160">
        <v>0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</row>
    <row r="27" spans="2:39" ht="12.75">
      <c r="B27" s="158" t="s">
        <v>55</v>
      </c>
      <c r="C27" s="148">
        <v>3.0246913580246915</v>
      </c>
      <c r="E27" s="183" t="s">
        <v>235</v>
      </c>
      <c r="F27" s="157" t="s">
        <v>236</v>
      </c>
      <c r="G27" s="157">
        <v>30</v>
      </c>
      <c r="H27" s="154">
        <v>2.9469548133595285</v>
      </c>
      <c r="I27" s="154">
        <v>10.75268817204301</v>
      </c>
      <c r="J27" s="154">
        <v>9.230769230769232</v>
      </c>
      <c r="K27" s="154">
        <v>1.3666666666666667</v>
      </c>
      <c r="L27" s="160">
        <v>0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2:39" ht="12.75">
      <c r="B28" s="158" t="s">
        <v>99</v>
      </c>
      <c r="C28" s="148">
        <v>3.5379061371841156</v>
      </c>
      <c r="E28" s="183" t="s">
        <v>120</v>
      </c>
      <c r="F28" s="160" t="s">
        <v>121</v>
      </c>
      <c r="G28" s="160">
        <v>27</v>
      </c>
      <c r="H28" s="156">
        <v>2.6522593320235757</v>
      </c>
      <c r="I28" s="156">
        <v>9.67741935483871</v>
      </c>
      <c r="J28" s="156">
        <v>8.307692307692308</v>
      </c>
      <c r="K28" s="156">
        <v>1.2962962962962963</v>
      </c>
      <c r="L28" s="160">
        <v>0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2:39" ht="12.75">
      <c r="B29" s="158" t="s">
        <v>61</v>
      </c>
      <c r="C29" s="175">
        <v>35</v>
      </c>
      <c r="E29" s="183" t="s">
        <v>167</v>
      </c>
      <c r="F29" s="160" t="s">
        <v>343</v>
      </c>
      <c r="G29" s="160">
        <v>27</v>
      </c>
      <c r="H29" s="156">
        <v>2.6522593320235757</v>
      </c>
      <c r="I29" s="156">
        <v>9.67741935483871</v>
      </c>
      <c r="J29" s="156">
        <v>8.307692307692308</v>
      </c>
      <c r="K29" s="156">
        <v>1.037037037037037</v>
      </c>
      <c r="L29" s="160">
        <v>0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2:39" ht="12.75">
      <c r="B30" s="158" t="s">
        <v>60</v>
      </c>
      <c r="C30" s="175">
        <v>35</v>
      </c>
      <c r="E30" s="196" t="s">
        <v>620</v>
      </c>
      <c r="F30" s="160" t="s">
        <v>621</v>
      </c>
      <c r="G30" s="160">
        <v>27</v>
      </c>
      <c r="H30" s="156">
        <v>2.6522593320235757</v>
      </c>
      <c r="I30" s="156">
        <v>9.67741935483871</v>
      </c>
      <c r="J30" s="156">
        <v>8.307692307692308</v>
      </c>
      <c r="K30" s="156">
        <v>1.4444444444444444</v>
      </c>
      <c r="L30" s="160">
        <v>0</v>
      </c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</row>
    <row r="31" spans="2:39" ht="12.75">
      <c r="B31" s="158" t="s">
        <v>553</v>
      </c>
      <c r="C31" s="175"/>
      <c r="E31" s="183" t="s">
        <v>330</v>
      </c>
      <c r="F31" s="160" t="s">
        <v>179</v>
      </c>
      <c r="G31" s="160">
        <v>25</v>
      </c>
      <c r="H31" s="156">
        <v>2.455795677799607</v>
      </c>
      <c r="I31" s="156">
        <v>8.960573476702509</v>
      </c>
      <c r="J31" s="156">
        <v>7.6923076923076925</v>
      </c>
      <c r="K31" s="156">
        <v>1.24</v>
      </c>
      <c r="L31" s="160">
        <v>0</v>
      </c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</row>
    <row r="32" spans="2:39" ht="15" customHeight="1">
      <c r="B32" s="158" t="s">
        <v>551</v>
      </c>
      <c r="C32" s="144">
        <v>4.994623655913978</v>
      </c>
      <c r="E32" s="183" t="s">
        <v>575</v>
      </c>
      <c r="F32" s="160" t="s">
        <v>576</v>
      </c>
      <c r="G32" s="160">
        <v>11</v>
      </c>
      <c r="H32" s="156">
        <v>1.080550098231827</v>
      </c>
      <c r="I32" s="156">
        <v>3.942652329749104</v>
      </c>
      <c r="J32" s="156">
        <v>3.3846153846153846</v>
      </c>
      <c r="K32" s="156">
        <v>1.6363636363636365</v>
      </c>
      <c r="L32" s="160">
        <v>0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2:39" ht="15" customHeight="1">
      <c r="B33" s="158" t="s">
        <v>552</v>
      </c>
      <c r="C33" s="144">
        <v>5</v>
      </c>
      <c r="E33" s="183" t="s">
        <v>277</v>
      </c>
      <c r="F33" s="157" t="s">
        <v>278</v>
      </c>
      <c r="G33" s="157">
        <v>11</v>
      </c>
      <c r="H33" s="154">
        <v>1.080550098231827</v>
      </c>
      <c r="I33" s="154">
        <v>3.942652329749104</v>
      </c>
      <c r="J33" s="154">
        <v>3.3846153846153846</v>
      </c>
      <c r="K33" s="154">
        <v>2.3636363636363638</v>
      </c>
      <c r="L33" s="160">
        <v>0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2:12" ht="12.75">
      <c r="B34" s="158" t="s">
        <v>555</v>
      </c>
      <c r="C34" s="144">
        <v>2.3405017921146953</v>
      </c>
      <c r="E34" s="183" t="s">
        <v>622</v>
      </c>
      <c r="F34" s="160" t="s">
        <v>569</v>
      </c>
      <c r="G34" s="160">
        <v>9</v>
      </c>
      <c r="H34" s="156">
        <v>0.8840864440078585</v>
      </c>
      <c r="I34" s="156">
        <v>3.225806451612903</v>
      </c>
      <c r="J34" s="156">
        <v>2.769230769230769</v>
      </c>
      <c r="K34" s="156">
        <v>1.2222222222222223</v>
      </c>
      <c r="L34" s="160">
        <v>0</v>
      </c>
    </row>
    <row r="35" spans="2:12" ht="15.75">
      <c r="B35" s="179" t="s">
        <v>566</v>
      </c>
      <c r="E35" s="183" t="s">
        <v>304</v>
      </c>
      <c r="F35" s="157" t="s">
        <v>305</v>
      </c>
      <c r="G35" s="157">
        <v>9</v>
      </c>
      <c r="H35" s="154">
        <v>0.8840864440078585</v>
      </c>
      <c r="I35" s="154">
        <v>3.225806451612903</v>
      </c>
      <c r="J35" s="154">
        <v>2.769230769230769</v>
      </c>
      <c r="K35" s="154">
        <v>1.4444444444444444</v>
      </c>
      <c r="L35" s="160">
        <v>0</v>
      </c>
    </row>
    <row r="36" spans="5:12" ht="12.75">
      <c r="E36" s="183" t="s">
        <v>182</v>
      </c>
      <c r="F36" s="160" t="s">
        <v>183</v>
      </c>
      <c r="G36" s="160">
        <v>8</v>
      </c>
      <c r="H36" s="156">
        <v>0.7858546168958742</v>
      </c>
      <c r="I36" s="156">
        <v>2.867383512544803</v>
      </c>
      <c r="J36" s="156">
        <v>2.4615384615384617</v>
      </c>
      <c r="K36" s="156">
        <v>1.375</v>
      </c>
      <c r="L36" s="160">
        <v>0</v>
      </c>
    </row>
    <row r="37" spans="5:12" ht="12.75">
      <c r="E37" s="183"/>
      <c r="F37" s="157" t="s">
        <v>577</v>
      </c>
      <c r="G37" s="157">
        <v>8</v>
      </c>
      <c r="H37" s="195" t="s">
        <v>562</v>
      </c>
      <c r="I37" s="154">
        <v>2.867383512544803</v>
      </c>
      <c r="J37" s="154">
        <v>2.4615384615384617</v>
      </c>
      <c r="K37" s="154">
        <v>1.875</v>
      </c>
      <c r="L37" s="160">
        <v>0</v>
      </c>
    </row>
    <row r="38" spans="5:12" ht="12.75">
      <c r="E38" s="183" t="s">
        <v>297</v>
      </c>
      <c r="F38" s="157" t="s">
        <v>298</v>
      </c>
      <c r="G38" s="157">
        <v>5</v>
      </c>
      <c r="H38" s="154">
        <v>0.4911591355599214</v>
      </c>
      <c r="I38" s="154">
        <v>1.7921146953405016</v>
      </c>
      <c r="J38" s="154">
        <v>1.5384615384615385</v>
      </c>
      <c r="K38" s="154">
        <v>1.4</v>
      </c>
      <c r="L38" s="160">
        <v>0</v>
      </c>
    </row>
    <row r="39" spans="5:12" ht="12.75">
      <c r="E39" s="183" t="s">
        <v>623</v>
      </c>
      <c r="F39" s="176" t="s">
        <v>189</v>
      </c>
      <c r="G39" s="176">
        <v>4</v>
      </c>
      <c r="H39" s="170">
        <v>0.3929273084479371</v>
      </c>
      <c r="I39" s="170">
        <v>1.4336917562724014</v>
      </c>
      <c r="J39" s="170">
        <v>1.2307692307692308</v>
      </c>
      <c r="K39" s="170">
        <v>1.5</v>
      </c>
      <c r="L39" s="160">
        <v>0</v>
      </c>
    </row>
    <row r="40" spans="5:12" ht="12.75">
      <c r="E40" s="183" t="s">
        <v>195</v>
      </c>
      <c r="F40" s="160" t="s">
        <v>196</v>
      </c>
      <c r="G40" s="160">
        <v>4</v>
      </c>
      <c r="H40" s="156">
        <v>0.3929273084479371</v>
      </c>
      <c r="I40" s="156">
        <v>1.4336917562724014</v>
      </c>
      <c r="J40" s="156">
        <v>1.2307692307692308</v>
      </c>
      <c r="K40" s="156">
        <v>1.75</v>
      </c>
      <c r="L40" s="160">
        <v>0</v>
      </c>
    </row>
    <row r="41" spans="5:12" ht="12.75">
      <c r="E41" s="183" t="s">
        <v>299</v>
      </c>
      <c r="F41" s="157" t="s">
        <v>342</v>
      </c>
      <c r="G41" s="157">
        <v>4</v>
      </c>
      <c r="H41" s="154">
        <v>0.3929273084479371</v>
      </c>
      <c r="I41" s="154">
        <v>1.4336917562724014</v>
      </c>
      <c r="J41" s="154">
        <v>1.2307692307692308</v>
      </c>
      <c r="K41" s="154">
        <v>1</v>
      </c>
      <c r="L41" s="160">
        <v>0</v>
      </c>
    </row>
    <row r="42" spans="5:12" ht="12.75">
      <c r="E42" s="183" t="s">
        <v>218</v>
      </c>
      <c r="F42" s="157" t="s">
        <v>365</v>
      </c>
      <c r="G42" s="157">
        <v>3</v>
      </c>
      <c r="H42" s="154">
        <v>0.29469548133595286</v>
      </c>
      <c r="I42" s="154">
        <v>1.0752688172043012</v>
      </c>
      <c r="J42" s="154">
        <v>0.9230769230769231</v>
      </c>
      <c r="K42" s="154">
        <v>1.3333333333333333</v>
      </c>
      <c r="L42" s="160">
        <v>0</v>
      </c>
    </row>
    <row r="43" spans="5:12" ht="12.75">
      <c r="E43" s="183" t="s">
        <v>219</v>
      </c>
      <c r="F43" s="157" t="s">
        <v>341</v>
      </c>
      <c r="G43" s="157">
        <v>3</v>
      </c>
      <c r="H43" s="154">
        <v>0.29469548133595286</v>
      </c>
      <c r="I43" s="154">
        <v>1.0752688172043012</v>
      </c>
      <c r="J43" s="154">
        <v>0.9230769230769231</v>
      </c>
      <c r="K43" s="154">
        <v>1</v>
      </c>
      <c r="L43" s="160">
        <v>0</v>
      </c>
    </row>
    <row r="44" spans="5:12" ht="12.75">
      <c r="E44" s="183" t="s">
        <v>265</v>
      </c>
      <c r="F44" s="157" t="s">
        <v>266</v>
      </c>
      <c r="G44" s="157">
        <v>3</v>
      </c>
      <c r="H44" s="154">
        <v>0.29469548133595286</v>
      </c>
      <c r="I44" s="154">
        <v>1.0752688172043012</v>
      </c>
      <c r="J44" s="154">
        <v>0.9230769230769231</v>
      </c>
      <c r="K44" s="154">
        <v>1.6666666666666667</v>
      </c>
      <c r="L44" s="160">
        <v>0</v>
      </c>
    </row>
    <row r="45" spans="5:12" ht="12.75">
      <c r="E45" s="183" t="s">
        <v>275</v>
      </c>
      <c r="F45" s="157" t="s">
        <v>637</v>
      </c>
      <c r="G45" s="157">
        <v>3</v>
      </c>
      <c r="H45" s="154">
        <v>0.29469548133595286</v>
      </c>
      <c r="I45" s="154">
        <v>1.0752688172043012</v>
      </c>
      <c r="J45" s="154">
        <v>0.9230769230769231</v>
      </c>
      <c r="K45" s="154">
        <v>1.3333333333333333</v>
      </c>
      <c r="L45" s="160">
        <v>0</v>
      </c>
    </row>
    <row r="46" spans="5:12" ht="12.75">
      <c r="E46" s="183" t="s">
        <v>624</v>
      </c>
      <c r="F46" s="157" t="s">
        <v>625</v>
      </c>
      <c r="G46" s="157">
        <v>2</v>
      </c>
      <c r="H46" s="154">
        <v>0.19646365422396855</v>
      </c>
      <c r="I46" s="154">
        <v>0.7168458781362007</v>
      </c>
      <c r="J46" s="154">
        <v>0.6153846153846154</v>
      </c>
      <c r="K46" s="154">
        <v>3</v>
      </c>
      <c r="L46" s="160">
        <v>0</v>
      </c>
    </row>
    <row r="47" spans="5:12" ht="12.75">
      <c r="E47" s="183" t="s">
        <v>139</v>
      </c>
      <c r="F47" s="160" t="s">
        <v>140</v>
      </c>
      <c r="G47" s="160">
        <v>1</v>
      </c>
      <c r="H47" s="156">
        <v>0.09823182711198428</v>
      </c>
      <c r="I47" s="156">
        <v>0.35842293906810035</v>
      </c>
      <c r="J47" s="156">
        <v>0.3076923076923077</v>
      </c>
      <c r="K47" s="156">
        <v>1</v>
      </c>
      <c r="L47" s="160">
        <v>0</v>
      </c>
    </row>
    <row r="48" spans="5:12" ht="12.75">
      <c r="E48" s="183" t="s">
        <v>148</v>
      </c>
      <c r="F48" s="160" t="s">
        <v>149</v>
      </c>
      <c r="G48" s="160">
        <v>1</v>
      </c>
      <c r="H48" s="156">
        <v>0.09823182711198428</v>
      </c>
      <c r="I48" s="156">
        <v>0.35842293906810035</v>
      </c>
      <c r="J48" s="156">
        <v>0.3076923076923077</v>
      </c>
      <c r="K48" s="156">
        <v>1</v>
      </c>
      <c r="L48" s="160">
        <v>0</v>
      </c>
    </row>
    <row r="49" spans="5:12" ht="12.75">
      <c r="E49" s="183" t="s">
        <v>155</v>
      </c>
      <c r="F49" s="160" t="s">
        <v>156</v>
      </c>
      <c r="G49" s="160">
        <v>1</v>
      </c>
      <c r="H49" s="156">
        <v>0.09823182711198428</v>
      </c>
      <c r="I49" s="156">
        <v>0.35842293906810035</v>
      </c>
      <c r="J49" s="156">
        <v>0.3076923076923077</v>
      </c>
      <c r="K49" s="156">
        <v>1</v>
      </c>
      <c r="L49" s="160">
        <v>0</v>
      </c>
    </row>
    <row r="50" spans="5:12" ht="12.75">
      <c r="E50" s="183" t="s">
        <v>184</v>
      </c>
      <c r="F50" s="176" t="s">
        <v>364</v>
      </c>
      <c r="G50" s="176">
        <v>1</v>
      </c>
      <c r="H50" s="170">
        <v>0.09823182711198428</v>
      </c>
      <c r="I50" s="170">
        <v>0.35842293906810035</v>
      </c>
      <c r="J50" s="170">
        <v>0.3076923076923077</v>
      </c>
      <c r="K50" s="170">
        <v>1</v>
      </c>
      <c r="L50" s="160">
        <v>0</v>
      </c>
    </row>
    <row r="51" spans="5:12" ht="12.75">
      <c r="E51" s="183" t="s">
        <v>246</v>
      </c>
      <c r="F51" s="157" t="s">
        <v>368</v>
      </c>
      <c r="G51" s="157">
        <v>1</v>
      </c>
      <c r="H51" s="154">
        <v>0.09823182711198428</v>
      </c>
      <c r="I51" s="154">
        <v>0.35842293906810035</v>
      </c>
      <c r="J51" s="154">
        <v>0.3076923076923077</v>
      </c>
      <c r="K51" s="154">
        <v>1</v>
      </c>
      <c r="L51" s="160">
        <v>0</v>
      </c>
    </row>
    <row r="52" spans="5:12" ht="12.75">
      <c r="E52" s="183" t="s">
        <v>280</v>
      </c>
      <c r="F52" s="157" t="s">
        <v>281</v>
      </c>
      <c r="G52" s="157">
        <v>1</v>
      </c>
      <c r="H52" s="154">
        <v>0.09823182711198428</v>
      </c>
      <c r="I52" s="154">
        <v>0.35842293906810035</v>
      </c>
      <c r="J52" s="154">
        <v>0.3076923076923077</v>
      </c>
      <c r="K52" s="154">
        <v>2</v>
      </c>
      <c r="L52" s="160">
        <v>0</v>
      </c>
    </row>
    <row r="54" ht="12.75">
      <c r="G54" s="157" t="s">
        <v>638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AL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50"/>
  <sheetViews>
    <sheetView zoomScale="85" zoomScaleNormal="85" zoomScalePageLayoutView="0" workbookViewId="0" topLeftCell="A1">
      <pane xSplit="2" ySplit="1" topLeftCell="C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7" sqref="E17:G48"/>
    </sheetView>
  </sheetViews>
  <sheetFormatPr defaultColWidth="5.7109375" defaultRowHeight="12.75"/>
  <cols>
    <col min="1" max="1" width="13.140625" style="157" customWidth="1"/>
    <col min="2" max="2" width="77.140625" style="157" bestFit="1" customWidth="1"/>
    <col min="3" max="3" width="10.28125" style="180" bestFit="1" customWidth="1"/>
    <col min="4" max="5" width="6.7109375" style="176" customWidth="1"/>
    <col min="6" max="35" width="6.7109375" style="157" customWidth="1"/>
    <col min="36" max="16384" width="5.7109375" style="160" customWidth="1"/>
  </cols>
  <sheetData>
    <row r="1" spans="1:37" s="131" customFormat="1" ht="138" customHeight="1">
      <c r="A1" s="125"/>
      <c r="B1" s="126" t="s">
        <v>17</v>
      </c>
      <c r="C1" s="127" t="s">
        <v>14</v>
      </c>
      <c r="D1" s="128" t="s">
        <v>563</v>
      </c>
      <c r="E1" s="129" t="s">
        <v>564</v>
      </c>
      <c r="F1" s="130" t="s">
        <v>554</v>
      </c>
      <c r="G1" s="130" t="s">
        <v>416</v>
      </c>
      <c r="H1" s="130" t="s">
        <v>423</v>
      </c>
      <c r="I1" s="130" t="s">
        <v>556</v>
      </c>
      <c r="J1" s="130" t="s">
        <v>434</v>
      </c>
      <c r="K1" s="130" t="s">
        <v>440</v>
      </c>
      <c r="L1" s="130" t="s">
        <v>450</v>
      </c>
      <c r="M1" s="130" t="s">
        <v>458</v>
      </c>
      <c r="N1" s="130" t="s">
        <v>460</v>
      </c>
      <c r="O1" s="130" t="s">
        <v>461</v>
      </c>
      <c r="P1" s="130" t="s">
        <v>466</v>
      </c>
      <c r="Q1" s="130" t="s">
        <v>470</v>
      </c>
      <c r="R1" s="130" t="s">
        <v>471</v>
      </c>
      <c r="S1" s="130" t="s">
        <v>478</v>
      </c>
      <c r="T1" s="130" t="s">
        <v>484</v>
      </c>
      <c r="U1" s="130" t="s">
        <v>485</v>
      </c>
      <c r="V1" s="130" t="s">
        <v>492</v>
      </c>
      <c r="W1" s="130" t="s">
        <v>494</v>
      </c>
      <c r="X1" s="130" t="s">
        <v>495</v>
      </c>
      <c r="Y1" s="130" t="s">
        <v>496</v>
      </c>
      <c r="Z1" s="130" t="s">
        <v>500</v>
      </c>
      <c r="AA1" s="130" t="s">
        <v>501</v>
      </c>
      <c r="AB1" s="130" t="s">
        <v>515</v>
      </c>
      <c r="AC1" s="130" t="s">
        <v>521</v>
      </c>
      <c r="AD1" s="130" t="s">
        <v>536</v>
      </c>
      <c r="AE1" s="130" t="s">
        <v>539</v>
      </c>
      <c r="AF1" s="130" t="s">
        <v>540</v>
      </c>
      <c r="AG1" s="130" t="s">
        <v>559</v>
      </c>
      <c r="AH1" s="130" t="s">
        <v>561</v>
      </c>
      <c r="AI1" s="130" t="s">
        <v>619</v>
      </c>
      <c r="AJ1" s="130"/>
      <c r="AK1" s="130"/>
    </row>
    <row r="2" spans="1:36" s="131" customFormat="1" ht="12.75" customHeight="1">
      <c r="A2" s="132" t="s">
        <v>91</v>
      </c>
      <c r="B2" s="133" t="s">
        <v>570</v>
      </c>
      <c r="C2" s="134"/>
      <c r="D2" s="135"/>
      <c r="E2" s="136"/>
      <c r="F2" s="137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7"/>
      <c r="AH2" s="130"/>
      <c r="AI2" s="130"/>
      <c r="AJ2" s="130"/>
    </row>
    <row r="3" spans="1:36" s="131" customFormat="1" ht="12.75" customHeight="1">
      <c r="A3" s="132" t="s">
        <v>44</v>
      </c>
      <c r="B3" s="133" t="s">
        <v>571</v>
      </c>
      <c r="C3" s="134"/>
      <c r="D3" s="135"/>
      <c r="E3" s="136"/>
      <c r="F3" s="137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7"/>
      <c r="AH3" s="130"/>
      <c r="AI3" s="130"/>
      <c r="AJ3" s="130"/>
    </row>
    <row r="4" spans="1:36" s="131" customFormat="1" ht="12.75" customHeight="1">
      <c r="A4" s="132" t="s">
        <v>46</v>
      </c>
      <c r="B4" s="133">
        <v>2740300</v>
      </c>
      <c r="C4" s="134"/>
      <c r="D4" s="135"/>
      <c r="E4" s="136"/>
      <c r="F4" s="137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7"/>
      <c r="AH4" s="130"/>
      <c r="AI4" s="130"/>
      <c r="AJ4" s="130"/>
    </row>
    <row r="5" spans="1:36" s="131" customFormat="1" ht="12.75" customHeight="1">
      <c r="A5" s="138" t="s">
        <v>66</v>
      </c>
      <c r="B5" s="139">
        <v>42170</v>
      </c>
      <c r="C5" s="134"/>
      <c r="D5" s="135"/>
      <c r="E5" s="136"/>
      <c r="F5" s="13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7"/>
      <c r="AH5" s="130"/>
      <c r="AI5" s="130"/>
      <c r="AJ5" s="130"/>
    </row>
    <row r="6" spans="2:36" s="131" customFormat="1" ht="15" customHeight="1">
      <c r="B6" s="140" t="s">
        <v>42</v>
      </c>
      <c r="C6" s="134"/>
      <c r="D6" s="135"/>
      <c r="E6" s="136"/>
      <c r="F6" s="135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41"/>
      <c r="S6" s="136"/>
      <c r="T6" s="136"/>
      <c r="U6" s="136"/>
      <c r="V6" s="136"/>
      <c r="W6" s="136"/>
      <c r="X6" s="141"/>
      <c r="Y6" s="136"/>
      <c r="Z6" s="136"/>
      <c r="AA6" s="136"/>
      <c r="AB6" s="136"/>
      <c r="AC6" s="136"/>
      <c r="AD6" s="136"/>
      <c r="AE6" s="136"/>
      <c r="AF6" s="136"/>
      <c r="AG6" s="135"/>
      <c r="AH6" s="136"/>
      <c r="AI6" s="142"/>
      <c r="AJ6" s="142"/>
    </row>
    <row r="7" spans="2:36" ht="12.75">
      <c r="B7" s="158" t="s">
        <v>100</v>
      </c>
      <c r="C7" s="155"/>
      <c r="D7" s="159">
        <v>25</v>
      </c>
      <c r="E7" s="159">
        <v>26</v>
      </c>
      <c r="F7" s="159">
        <v>45</v>
      </c>
      <c r="G7" s="159">
        <v>20</v>
      </c>
      <c r="H7" s="159">
        <v>96</v>
      </c>
      <c r="I7" s="159">
        <v>5</v>
      </c>
      <c r="J7" s="159">
        <v>79</v>
      </c>
      <c r="K7" s="159">
        <v>2</v>
      </c>
      <c r="L7" s="159">
        <v>13</v>
      </c>
      <c r="M7" s="159">
        <v>26</v>
      </c>
      <c r="N7" s="159">
        <v>4</v>
      </c>
      <c r="O7" s="159">
        <v>3</v>
      </c>
      <c r="P7" s="159">
        <v>6</v>
      </c>
      <c r="Q7" s="159">
        <v>8</v>
      </c>
      <c r="R7" s="159">
        <v>41</v>
      </c>
      <c r="S7" s="159">
        <v>59</v>
      </c>
      <c r="T7" s="159">
        <v>3</v>
      </c>
      <c r="U7" s="159">
        <v>1</v>
      </c>
      <c r="V7" s="159">
        <v>87</v>
      </c>
      <c r="W7" s="159">
        <v>14</v>
      </c>
      <c r="X7" s="159">
        <v>27</v>
      </c>
      <c r="Y7" s="159">
        <v>219</v>
      </c>
      <c r="Z7" s="159">
        <v>55</v>
      </c>
      <c r="AA7" s="159">
        <v>2</v>
      </c>
      <c r="AB7" s="159">
        <v>7</v>
      </c>
      <c r="AC7" s="159">
        <v>8</v>
      </c>
      <c r="AD7" s="159">
        <v>4</v>
      </c>
      <c r="AE7" s="159">
        <v>11</v>
      </c>
      <c r="AF7" s="159">
        <v>26</v>
      </c>
      <c r="AG7" s="159">
        <v>7</v>
      </c>
      <c r="AH7" s="159">
        <v>5</v>
      </c>
      <c r="AI7" s="159">
        <v>1</v>
      </c>
      <c r="AJ7" s="159"/>
    </row>
    <row r="8" spans="1:36" s="153" customFormat="1" ht="12.75" customHeight="1">
      <c r="A8" s="149"/>
      <c r="B8" s="150" t="s">
        <v>1</v>
      </c>
      <c r="C8" s="144"/>
      <c r="D8" s="151">
        <v>2.7085590465872156</v>
      </c>
      <c r="E8" s="151">
        <v>2.8169014084507036</v>
      </c>
      <c r="F8" s="151">
        <v>4.875406283856987</v>
      </c>
      <c r="G8" s="151">
        <v>2.166847237269772</v>
      </c>
      <c r="H8" s="151">
        <v>10.400866738894907</v>
      </c>
      <c r="I8" s="151">
        <v>0.541711809317443</v>
      </c>
      <c r="J8" s="151">
        <v>8.5590465872156</v>
      </c>
      <c r="K8" s="151">
        <v>0.21668472372697722</v>
      </c>
      <c r="L8" s="151">
        <v>1.4084507042253518</v>
      </c>
      <c r="M8" s="151">
        <v>2.8169014084507036</v>
      </c>
      <c r="N8" s="151">
        <v>0.43336944745395445</v>
      </c>
      <c r="O8" s="151">
        <v>0.32502708559046584</v>
      </c>
      <c r="P8" s="151">
        <v>0.6500541711809317</v>
      </c>
      <c r="Q8" s="151">
        <v>0.8667388949079089</v>
      </c>
      <c r="R8" s="151">
        <v>4.442036836403033</v>
      </c>
      <c r="S8" s="151">
        <v>6.392199349945828</v>
      </c>
      <c r="T8" s="151">
        <v>0.32502708559046584</v>
      </c>
      <c r="U8" s="151">
        <v>0.10834236186348861</v>
      </c>
      <c r="V8" s="151">
        <v>9.425785482123509</v>
      </c>
      <c r="W8" s="151">
        <v>1.5167930660888407</v>
      </c>
      <c r="X8" s="151">
        <v>2.9252437703141925</v>
      </c>
      <c r="Y8" s="151">
        <v>23.72697724810401</v>
      </c>
      <c r="Z8" s="151">
        <v>5.958829902491873</v>
      </c>
      <c r="AA8" s="151">
        <v>0.21668472372697722</v>
      </c>
      <c r="AB8" s="151">
        <v>0.7583965330444203</v>
      </c>
      <c r="AC8" s="151">
        <v>0.8667388949079089</v>
      </c>
      <c r="AD8" s="151">
        <v>0.43336944745395445</v>
      </c>
      <c r="AE8" s="151">
        <v>1.1917659804983747</v>
      </c>
      <c r="AF8" s="151">
        <v>2.8169014084507036</v>
      </c>
      <c r="AG8" s="151"/>
      <c r="AH8" s="151"/>
      <c r="AI8" s="151">
        <v>0.10834236186348861</v>
      </c>
      <c r="AJ8" s="151"/>
    </row>
    <row r="9" spans="1:36" s="147" customFormat="1" ht="12.75" customHeight="1">
      <c r="A9" s="143"/>
      <c r="B9" s="143" t="s">
        <v>16</v>
      </c>
      <c r="C9" s="144"/>
      <c r="D9" s="145">
        <v>8.561643835616438</v>
      </c>
      <c r="E9" s="146">
        <v>8.904109589041095</v>
      </c>
      <c r="F9" s="146">
        <v>15.41095890410959</v>
      </c>
      <c r="G9" s="146">
        <v>6.8493150684931505</v>
      </c>
      <c r="H9" s="146">
        <v>32.87671232876712</v>
      </c>
      <c r="I9" s="146">
        <v>1.7123287671232876</v>
      </c>
      <c r="J9" s="146">
        <v>27.054794520547947</v>
      </c>
      <c r="K9" s="146">
        <v>0.684931506849315</v>
      </c>
      <c r="L9" s="146">
        <v>4.4520547945205475</v>
      </c>
      <c r="M9" s="146">
        <v>8.904109589041095</v>
      </c>
      <c r="N9" s="146">
        <v>1.36986301369863</v>
      </c>
      <c r="O9" s="146">
        <v>1.0273972602739725</v>
      </c>
      <c r="P9" s="146">
        <v>2.054794520547945</v>
      </c>
      <c r="Q9" s="146">
        <v>2.73972602739726</v>
      </c>
      <c r="R9" s="146">
        <v>14.04109589041096</v>
      </c>
      <c r="S9" s="146">
        <v>20.205479452054796</v>
      </c>
      <c r="T9" s="146">
        <v>1.0273972602739725</v>
      </c>
      <c r="U9" s="146">
        <v>0.3424657534246575</v>
      </c>
      <c r="V9" s="146">
        <v>29.794520547945208</v>
      </c>
      <c r="W9" s="146">
        <v>4.794520547945205</v>
      </c>
      <c r="X9" s="146">
        <v>9.246575342465754</v>
      </c>
      <c r="Y9" s="146">
        <v>75</v>
      </c>
      <c r="Z9" s="146">
        <v>18.835616438356166</v>
      </c>
      <c r="AA9" s="146">
        <v>0.684931506849315</v>
      </c>
      <c r="AB9" s="146">
        <v>2.3972602739726026</v>
      </c>
      <c r="AC9" s="146">
        <v>2.73972602739726</v>
      </c>
      <c r="AD9" s="146">
        <v>1.36986301369863</v>
      </c>
      <c r="AE9" s="146">
        <v>3.767123287671233</v>
      </c>
      <c r="AF9" s="146">
        <v>8.904109589041095</v>
      </c>
      <c r="AG9" s="146">
        <v>2.3972602739726026</v>
      </c>
      <c r="AH9" s="146">
        <v>1.7123287671232876</v>
      </c>
      <c r="AI9" s="146">
        <v>0.3424657534246575</v>
      </c>
      <c r="AJ9" s="146"/>
    </row>
    <row r="10" spans="1:36" s="147" customFormat="1" ht="11.25" customHeight="1">
      <c r="A10" s="143"/>
      <c r="B10" s="143" t="s">
        <v>24</v>
      </c>
      <c r="C10" s="148"/>
      <c r="D10" s="145">
        <v>7.575757575757576</v>
      </c>
      <c r="E10" s="146">
        <v>7.878787878787878</v>
      </c>
      <c r="F10" s="146">
        <v>13.636363636363635</v>
      </c>
      <c r="G10" s="146">
        <v>6.0606060606060606</v>
      </c>
      <c r="H10" s="146">
        <v>29.09090909090909</v>
      </c>
      <c r="I10" s="146">
        <v>1.5151515151515151</v>
      </c>
      <c r="J10" s="146">
        <v>23.939393939393938</v>
      </c>
      <c r="K10" s="146">
        <v>0.6060606060606061</v>
      </c>
      <c r="L10" s="146">
        <v>3.939393939393939</v>
      </c>
      <c r="M10" s="146">
        <v>7.878787878787878</v>
      </c>
      <c r="N10" s="146">
        <v>1.2121212121212122</v>
      </c>
      <c r="O10" s="146">
        <v>0.9090909090909091</v>
      </c>
      <c r="P10" s="146">
        <v>1.8181818181818181</v>
      </c>
      <c r="Q10" s="146">
        <v>2.4242424242424243</v>
      </c>
      <c r="R10" s="146">
        <v>12.424242424242424</v>
      </c>
      <c r="S10" s="146">
        <v>17.87878787878788</v>
      </c>
      <c r="T10" s="146">
        <v>0.9090909090909091</v>
      </c>
      <c r="U10" s="146">
        <v>0.30303030303030304</v>
      </c>
      <c r="V10" s="146">
        <v>26.36363636363636</v>
      </c>
      <c r="W10" s="146">
        <v>4.242424242424243</v>
      </c>
      <c r="X10" s="146">
        <v>8.181818181818182</v>
      </c>
      <c r="Y10" s="146">
        <v>66.36363636363637</v>
      </c>
      <c r="Z10" s="146">
        <v>16.666666666666664</v>
      </c>
      <c r="AA10" s="146">
        <v>0.6060606060606061</v>
      </c>
      <c r="AB10" s="146">
        <v>2.1212121212121215</v>
      </c>
      <c r="AC10" s="146">
        <v>2.4242424242424243</v>
      </c>
      <c r="AD10" s="146">
        <v>1.2121212121212122</v>
      </c>
      <c r="AE10" s="146">
        <v>3.3333333333333335</v>
      </c>
      <c r="AF10" s="146">
        <v>7.878787878787878</v>
      </c>
      <c r="AG10" s="146">
        <v>2.1212121212121215</v>
      </c>
      <c r="AH10" s="146">
        <v>1.5151515151515151</v>
      </c>
      <c r="AI10" s="146">
        <v>0.30303030303030304</v>
      </c>
      <c r="AJ10" s="146"/>
    </row>
    <row r="11" spans="1:36" s="156" customFormat="1" ht="12.75">
      <c r="A11" s="154"/>
      <c r="B11" s="143" t="s">
        <v>64</v>
      </c>
      <c r="C11" s="155">
        <v>2.23972602739726</v>
      </c>
      <c r="D11" s="155">
        <v>1.96</v>
      </c>
      <c r="E11" s="155">
        <v>1.4615384615384615</v>
      </c>
      <c r="F11" s="155">
        <v>1.1777777777777778</v>
      </c>
      <c r="G11" s="155">
        <v>1.95</v>
      </c>
      <c r="H11" s="155">
        <v>1.1875</v>
      </c>
      <c r="I11" s="155">
        <v>1</v>
      </c>
      <c r="J11" s="155">
        <v>1.1898734177215189</v>
      </c>
      <c r="K11" s="155">
        <v>1</v>
      </c>
      <c r="L11" s="155">
        <v>1.0769230769230769</v>
      </c>
      <c r="M11" s="155">
        <v>1.2692307692307692</v>
      </c>
      <c r="N11" s="155">
        <v>1.75</v>
      </c>
      <c r="O11" s="155">
        <v>1</v>
      </c>
      <c r="P11" s="155">
        <v>1</v>
      </c>
      <c r="Q11" s="155">
        <v>1.125</v>
      </c>
      <c r="R11" s="155">
        <v>1.6829268292682926</v>
      </c>
      <c r="S11" s="155">
        <v>1.152542372881356</v>
      </c>
      <c r="T11" s="155">
        <v>1</v>
      </c>
      <c r="U11" s="155">
        <v>1</v>
      </c>
      <c r="V11" s="155">
        <v>1.4597701149425288</v>
      </c>
      <c r="W11" s="155">
        <v>1</v>
      </c>
      <c r="X11" s="155">
        <v>1.2962962962962963</v>
      </c>
      <c r="Y11" s="155">
        <v>2.041095890410959</v>
      </c>
      <c r="Z11" s="155">
        <v>1.0909090909090908</v>
      </c>
      <c r="AA11" s="155">
        <v>1.5</v>
      </c>
      <c r="AB11" s="155">
        <v>2.142857142857143</v>
      </c>
      <c r="AC11" s="155">
        <v>2.25</v>
      </c>
      <c r="AD11" s="155">
        <v>1</v>
      </c>
      <c r="AE11" s="155">
        <v>1.1818181818181819</v>
      </c>
      <c r="AF11" s="155">
        <v>1</v>
      </c>
      <c r="AG11" s="155">
        <v>1.7142857142857142</v>
      </c>
      <c r="AH11" s="155">
        <v>1.6</v>
      </c>
      <c r="AI11" s="155">
        <v>3</v>
      </c>
      <c r="AJ11" s="155"/>
    </row>
    <row r="12" spans="1:36" s="164" customFormat="1" ht="12.75">
      <c r="A12" s="161"/>
      <c r="B12" s="162" t="s">
        <v>62</v>
      </c>
      <c r="C12" s="163"/>
      <c r="D12" s="163">
        <v>22</v>
      </c>
      <c r="E12" s="163">
        <v>4</v>
      </c>
      <c r="F12" s="163" t="s">
        <v>616</v>
      </c>
      <c r="G12" s="163" t="s">
        <v>616</v>
      </c>
      <c r="H12" s="163" t="s">
        <v>616</v>
      </c>
      <c r="I12" s="163" t="s">
        <v>616</v>
      </c>
      <c r="J12" s="163" t="s">
        <v>616</v>
      </c>
      <c r="K12" s="163" t="s">
        <v>616</v>
      </c>
      <c r="L12" s="163" t="s">
        <v>616</v>
      </c>
      <c r="M12" s="163" t="s">
        <v>616</v>
      </c>
      <c r="N12" s="163" t="s">
        <v>616</v>
      </c>
      <c r="O12" s="163" t="s">
        <v>616</v>
      </c>
      <c r="P12" s="163" t="s">
        <v>616</v>
      </c>
      <c r="Q12" s="163" t="s">
        <v>616</v>
      </c>
      <c r="R12" s="163" t="s">
        <v>616</v>
      </c>
      <c r="S12" s="163" t="s">
        <v>616</v>
      </c>
      <c r="T12" s="163" t="s">
        <v>616</v>
      </c>
      <c r="U12" s="163" t="s">
        <v>616</v>
      </c>
      <c r="V12" s="163" t="s">
        <v>616</v>
      </c>
      <c r="W12" s="163" t="s">
        <v>616</v>
      </c>
      <c r="X12" s="163" t="s">
        <v>616</v>
      </c>
      <c r="Y12" s="163" t="s">
        <v>616</v>
      </c>
      <c r="Z12" s="163" t="s">
        <v>616</v>
      </c>
      <c r="AA12" s="163" t="s">
        <v>616</v>
      </c>
      <c r="AB12" s="163" t="s">
        <v>616</v>
      </c>
      <c r="AC12" s="163" t="s">
        <v>616</v>
      </c>
      <c r="AD12" s="163" t="s">
        <v>616</v>
      </c>
      <c r="AE12" s="163" t="s">
        <v>616</v>
      </c>
      <c r="AF12" s="163" t="s">
        <v>616</v>
      </c>
      <c r="AG12" s="163" t="s">
        <v>616</v>
      </c>
      <c r="AH12" s="163" t="s">
        <v>616</v>
      </c>
      <c r="AI12" s="163" t="s">
        <v>616</v>
      </c>
      <c r="AJ12" s="163"/>
    </row>
    <row r="13" spans="2:36" s="164" customFormat="1" ht="12.75">
      <c r="B13" s="165" t="s">
        <v>63</v>
      </c>
      <c r="C13" s="166"/>
      <c r="D13" s="146" t="s">
        <v>617</v>
      </c>
      <c r="E13" s="146" t="s">
        <v>617</v>
      </c>
      <c r="F13" s="146" t="s">
        <v>617</v>
      </c>
      <c r="G13" s="146" t="s">
        <v>617</v>
      </c>
      <c r="H13" s="146" t="s">
        <v>617</v>
      </c>
      <c r="I13" s="146" t="s">
        <v>617</v>
      </c>
      <c r="J13" s="146" t="s">
        <v>617</v>
      </c>
      <c r="K13" s="146" t="s">
        <v>617</v>
      </c>
      <c r="L13" s="146" t="s">
        <v>617</v>
      </c>
      <c r="M13" s="146" t="s">
        <v>617</v>
      </c>
      <c r="N13" s="146" t="s">
        <v>617</v>
      </c>
      <c r="O13" s="146" t="s">
        <v>617</v>
      </c>
      <c r="P13" s="146" t="s">
        <v>617</v>
      </c>
      <c r="Q13" s="146" t="s">
        <v>617</v>
      </c>
      <c r="R13" s="146" t="s">
        <v>617</v>
      </c>
      <c r="S13" s="146" t="s">
        <v>617</v>
      </c>
      <c r="T13" s="146" t="s">
        <v>617</v>
      </c>
      <c r="U13" s="146" t="s">
        <v>617</v>
      </c>
      <c r="V13" s="146" t="s">
        <v>617</v>
      </c>
      <c r="W13" s="146" t="s">
        <v>617</v>
      </c>
      <c r="X13" s="146" t="s">
        <v>617</v>
      </c>
      <c r="Y13" s="146" t="s">
        <v>617</v>
      </c>
      <c r="Z13" s="146" t="s">
        <v>617</v>
      </c>
      <c r="AA13" s="146" t="s">
        <v>617</v>
      </c>
      <c r="AB13" s="146" t="s">
        <v>617</v>
      </c>
      <c r="AC13" s="146" t="s">
        <v>617</v>
      </c>
      <c r="AD13" s="146" t="s">
        <v>617</v>
      </c>
      <c r="AE13" s="146" t="s">
        <v>617</v>
      </c>
      <c r="AF13" s="146" t="s">
        <v>617</v>
      </c>
      <c r="AG13" s="146" t="s">
        <v>617</v>
      </c>
      <c r="AH13" s="146" t="s">
        <v>617</v>
      </c>
      <c r="AI13" s="146" t="s">
        <v>617</v>
      </c>
      <c r="AJ13" s="146"/>
    </row>
    <row r="14" spans="1:36" s="156" customFormat="1" ht="12.75">
      <c r="A14" s="154"/>
      <c r="B14" s="154" t="s">
        <v>2</v>
      </c>
      <c r="C14" s="155">
        <v>0.10067153483447563</v>
      </c>
      <c r="D14" s="146">
        <v>0.0007336292108849446</v>
      </c>
      <c r="E14" s="146">
        <v>0.0007934933544931558</v>
      </c>
      <c r="F14" s="146">
        <v>0.002376958643267219</v>
      </c>
      <c r="G14" s="146">
        <v>0.00046952269496636434</v>
      </c>
      <c r="H14" s="146">
        <v>0.010817802892025037</v>
      </c>
      <c r="I14" s="146">
        <v>2.934516843539777E-05</v>
      </c>
      <c r="J14" s="146">
        <v>0.0073257278482126995</v>
      </c>
      <c r="K14" s="146">
        <v>4.695226949663644E-06</v>
      </c>
      <c r="L14" s="146">
        <v>0.00019837333862328895</v>
      </c>
      <c r="M14" s="146">
        <v>0.0007934933544931558</v>
      </c>
      <c r="N14" s="146">
        <v>1.8780907798654577E-05</v>
      </c>
      <c r="O14" s="146">
        <v>1.05642606367432E-05</v>
      </c>
      <c r="P14" s="146">
        <v>4.22570425469728E-05</v>
      </c>
      <c r="Q14" s="146">
        <v>7.51236311946183E-05</v>
      </c>
      <c r="R14" s="146">
        <v>0.0019731691255961466</v>
      </c>
      <c r="S14" s="146">
        <v>0.004086021252944786</v>
      </c>
      <c r="T14" s="146">
        <v>1.05642606367432E-05</v>
      </c>
      <c r="U14" s="146">
        <v>1.173806737415911E-06</v>
      </c>
      <c r="V14" s="146">
        <v>0.00888454319550103</v>
      </c>
      <c r="W14" s="146">
        <v>0.0002300661205335186</v>
      </c>
      <c r="X14" s="146">
        <v>0.0008557051115761991</v>
      </c>
      <c r="Y14" s="146">
        <v>0.05629694493320453</v>
      </c>
      <c r="Z14" s="146">
        <v>0.003550765380683131</v>
      </c>
      <c r="AA14" s="146">
        <v>4.695226949663644E-06</v>
      </c>
      <c r="AB14" s="146">
        <v>5.751653013337965E-05</v>
      </c>
      <c r="AC14" s="146">
        <v>7.51236311946183E-05</v>
      </c>
      <c r="AD14" s="146">
        <v>1.8780907798654577E-05</v>
      </c>
      <c r="AE14" s="146">
        <v>0.00014203061522732524</v>
      </c>
      <c r="AF14" s="146">
        <v>0.0007934933544931558</v>
      </c>
      <c r="AG14" s="146"/>
      <c r="AH14" s="146"/>
      <c r="AI14" s="146">
        <v>1.173806737415911E-06</v>
      </c>
      <c r="AJ14" s="146"/>
    </row>
    <row r="15" spans="2:35" s="167" customFormat="1" ht="12.75">
      <c r="B15" s="168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</row>
    <row r="16" spans="2:35" ht="18.75">
      <c r="B16" s="171" t="s">
        <v>43</v>
      </c>
      <c r="C16" s="172"/>
      <c r="D16" s="173"/>
      <c r="E16" s="170"/>
      <c r="F16" s="160"/>
      <c r="G16" s="169" t="s">
        <v>100</v>
      </c>
      <c r="H16" s="160" t="s">
        <v>1</v>
      </c>
      <c r="I16" s="160" t="s">
        <v>16</v>
      </c>
      <c r="J16" s="160" t="s">
        <v>24</v>
      </c>
      <c r="K16" s="160" t="s">
        <v>64</v>
      </c>
      <c r="L16" s="160" t="s">
        <v>62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</row>
    <row r="17" spans="2:35" ht="12.75">
      <c r="B17" s="174" t="s">
        <v>403</v>
      </c>
      <c r="C17" s="175">
        <v>342</v>
      </c>
      <c r="E17" s="183" t="s">
        <v>237</v>
      </c>
      <c r="F17" s="157" t="s">
        <v>367</v>
      </c>
      <c r="G17" s="157">
        <v>219</v>
      </c>
      <c r="H17" s="154">
        <v>23.72697724810401</v>
      </c>
      <c r="I17" s="154">
        <v>75</v>
      </c>
      <c r="J17" s="154">
        <v>66.36363636363637</v>
      </c>
      <c r="K17" s="154">
        <v>2.041095890410959</v>
      </c>
      <c r="L17" s="160">
        <v>0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</row>
    <row r="18" spans="2:35" ht="12.75">
      <c r="B18" s="158" t="s">
        <v>95</v>
      </c>
      <c r="C18" s="175">
        <v>292</v>
      </c>
      <c r="D18" s="177"/>
      <c r="E18" s="183" t="s">
        <v>130</v>
      </c>
      <c r="F18" s="160" t="s">
        <v>131</v>
      </c>
      <c r="G18" s="160">
        <v>96</v>
      </c>
      <c r="H18" s="156">
        <v>10.400866738894907</v>
      </c>
      <c r="I18" s="156">
        <v>32.87671232876712</v>
      </c>
      <c r="J18" s="156">
        <v>29.09090909090909</v>
      </c>
      <c r="K18" s="156">
        <v>1.1875</v>
      </c>
      <c r="L18" s="160">
        <v>0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</row>
    <row r="19" spans="2:35" ht="12.75">
      <c r="B19" s="158" t="s">
        <v>96</v>
      </c>
      <c r="C19" s="175">
        <v>330</v>
      </c>
      <c r="E19" s="183" t="s">
        <v>319</v>
      </c>
      <c r="F19" s="157" t="s">
        <v>230</v>
      </c>
      <c r="G19" s="157">
        <v>87</v>
      </c>
      <c r="H19" s="154">
        <v>9.425785482123509</v>
      </c>
      <c r="I19" s="154">
        <v>29.794520547945208</v>
      </c>
      <c r="J19" s="154">
        <v>26.36363636363636</v>
      </c>
      <c r="K19" s="154">
        <v>1.4597701149425288</v>
      </c>
      <c r="L19" s="160">
        <v>0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</row>
    <row r="20" spans="2:35" ht="12.75">
      <c r="B20" s="150" t="s">
        <v>24</v>
      </c>
      <c r="C20" s="144">
        <v>88.48484848484848</v>
      </c>
      <c r="E20" s="183" t="s">
        <v>144</v>
      </c>
      <c r="F20" s="160" t="s">
        <v>145</v>
      </c>
      <c r="G20" s="160">
        <v>79</v>
      </c>
      <c r="H20" s="156">
        <v>8.5590465872156</v>
      </c>
      <c r="I20" s="156">
        <v>27.054794520547947</v>
      </c>
      <c r="J20" s="156">
        <v>23.939393939393938</v>
      </c>
      <c r="K20" s="156">
        <v>1.1898734177215189</v>
      </c>
      <c r="L20" s="160">
        <v>0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</row>
    <row r="21" spans="2:35" ht="12.75">
      <c r="B21" s="158" t="s">
        <v>3</v>
      </c>
      <c r="C21" s="144">
        <v>0.8993284651655243</v>
      </c>
      <c r="E21" s="183" t="s">
        <v>209</v>
      </c>
      <c r="F21" s="160" t="s">
        <v>210</v>
      </c>
      <c r="G21" s="160">
        <v>59</v>
      </c>
      <c r="H21" s="156">
        <v>6.392199349945828</v>
      </c>
      <c r="I21" s="156">
        <v>20.205479452054796</v>
      </c>
      <c r="J21" s="156">
        <v>17.87878787878788</v>
      </c>
      <c r="K21" s="156">
        <v>1.152542372881356</v>
      </c>
      <c r="L21" s="160">
        <v>0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</row>
    <row r="22" spans="2:35" ht="15" customHeight="1">
      <c r="B22" s="158" t="s">
        <v>565</v>
      </c>
      <c r="C22" s="144">
        <v>14.5</v>
      </c>
      <c r="E22" s="183" t="s">
        <v>244</v>
      </c>
      <c r="F22" s="157" t="s">
        <v>245</v>
      </c>
      <c r="G22" s="157">
        <v>55</v>
      </c>
      <c r="H22" s="154">
        <v>5.958829902491873</v>
      </c>
      <c r="I22" s="154">
        <v>18.835616438356166</v>
      </c>
      <c r="J22" s="154">
        <v>16.666666666666664</v>
      </c>
      <c r="K22" s="154">
        <v>1.0909090909090908</v>
      </c>
      <c r="L22" s="160">
        <v>0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</row>
    <row r="23" spans="2:35" ht="12.75">
      <c r="B23" s="158" t="s">
        <v>97</v>
      </c>
      <c r="C23" s="178">
        <v>5</v>
      </c>
      <c r="E23" s="183" t="s">
        <v>381</v>
      </c>
      <c r="F23" s="160" t="s">
        <v>172</v>
      </c>
      <c r="G23" s="160">
        <v>45</v>
      </c>
      <c r="H23" s="156">
        <v>4.875406283856987</v>
      </c>
      <c r="I23" s="156">
        <v>15.41095890410959</v>
      </c>
      <c r="J23" s="156">
        <v>13.636363636363635</v>
      </c>
      <c r="K23" s="156">
        <v>1.1777777777777778</v>
      </c>
      <c r="L23" s="160">
        <v>0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</row>
    <row r="24" spans="2:35" ht="12.75">
      <c r="B24" s="158" t="s">
        <v>49</v>
      </c>
      <c r="C24" s="178">
        <v>337</v>
      </c>
      <c r="E24" s="183" t="s">
        <v>197</v>
      </c>
      <c r="F24" s="176" t="s">
        <v>198</v>
      </c>
      <c r="G24" s="176">
        <v>41</v>
      </c>
      <c r="H24" s="170">
        <v>4.442036836403033</v>
      </c>
      <c r="I24" s="170">
        <v>14.04109589041096</v>
      </c>
      <c r="J24" s="170">
        <v>12.424242424242424</v>
      </c>
      <c r="K24" s="170">
        <v>1.6829268292682926</v>
      </c>
      <c r="L24" s="160">
        <v>0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</row>
    <row r="25" spans="2:35" ht="12.75">
      <c r="B25" s="158" t="s">
        <v>59</v>
      </c>
      <c r="C25" s="148">
        <v>2.796969696969697</v>
      </c>
      <c r="E25" s="183" t="s">
        <v>235</v>
      </c>
      <c r="F25" s="157" t="s">
        <v>236</v>
      </c>
      <c r="G25" s="157">
        <v>27</v>
      </c>
      <c r="H25" s="154">
        <v>2.9252437703141925</v>
      </c>
      <c r="I25" s="154">
        <v>9.246575342465754</v>
      </c>
      <c r="J25" s="154">
        <v>8.181818181818182</v>
      </c>
      <c r="K25" s="154">
        <v>1.2962962962962963</v>
      </c>
      <c r="L25" s="160">
        <v>0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</row>
    <row r="26" spans="2:35" ht="12.75">
      <c r="B26" s="158" t="s">
        <v>98</v>
      </c>
      <c r="C26" s="148">
        <v>3.160958904109589</v>
      </c>
      <c r="E26" s="183" t="s">
        <v>330</v>
      </c>
      <c r="F26" s="160" t="s">
        <v>179</v>
      </c>
      <c r="G26" s="160">
        <v>26</v>
      </c>
      <c r="H26" s="156">
        <v>2.8169014084507036</v>
      </c>
      <c r="I26" s="156">
        <v>8.904109589041095</v>
      </c>
      <c r="J26" s="156">
        <v>7.878787878787878</v>
      </c>
      <c r="K26" s="156">
        <v>1.2692307692307692</v>
      </c>
      <c r="L26" s="160">
        <v>0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</row>
    <row r="27" spans="2:35" ht="12.75">
      <c r="B27" s="158" t="s">
        <v>55</v>
      </c>
      <c r="C27" s="148">
        <v>2.6424242424242426</v>
      </c>
      <c r="E27" s="196" t="s">
        <v>620</v>
      </c>
      <c r="F27" s="160" t="s">
        <v>621</v>
      </c>
      <c r="G27" s="160">
        <v>26</v>
      </c>
      <c r="H27" s="156">
        <v>2.8169014084507036</v>
      </c>
      <c r="I27" s="156">
        <v>8.904109589041095</v>
      </c>
      <c r="J27" s="156">
        <v>7.878787878787878</v>
      </c>
      <c r="K27" s="156">
        <v>1.4615384615384615</v>
      </c>
      <c r="L27" s="160">
        <v>4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</row>
    <row r="28" spans="2:35" ht="12.75">
      <c r="B28" s="158" t="s">
        <v>99</v>
      </c>
      <c r="C28" s="148">
        <v>3.0921985815602837</v>
      </c>
      <c r="E28" s="183" t="s">
        <v>306</v>
      </c>
      <c r="F28" s="157" t="s">
        <v>307</v>
      </c>
      <c r="G28" s="157">
        <v>26</v>
      </c>
      <c r="H28" s="154">
        <v>2.8169014084507036</v>
      </c>
      <c r="I28" s="154">
        <v>8.904109589041095</v>
      </c>
      <c r="J28" s="154">
        <v>7.878787878787878</v>
      </c>
      <c r="K28" s="154">
        <v>1</v>
      </c>
      <c r="L28" s="160">
        <v>0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</row>
    <row r="29" spans="2:35" ht="12.75">
      <c r="B29" s="158" t="s">
        <v>61</v>
      </c>
      <c r="C29" s="175">
        <v>30</v>
      </c>
      <c r="E29" s="183" t="s">
        <v>575</v>
      </c>
      <c r="F29" s="160" t="s">
        <v>576</v>
      </c>
      <c r="G29" s="160">
        <v>25</v>
      </c>
      <c r="H29" s="156">
        <v>2.7085590465872156</v>
      </c>
      <c r="I29" s="156">
        <v>8.561643835616438</v>
      </c>
      <c r="J29" s="156">
        <v>7.575757575757576</v>
      </c>
      <c r="K29" s="156">
        <v>1.96</v>
      </c>
      <c r="L29" s="160">
        <v>22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2:35" ht="12.75">
      <c r="B30" s="158" t="s">
        <v>60</v>
      </c>
      <c r="C30" s="175">
        <v>30</v>
      </c>
      <c r="E30" s="183" t="s">
        <v>120</v>
      </c>
      <c r="F30" s="160" t="s">
        <v>121</v>
      </c>
      <c r="G30" s="160">
        <v>20</v>
      </c>
      <c r="H30" s="156">
        <v>2.166847237269772</v>
      </c>
      <c r="I30" s="156">
        <v>6.8493150684931505</v>
      </c>
      <c r="J30" s="156">
        <v>6.0606060606060606</v>
      </c>
      <c r="K30" s="156">
        <v>1.95</v>
      </c>
      <c r="L30" s="160">
        <v>0</v>
      </c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2.75">
      <c r="B31" s="158" t="s">
        <v>553</v>
      </c>
      <c r="C31" s="175"/>
      <c r="E31" s="183" t="s">
        <v>233</v>
      </c>
      <c r="F31" s="157" t="s">
        <v>234</v>
      </c>
      <c r="G31" s="157">
        <v>14</v>
      </c>
      <c r="H31" s="154">
        <v>1.5167930660888407</v>
      </c>
      <c r="I31" s="154">
        <v>4.794520547945205</v>
      </c>
      <c r="J31" s="154">
        <v>4.242424242424243</v>
      </c>
      <c r="K31" s="154">
        <v>1</v>
      </c>
      <c r="L31" s="160">
        <v>0</v>
      </c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5" customHeight="1">
      <c r="B32" s="158" t="s">
        <v>551</v>
      </c>
      <c r="C32" s="144">
        <v>4.803082191780822</v>
      </c>
      <c r="E32" s="183" t="s">
        <v>167</v>
      </c>
      <c r="F32" s="160" t="s">
        <v>343</v>
      </c>
      <c r="G32" s="160">
        <v>13</v>
      </c>
      <c r="H32" s="156">
        <v>1.4084507042253518</v>
      </c>
      <c r="I32" s="156">
        <v>4.4520547945205475</v>
      </c>
      <c r="J32" s="156">
        <v>3.939393939393939</v>
      </c>
      <c r="K32" s="156">
        <v>1.0769230769230769</v>
      </c>
      <c r="L32" s="160">
        <v>0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</row>
    <row r="33" spans="2:35" ht="15" customHeight="1">
      <c r="B33" s="158" t="s">
        <v>552</v>
      </c>
      <c r="C33" s="144">
        <v>4.5</v>
      </c>
      <c r="E33" s="183" t="s">
        <v>304</v>
      </c>
      <c r="F33" s="157" t="s">
        <v>305</v>
      </c>
      <c r="G33" s="157">
        <v>11</v>
      </c>
      <c r="H33" s="154">
        <v>1.1917659804983747</v>
      </c>
      <c r="I33" s="154">
        <v>3.767123287671233</v>
      </c>
      <c r="J33" s="154">
        <v>3.3333333333333335</v>
      </c>
      <c r="K33" s="154">
        <v>1.1818181818181819</v>
      </c>
      <c r="L33" s="160">
        <v>0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</row>
    <row r="34" spans="2:12" ht="12.75">
      <c r="B34" s="158" t="s">
        <v>555</v>
      </c>
      <c r="C34" s="144">
        <v>2.23972602739726</v>
      </c>
      <c r="E34" s="183" t="s">
        <v>195</v>
      </c>
      <c r="F34" s="176" t="s">
        <v>196</v>
      </c>
      <c r="G34" s="176">
        <v>8</v>
      </c>
      <c r="H34" s="170">
        <v>0.8667388949079089</v>
      </c>
      <c r="I34" s="170">
        <v>2.73972602739726</v>
      </c>
      <c r="J34" s="170">
        <v>2.4242424242424243</v>
      </c>
      <c r="K34" s="170">
        <v>1.125</v>
      </c>
      <c r="L34" s="160">
        <v>0</v>
      </c>
    </row>
    <row r="35" spans="2:12" ht="15.75">
      <c r="B35" s="179" t="s">
        <v>566</v>
      </c>
      <c r="E35" s="183" t="s">
        <v>277</v>
      </c>
      <c r="F35" s="157" t="s">
        <v>278</v>
      </c>
      <c r="G35" s="157">
        <v>8</v>
      </c>
      <c r="H35" s="154">
        <v>0.8667388949079089</v>
      </c>
      <c r="I35" s="154">
        <v>2.73972602739726</v>
      </c>
      <c r="J35" s="154">
        <v>2.4242424242424243</v>
      </c>
      <c r="K35" s="154">
        <v>2.25</v>
      </c>
      <c r="L35" s="160">
        <v>0</v>
      </c>
    </row>
    <row r="36" spans="5:12" ht="12.75">
      <c r="E36" s="183" t="s">
        <v>265</v>
      </c>
      <c r="F36" s="157" t="s">
        <v>266</v>
      </c>
      <c r="G36" s="157">
        <v>7</v>
      </c>
      <c r="H36" s="154">
        <v>0.7583965330444203</v>
      </c>
      <c r="I36" s="154">
        <v>2.3972602739726026</v>
      </c>
      <c r="J36" s="154">
        <v>2.1212121212121215</v>
      </c>
      <c r="K36" s="154">
        <v>2.142857142857143</v>
      </c>
      <c r="L36" s="160">
        <v>0</v>
      </c>
    </row>
    <row r="37" spans="5:12" ht="12.75">
      <c r="E37" s="183"/>
      <c r="F37" s="157" t="s">
        <v>577</v>
      </c>
      <c r="G37" s="157">
        <v>7</v>
      </c>
      <c r="H37" s="195" t="s">
        <v>562</v>
      </c>
      <c r="I37" s="154">
        <v>2.3972602739726026</v>
      </c>
      <c r="J37" s="154">
        <v>2.1212121212121215</v>
      </c>
      <c r="K37" s="154">
        <v>1.7142857142857142</v>
      </c>
      <c r="L37" s="160">
        <v>0</v>
      </c>
    </row>
    <row r="38" spans="5:12" ht="12.75">
      <c r="E38" s="183" t="s">
        <v>623</v>
      </c>
      <c r="F38" s="160" t="s">
        <v>189</v>
      </c>
      <c r="G38" s="160">
        <v>6</v>
      </c>
      <c r="H38" s="156">
        <v>0.6500541711809317</v>
      </c>
      <c r="I38" s="156">
        <v>2.054794520547945</v>
      </c>
      <c r="J38" s="156">
        <v>1.8181818181818181</v>
      </c>
      <c r="K38" s="156">
        <v>1</v>
      </c>
      <c r="L38" s="160">
        <v>0</v>
      </c>
    </row>
    <row r="39" spans="5:12" ht="12.75">
      <c r="E39" s="183" t="s">
        <v>622</v>
      </c>
      <c r="F39" s="160" t="s">
        <v>569</v>
      </c>
      <c r="G39" s="160">
        <v>5</v>
      </c>
      <c r="H39" s="156">
        <v>0.541711809317443</v>
      </c>
      <c r="I39" s="156">
        <v>1.7123287671232876</v>
      </c>
      <c r="J39" s="156">
        <v>1.5151515151515151</v>
      </c>
      <c r="K39" s="156">
        <v>1</v>
      </c>
      <c r="L39" s="160">
        <v>0</v>
      </c>
    </row>
    <row r="40" spans="5:12" ht="12.75">
      <c r="E40" s="183"/>
      <c r="F40" s="157" t="s">
        <v>626</v>
      </c>
      <c r="G40" s="157">
        <v>5</v>
      </c>
      <c r="H40" s="195" t="s">
        <v>562</v>
      </c>
      <c r="I40" s="157">
        <v>1.7123287671232876</v>
      </c>
      <c r="J40" s="157">
        <v>1.5151515151515151</v>
      </c>
      <c r="K40" s="157">
        <v>1.6</v>
      </c>
      <c r="L40" s="160">
        <v>0</v>
      </c>
    </row>
    <row r="41" spans="5:12" ht="12.75">
      <c r="E41" s="183" t="s">
        <v>182</v>
      </c>
      <c r="F41" s="160" t="s">
        <v>183</v>
      </c>
      <c r="G41" s="160">
        <v>4</v>
      </c>
      <c r="H41" s="156">
        <v>0.43336944745395445</v>
      </c>
      <c r="I41" s="156">
        <v>1.36986301369863</v>
      </c>
      <c r="J41" s="156">
        <v>1.2121212121212122</v>
      </c>
      <c r="K41" s="156">
        <v>1.75</v>
      </c>
      <c r="L41" s="160">
        <v>0</v>
      </c>
    </row>
    <row r="42" spans="5:12" ht="12.75">
      <c r="E42" s="183" t="s">
        <v>299</v>
      </c>
      <c r="F42" s="157" t="s">
        <v>342</v>
      </c>
      <c r="G42" s="157">
        <v>4</v>
      </c>
      <c r="H42" s="154">
        <v>0.43336944745395445</v>
      </c>
      <c r="I42" s="154">
        <v>1.36986301369863</v>
      </c>
      <c r="J42" s="154">
        <v>1.2121212121212122</v>
      </c>
      <c r="K42" s="154">
        <v>1</v>
      </c>
      <c r="L42" s="160">
        <v>0</v>
      </c>
    </row>
    <row r="43" spans="5:12" ht="12.75">
      <c r="E43" s="183" t="s">
        <v>184</v>
      </c>
      <c r="F43" s="160" t="s">
        <v>364</v>
      </c>
      <c r="G43" s="160">
        <v>3</v>
      </c>
      <c r="H43" s="156">
        <v>0.32502708559046584</v>
      </c>
      <c r="I43" s="156">
        <v>1.0273972602739725</v>
      </c>
      <c r="J43" s="156">
        <v>0.9090909090909091</v>
      </c>
      <c r="K43" s="156">
        <v>1</v>
      </c>
      <c r="L43" s="160">
        <v>0</v>
      </c>
    </row>
    <row r="44" spans="5:12" ht="12.75">
      <c r="E44" s="183" t="s">
        <v>218</v>
      </c>
      <c r="F44" s="160" t="s">
        <v>365</v>
      </c>
      <c r="G44" s="160">
        <v>3</v>
      </c>
      <c r="H44" s="156">
        <v>0.32502708559046584</v>
      </c>
      <c r="I44" s="156">
        <v>1.0273972602739725</v>
      </c>
      <c r="J44" s="156">
        <v>0.9090909090909091</v>
      </c>
      <c r="K44" s="156">
        <v>1</v>
      </c>
      <c r="L44" s="160">
        <v>0</v>
      </c>
    </row>
    <row r="45" spans="5:12" ht="12.75">
      <c r="E45" s="183" t="s">
        <v>155</v>
      </c>
      <c r="F45" s="160" t="s">
        <v>156</v>
      </c>
      <c r="G45" s="160">
        <v>2</v>
      </c>
      <c r="H45" s="156">
        <v>0.21668472372697722</v>
      </c>
      <c r="I45" s="156">
        <v>0.684931506849315</v>
      </c>
      <c r="J45" s="156">
        <v>0.6060606060606061</v>
      </c>
      <c r="K45" s="156">
        <v>1</v>
      </c>
      <c r="L45" s="160">
        <v>0</v>
      </c>
    </row>
    <row r="46" spans="5:12" ht="12.75">
      <c r="E46" s="183" t="s">
        <v>246</v>
      </c>
      <c r="F46" s="157" t="s">
        <v>368</v>
      </c>
      <c r="G46" s="157">
        <v>2</v>
      </c>
      <c r="H46" s="154">
        <v>0.21668472372697722</v>
      </c>
      <c r="I46" s="154">
        <v>0.684931506849315</v>
      </c>
      <c r="J46" s="154">
        <v>0.6060606060606061</v>
      </c>
      <c r="K46" s="154">
        <v>1.5</v>
      </c>
      <c r="L46" s="160">
        <v>0</v>
      </c>
    </row>
    <row r="47" spans="5:12" ht="12.75">
      <c r="E47" s="183" t="s">
        <v>624</v>
      </c>
      <c r="F47" s="157" t="s">
        <v>625</v>
      </c>
      <c r="G47" s="157">
        <v>1</v>
      </c>
      <c r="H47" s="154">
        <v>0.10834236186348861</v>
      </c>
      <c r="I47" s="154">
        <v>0.3424657534246575</v>
      </c>
      <c r="J47" s="154">
        <v>0.30303030303030304</v>
      </c>
      <c r="K47" s="154">
        <v>3</v>
      </c>
      <c r="L47" s="160">
        <v>0</v>
      </c>
    </row>
    <row r="48" spans="5:12" ht="12.75">
      <c r="E48" s="183" t="s">
        <v>219</v>
      </c>
      <c r="F48" s="157" t="s">
        <v>341</v>
      </c>
      <c r="G48" s="157">
        <v>1</v>
      </c>
      <c r="H48" s="154">
        <v>0.10834236186348861</v>
      </c>
      <c r="I48" s="154">
        <v>0.3424657534246575</v>
      </c>
      <c r="J48" s="154">
        <v>0.30303030303030304</v>
      </c>
      <c r="K48" s="154">
        <v>1</v>
      </c>
      <c r="L48" s="160">
        <v>0</v>
      </c>
    </row>
    <row r="50" ht="12.75">
      <c r="F50" s="157" t="s">
        <v>627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AH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2017-05-17T13:25:11Z</dcterms:modified>
  <cp:category/>
  <cp:version/>
  <cp:contentType/>
  <cp:contentStatus/>
</cp:coreProperties>
</file>