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2" activeTab="5"/>
  </bookViews>
  <sheets>
    <sheet name="READ ME" sheetId="1" r:id="rId1"/>
    <sheet name="Field Sheet" sheetId="2" r:id="rId2"/>
    <sheet name="ENTRY " sheetId="3" r:id="rId3"/>
    <sheet name="Boat Survey" sheetId="4" r:id="rId4"/>
    <sheet name="FQI" sheetId="5" r:id="rId5"/>
    <sheet name="Graphs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<sst xmlns="http://schemas.openxmlformats.org/spreadsheetml/2006/main" count="731" uniqueCount="620">
  <si>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</si>
  <si>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</si>
  <si>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</si>
  <si>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</si>
  <si>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</si>
  <si>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</si>
  <si>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</si>
  <si>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</si>
  <si>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</si>
  <si>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</si>
  <si>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</si>
  <si>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</si>
  <si>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</si>
  <si>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</si>
  <si>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</si>
  <si>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</si>
  <si>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</si>
  <si>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</si>
  <si>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</si>
  <si>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</si>
  <si>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</si>
  <si>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</si>
  <si>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</si>
  <si>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</si>
  <si>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</si>
  <si>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</si>
  <si>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</si>
  <si>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</si>
  <si>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</si>
  <si>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</si>
  <si>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</si>
  <si>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</si>
  <si>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</si>
  <si>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</si>
  <si>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</si>
  <si>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</si>
  <si>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</si>
  <si>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</si>
  <si>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</si>
  <si>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</si>
  <si>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</si>
  <si>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</si>
  <si>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</si>
  <si>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</si>
  <si>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</si>
  <si>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</si>
  <si>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</si>
  <si>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</si>
  <si>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</si>
  <si>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</si>
  <si>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</si>
  <si>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</si>
  <si>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</si>
  <si>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</si>
  <si>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</si>
  <si>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</si>
  <si>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</si>
  <si>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</si>
  <si>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</si>
  <si>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</si>
  <si>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</si>
  <si>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</si>
  <si>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</si>
  <si>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</si>
  <si>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</si>
  <si>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</si>
  <si>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</si>
  <si>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</si>
  <si>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</si>
  <si>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</si>
  <si>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</si>
  <si>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</si>
  <si>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</si>
  <si>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</si>
  <si>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</si>
  <si>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</si>
  <si>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</si>
  <si>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</si>
  <si>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</si>
  <si>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</si>
  <si>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</si>
  <si>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</si>
  <si>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</si>
  <si>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</si>
  <si>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</si>
  <si>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</si>
  <si>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</si>
  <si>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</si>
  <si>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</si>
  <si>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</si>
  <si>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</si>
  <si>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</si>
  <si>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</si>
  <si>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</si>
  <si>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</si>
  <si>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</si>
  <si>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</si>
  <si>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</si>
  <si>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</si>
  <si>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</si>
  <si>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</si>
  <si>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</si>
  <si>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</si>
  <si>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</si>
  <si>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</si>
  <si>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</si>
  <si>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</si>
  <si>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</si>
  <si>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</si>
  <si>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</si>
  <si>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</si>
  <si>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</si>
  <si>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</si>
  <si>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</si>
  <si>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</si>
  <si>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</si>
  <si>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</si>
  <si>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</si>
  <si>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</si>
  <si>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</si>
  <si>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</si>
  <si>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</si>
  <si>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</si>
  <si>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</si>
  <si>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</si>
  <si>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</si>
  <si>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</si>
  <si>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</si>
  <si>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</si>
  <si>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</si>
  <si>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</si>
  <si>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</si>
  <si>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</si>
  <si>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</si>
  <si>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</si>
  <si>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</si>
  <si>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</si>
  <si>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</si>
  <si>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</si>
  <si>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</si>
  <si>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</si>
  <si>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</si>
  <si>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</si>
  <si>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</si>
  <si>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</si>
  <si>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</si>
  <si>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</si>
  <si>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</si>
  <si>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</si>
  <si>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</si>
  <si>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</si>
  <si>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</si>
  <si>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</si>
  <si>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</si>
  <si>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</si>
  <si>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</si>
  <si>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</si>
  <si>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</si>
  <si>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</si>
  <si>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</si>
  <si>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</si>
  <si>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</si>
  <si>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</si>
  <si>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</si>
  <si>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</si>
  <si>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</si>
  <si>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</si>
  <si>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</si>
  <si>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</si>
  <si>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</si>
  <si>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</si>
  <si>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</si>
  <si>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</si>
  <si>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</si>
  <si>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</si>
  <si>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</si>
  <si>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</si>
  <si>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</si>
  <si>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</si>
  <si>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</si>
  <si>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</si>
  <si>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</si>
  <si>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</si>
  <si>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</si>
  <si>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</si>
  <si>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</si>
  <si>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</si>
  <si>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</si>
  <si>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</si>
  <si>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</si>
  <si>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</si>
  <si>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</si>
  <si>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</si>
  <si>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</si>
  <si>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</si>
  <si>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</si>
  <si>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</si>
  <si>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</si>
  <si>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</si>
  <si>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</si>
  <si>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</si>
  <si>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</si>
  <si>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</si>
  <si>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</si>
  <si>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</si>
  <si>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</si>
  <si>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</si>
  <si>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</si>
  <si>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</si>
  <si>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</si>
  <si>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</si>
  <si>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</si>
  <si>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</si>
  <si>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</si>
  <si>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</si>
  <si>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</si>
  <si>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</si>
  <si>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</si>
  <si>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</si>
  <si>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</si>
  <si>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</si>
  <si>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</si>
  <si>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</si>
  <si>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</si>
  <si>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</si>
  <si>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</si>
  <si>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</si>
  <si>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</si>
  <si>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</si>
  <si>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</si>
  <si>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</si>
  <si>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</si>
  <si>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</si>
  <si>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</si>
  <si>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</si>
  <si>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</si>
  <si>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</si>
  <si>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</si>
  <si>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</si>
  <si>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</si>
  <si>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</si>
  <si>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</si>
  <si>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P</t>
  </si>
  <si>
    <t>R</t>
  </si>
  <si>
    <t>Average Rake Fullness (EWM, CLP only)</t>
  </si>
  <si>
    <t>Lake</t>
  </si>
  <si>
    <t>Miner</t>
  </si>
  <si>
    <t>Year</t>
  </si>
  <si>
    <t>Waupaca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</si>
  <si>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</si>
  <si>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</si>
  <si>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</si>
  <si>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</si>
  <si>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</si>
  <si>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</si>
  <si>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</si>
  <si>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</si>
  <si>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</si>
  <si>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</si>
  <si>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</si>
  <si>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</si>
  <si>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</si>
  <si>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</si>
  <si>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</si>
  <si>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</si>
  <si>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</si>
  <si>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</si>
  <si>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</si>
  <si>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</si>
  <si>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</si>
  <si>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</si>
  <si>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</si>
  <si>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</si>
  <si>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</si>
  <si>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</si>
  <si>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</si>
  <si>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</si>
  <si>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</si>
  <si>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</si>
  <si>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</si>
  <si>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</si>
  <si>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</si>
  <si>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</si>
  <si>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</si>
  <si>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</si>
  <si>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</si>
  <si>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</si>
  <si>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</si>
  <si>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</si>
  <si>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</si>
  <si>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</si>
  <si>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</si>
  <si>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</si>
  <si>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</si>
  <si>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</si>
  <si>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</si>
  <si>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</si>
  <si>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</si>
  <si>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</si>
  <si>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</si>
  <si>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</si>
  <si>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</si>
  <si>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</si>
  <si>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</si>
  <si>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</si>
  <si>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</si>
  <si>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</si>
  <si>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</si>
  <si>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</si>
  <si>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</si>
  <si>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</si>
  <si>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</si>
  <si>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</si>
  <si>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</si>
  <si>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</si>
  <si>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</si>
  <si>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</si>
  <si>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</si>
  <si>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</si>
  <si>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</si>
  <si>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</si>
  <si>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</si>
  <si>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</si>
  <si>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</si>
  <si>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</si>
  <si>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</si>
  <si>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</si>
  <si>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</si>
  <si>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</si>
  <si>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</si>
  <si>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</si>
  <si>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</si>
  <si>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</si>
  <si>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</si>
  <si>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</si>
  <si>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</si>
  <si>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</si>
  <si>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</si>
  <si>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</si>
  <si>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</si>
  <si>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</si>
  <si>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</si>
  <si>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</si>
  <si>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</si>
  <si>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</si>
  <si>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</si>
  <si>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</si>
  <si>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</si>
  <si>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</si>
  <si>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</si>
  <si>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</si>
  <si>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</si>
  <si>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</si>
  <si>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</si>
  <si>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</si>
  <si>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</si>
  <si>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</si>
  <si>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</si>
  <si>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</si>
  <si>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</si>
  <si>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</si>
  <si>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</si>
  <si>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</si>
  <si>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</si>
  <si>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</si>
  <si>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</si>
  <si>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</si>
  <si>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</si>
  <si>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</si>
  <si>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</si>
  <si>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</si>
  <si>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</si>
  <si>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</si>
  <si>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</si>
  <si>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</si>
  <si>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</si>
  <si>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</si>
  <si>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</si>
  <si>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</si>
  <si>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</si>
  <si>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</si>
  <si>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</si>
  <si>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</si>
  <si>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</si>
  <si>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</si>
  <si>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</si>
  <si>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</si>
  <si>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</si>
  <si>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</si>
  <si>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</si>
  <si>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</si>
  <si>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</si>
  <si>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</si>
  <si>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</si>
  <si>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</si>
  <si>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</si>
  <si>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</si>
  <si>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</si>
  <si>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</si>
  <si>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</si>
  <si>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</si>
  <si>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</si>
  <si>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</si>
  <si>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</si>
  <si>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</si>
  <si>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</si>
  <si>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</si>
  <si>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</si>
  <si>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</si>
  <si>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</si>
  <si>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</si>
  <si>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</si>
  <si>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</si>
  <si>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</si>
  <si>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</si>
  <si>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</si>
  <si>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</si>
  <si>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</si>
  <si>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</si>
  <si>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</si>
  <si>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</si>
  <si>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</si>
  <si>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</si>
  <si>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</si>
  <si>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</si>
  <si>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</si>
  <si>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</si>
  <si>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</si>
  <si>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</si>
  <si>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</si>
  <si>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</si>
  <si>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</si>
  <si>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</si>
  <si>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</si>
  <si>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</si>
  <si>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</si>
  <si>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</si>
  <si>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</si>
  <si>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</si>
  <si>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</si>
  <si>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</si>
  <si>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</si>
  <si>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</si>
  <si>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</si>
  <si>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</si>
  <si>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</si>
  <si>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</si>
  <si>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</si>
  <si>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</si>
  <si>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</si>
  <si>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</si>
  <si>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</si>
  <si>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</si>
  <si>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</si>
  <si>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</si>
  <si>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</si>
  <si>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</si>
  <si>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</si>
  <si>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</si>
  <si>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</si>
  <si>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</si>
  <si>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</si>
  <si>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</si>
  <si>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</si>
  <si>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</si>
  <si>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</si>
  <si>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</si>
  <si>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</si>
  <si>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</si>
  <si>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</si>
  <si>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</si>
  <si>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</si>
  <si>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</si>
  <si>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</si>
  <si>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</si>
  <si>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</si>
  <si>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</si>
  <si>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</si>
  <si>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</si>
  <si>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</si>
  <si>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</si>
  <si>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</si>
  <si>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</si>
  <si>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</si>
  <si>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</si>
  <si>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</si>
  <si>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</si>
  <si>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</si>
  <si>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</si>
  <si>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</si>
  <si>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</si>
  <si>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</si>
  <si>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</si>
  <si>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</si>
  <si>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</si>
  <si>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</si>
  <si>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</si>
  <si>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</si>
  <si>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</si>
  <si>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</si>
  <si>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</si>
  <si>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</si>
  <si>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</si>
  <si>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</si>
  <si>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</si>
  <si>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</si>
  <si>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</si>
  <si>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</si>
  <si>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</si>
  <si>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</si>
  <si>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</si>
  <si>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</si>
  <si>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</si>
  <si>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</si>
  <si>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</si>
  <si>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</si>
  <si>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</si>
  <si>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</si>
  <si>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</si>
  <si>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</si>
  <si>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</si>
  <si>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</si>
  <si>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</si>
  <si>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</si>
  <si>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</si>
  <si>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</si>
  <si>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</si>
  <si>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</si>
  <si>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</si>
  <si>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</si>
  <si>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</si>
  <si>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</si>
  <si>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</si>
  <si>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</si>
  <si>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</si>
  <si>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</si>
  <si>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</si>
  <si>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</si>
  <si>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</si>
  <si>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</si>
  <si>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</si>
  <si>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</si>
  <si>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</si>
  <si>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</si>
  <si>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</si>
  <si>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</si>
  <si>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</si>
  <si>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</si>
  <si>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</si>
  <si>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</si>
  <si>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</si>
  <si>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</si>
  <si>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</si>
  <si>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</si>
  <si>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</si>
  <si>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</si>
  <si>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</si>
  <si>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</si>
  <si>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</si>
  <si>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</si>
  <si>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</si>
  <si>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</si>
  <si>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</si>
  <si>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</si>
  <si>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</si>
  <si>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</si>
  <si>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</si>
  <si>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</si>
  <si>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</si>
  <si>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</si>
  <si>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</si>
  <si>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</si>
  <si>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</si>
  <si>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</si>
  <si>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</si>
  <si>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</si>
  <si>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</si>
  <si>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</si>
  <si>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</si>
  <si>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</si>
  <si>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</si>
  <si>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</si>
  <si>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</si>
  <si>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</si>
  <si>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</si>
  <si>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</si>
  <si>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</si>
  <si>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</si>
  <si>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</si>
  <si>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</si>
  <si>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</si>
  <si>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</si>
  <si>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</si>
  <si>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</si>
  <si>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</si>
  <si>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</si>
  <si>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</si>
  <si>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</si>
  <si>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</si>
  <si>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</si>
  <si>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</si>
  <si>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</si>
  <si>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</si>
  <si>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</si>
  <si>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</si>
  <si>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</si>
  <si>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</si>
  <si>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</si>
  <si>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</si>
  <si>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</si>
  <si>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</si>
  <si>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</si>
  <si>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</si>
  <si>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</si>
  <si>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</si>
  <si>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</si>
  <si>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</si>
  <si>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</si>
  <si>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r>
      <t xml:space="preserve">Variable </t>
    </r>
    <r>
      <rPr>
        <sz val="10"/>
        <rFont val="Arial"/>
        <family val="2"/>
      </rPr>
      <t>pondweed</t>
    </r>
  </si>
  <si>
    <r>
      <t xml:space="preserve">Small </t>
    </r>
    <r>
      <rPr>
        <sz val="10"/>
        <rFont val="Arial"/>
        <family val="2"/>
      </rPr>
      <t>bladderwort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</si>
</sst>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Frequency Miner Lake 8/24/05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5"/>
          <c:w val="0.979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Graphs!$C$2:$S$2</c:f>
              <c:numCache>
                <c:ptCount val="1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Graphs!$C$3:$S$3</c:f>
              <c:numCache>
                <c:ptCount val="17"/>
                <c:pt idx="0">
                  <c:v>31.914893617021278</c:v>
                </c:pt>
                <c:pt idx="1">
                  <c:v>2.127659574468085</c:v>
                </c:pt>
                <c:pt idx="2">
                  <c:v>51.06382978723404</c:v>
                </c:pt>
                <c:pt idx="3">
                  <c:v>19.148936170212767</c:v>
                </c:pt>
                <c:pt idx="4">
                  <c:v>2.127659574468085</c:v>
                </c:pt>
                <c:pt idx="5">
                  <c:v>8.51063829787234</c:v>
                </c:pt>
                <c:pt idx="6">
                  <c:v>10.638297872340425</c:v>
                </c:pt>
                <c:pt idx="7">
                  <c:v>19.148936170212767</c:v>
                </c:pt>
                <c:pt idx="8">
                  <c:v>2.127659574468085</c:v>
                </c:pt>
                <c:pt idx="9">
                  <c:v>8.51063829787234</c:v>
                </c:pt>
                <c:pt idx="10">
                  <c:v>14.893617021276595</c:v>
                </c:pt>
                <c:pt idx="11">
                  <c:v>21.27659574468085</c:v>
                </c:pt>
                <c:pt idx="12">
                  <c:v>8.51063829787234</c:v>
                </c:pt>
                <c:pt idx="13">
                  <c:v>6.382978723404255</c:v>
                </c:pt>
                <c:pt idx="14">
                  <c:v>4.25531914893617</c:v>
                </c:pt>
                <c:pt idx="15">
                  <c:v>17.02127659574468</c:v>
                </c:pt>
                <c:pt idx="16">
                  <c:v>38.297872340425535</c:v>
                </c:pt>
              </c:numCache>
            </c:numRef>
          </c:val>
        </c:ser>
        <c:axId val="46383274"/>
        <c:axId val="14796283"/>
      </c:barChart>
      <c:cat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Miner Lake 8/24/05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862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Graphs!$C$1:$S$1</c:f>
              <c:strCache>
                <c:ptCount val="17"/>
                <c:pt idx="0">
                  <c:v>Ceratophyllum demersum,Coontail</c:v>
                </c:pt>
                <c:pt idx="1">
                  <c:v>Ceratophyllum echinatum,Spiny hornwort</c:v>
                </c:pt>
                <c:pt idx="2">
                  <c:v>Chara ,Muskgrasses</c:v>
                </c:pt>
                <c:pt idx="3">
                  <c:v>Elodea canadensis,Common waterweed</c:v>
                </c:pt>
                <c:pt idx="4">
                  <c:v>Heteranthera dubia,Water star-grass</c:v>
                </c:pt>
                <c:pt idx="5">
                  <c:v>moss</c:v>
                </c:pt>
                <c:pt idx="6">
                  <c:v>Myriophyllum sibiricum,Northern water milfoil</c:v>
                </c:pt>
                <c:pt idx="7">
                  <c:v>Najas flexilis,Bushy pondweed</c:v>
                </c:pt>
                <c:pt idx="8">
                  <c:v>Najas gracillima,Northern naiad</c:v>
                </c:pt>
                <c:pt idx="9">
                  <c:v>Nitella sp.,Nitella</c:v>
                </c:pt>
                <c:pt idx="10">
                  <c:v>Nymphaea odorata,White water lily</c:v>
                </c:pt>
                <c:pt idx="11">
                  <c:v>Potamogeton gramineus,Variable pondweed</c:v>
                </c:pt>
                <c:pt idx="12">
                  <c:v>Potamogeton illinoensis,Illinois pondweed</c:v>
                </c:pt>
                <c:pt idx="13">
                  <c:v>Potamogeton richardsonii,Clasping-leaf pondweed</c:v>
                </c:pt>
                <c:pt idx="14">
                  <c:v>Potamogeton zosteriformis,Flat-stem pondweed</c:v>
                </c:pt>
                <c:pt idx="15">
                  <c:v>Stuckenia pectinata,Sago pondweed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Graphs!$C$8:$S$8</c:f>
              <c:numCache>
                <c:ptCount val="17"/>
                <c:pt idx="0">
                  <c:v>1.8666666666666667</c:v>
                </c:pt>
                <c:pt idx="1">
                  <c:v>2</c:v>
                </c:pt>
                <c:pt idx="2">
                  <c:v>1.75</c:v>
                </c:pt>
                <c:pt idx="3">
                  <c:v>1.5555555555555556</c:v>
                </c:pt>
                <c:pt idx="4">
                  <c:v>3</c:v>
                </c:pt>
                <c:pt idx="5">
                  <c:v>1.5</c:v>
                </c:pt>
                <c:pt idx="6">
                  <c:v>1.6</c:v>
                </c:pt>
                <c:pt idx="7">
                  <c:v>1.2222222222222223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1.4</c:v>
                </c:pt>
                <c:pt idx="12">
                  <c:v>1.5</c:v>
                </c:pt>
                <c:pt idx="13">
                  <c:v>1</c:v>
                </c:pt>
                <c:pt idx="14">
                  <c:v>2</c:v>
                </c:pt>
                <c:pt idx="15">
                  <c:v>1.5</c:v>
                </c:pt>
                <c:pt idx="16">
                  <c:v>1.9444444444444444</c:v>
                </c:pt>
              </c:numCache>
            </c:numRef>
          </c:val>
        </c:ser>
        <c:axId val="66057684"/>
        <c:axId val="57648245"/>
      </c:bar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0"/>
              <c:y val="-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1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10</xdr:row>
      <xdr:rowOff>95250</xdr:rowOff>
    </xdr:from>
    <xdr:to>
      <xdr:col>15</xdr:col>
      <xdr:colOff>95250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257425" y="1714500"/>
        <a:ext cx="69818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41</xdr:row>
      <xdr:rowOff>0</xdr:rowOff>
    </xdr:from>
    <xdr:to>
      <xdr:col>15</xdr:col>
      <xdr:colOff>76200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2247900" y="6638925"/>
        <a:ext cx="6972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116" sqref="N116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0" width="6.7109375" style="15" customWidth="1"/>
    <col min="11" max="17" width="5.7109375" style="15" customWidth="1"/>
    <col min="18" max="18" width="5.7109375" style="45" customWidth="1"/>
    <col min="19" max="23" width="5.7109375" style="15" customWidth="1"/>
    <col min="24" max="29" width="5.7109375" style="15" hidden="1" customWidth="1"/>
    <col min="30" max="31" width="5.7109375" style="15" customWidth="1"/>
    <col min="32" max="34" width="5.7109375" style="15" hidden="1" customWidth="1"/>
    <col min="35" max="35" width="5.7109375" style="15" customWidth="1"/>
    <col min="36" max="38" width="5.7109375" style="15" hidden="1" customWidth="1"/>
    <col min="39" max="41" width="5.7109375" style="15" customWidth="1"/>
    <col min="42" max="44" width="5.7109375" style="15" hidden="1" customWidth="1"/>
    <col min="45" max="45" width="6.7109375" style="15" customWidth="1"/>
    <col min="46" max="48" width="5.7109375" style="15" hidden="1" customWidth="1"/>
    <col min="4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71" ht="12.75">
      <c r="B2" s="21">
        <f aca="true" t="shared" si="0" ref="B2:B65">COUNT(P2:DZ2)</f>
        <v>3</v>
      </c>
      <c r="C2" s="21">
        <f>IF(COUNT(P2:EB2)&gt;0,COUNT(P2:EB2),"")</f>
        <v>3</v>
      </c>
      <c r="D2" s="21">
        <f>IF(COUNT(R2:EB2)&gt;0,COUNT(R2:EB2),"")</f>
        <v>3</v>
      </c>
      <c r="E2" s="21">
        <f aca="true" t="shared" si="1" ref="E2:E65">IF(H2=1,COUNT(P2:DZ2),"")</f>
        <v>3</v>
      </c>
      <c r="F2" s="21">
        <f>IF(H2=1,COUNT(R2:DZ2),"")</f>
        <v>3</v>
      </c>
      <c r="G2" s="21">
        <f aca="true" t="shared" si="2" ref="G2:G25">IF($B2&gt;=1,$L2,"")</f>
        <v>5</v>
      </c>
      <c r="H2" s="21">
        <f>IF(AND(L2&gt;0,L2&lt;=STATS!$B$18),1,"")</f>
        <v>1</v>
      </c>
      <c r="I2" s="57">
        <v>1</v>
      </c>
      <c r="J2">
        <v>44.32819849</v>
      </c>
      <c r="K2">
        <v>-89.16745499</v>
      </c>
      <c r="L2" s="15">
        <v>5</v>
      </c>
      <c r="M2" s="15" t="s">
        <v>240</v>
      </c>
      <c r="N2" s="15" t="s">
        <v>242</v>
      </c>
      <c r="P2" s="25"/>
      <c r="Q2" s="25"/>
      <c r="R2" s="60"/>
      <c r="W2" s="15">
        <v>2</v>
      </c>
      <c r="AZ2" s="15">
        <v>1</v>
      </c>
      <c r="BS2" s="15">
        <v>2</v>
      </c>
    </row>
    <row r="3" spans="2:30" ht="12.75">
      <c r="B3" s="21">
        <f t="shared" si="0"/>
        <v>2</v>
      </c>
      <c r="C3" s="21">
        <f>IF(COUNT(P3:EB3)&gt;0,COUNT(P3:EB3),"")</f>
        <v>2</v>
      </c>
      <c r="D3" s="21">
        <f>IF(COUNT(R3:EB3)&gt;0,COUNT(R3:EB3),"")</f>
        <v>2</v>
      </c>
      <c r="E3" s="21">
        <f t="shared" si="1"/>
        <v>2</v>
      </c>
      <c r="F3" s="21">
        <f aca="true" t="shared" si="3" ref="F3:F65">IF(H3=1,COUNT(S3:DZ3),"")</f>
        <v>2</v>
      </c>
      <c r="G3" s="21">
        <f t="shared" si="2"/>
        <v>14</v>
      </c>
      <c r="H3" s="21">
        <f>IF(AND(L3&gt;0,L3&lt;=STATS!$B$18),1,"")</f>
        <v>1</v>
      </c>
      <c r="I3" s="57">
        <v>2</v>
      </c>
      <c r="J3">
        <v>44.32852836</v>
      </c>
      <c r="K3">
        <v>-89.16745032</v>
      </c>
      <c r="L3" s="15">
        <v>14</v>
      </c>
      <c r="N3" s="15" t="s">
        <v>243</v>
      </c>
      <c r="P3" s="25"/>
      <c r="Q3" s="25"/>
      <c r="R3" s="60"/>
      <c r="U3" s="15">
        <v>1</v>
      </c>
      <c r="AD3" s="15">
        <v>3</v>
      </c>
    </row>
    <row r="4" spans="2:30" ht="12.75">
      <c r="B4" s="21">
        <f t="shared" si="0"/>
        <v>2</v>
      </c>
      <c r="C4" s="21">
        <f>IF(COUNT(P4:EB4)&gt;0,COUNT(P4:EB4),"")</f>
        <v>2</v>
      </c>
      <c r="D4" s="21">
        <f>IF(COUNT(R4:EB4)&gt;0,COUNT(R4:EB4),"")</f>
        <v>2</v>
      </c>
      <c r="E4" s="21">
        <f t="shared" si="1"/>
        <v>2</v>
      </c>
      <c r="F4" s="21">
        <f t="shared" si="3"/>
        <v>2</v>
      </c>
      <c r="G4" s="21">
        <f t="shared" si="2"/>
        <v>14</v>
      </c>
      <c r="H4" s="21">
        <f>IF(AND(L4&gt;0,L4&lt;=STATS!$B$18),1,"")</f>
        <v>1</v>
      </c>
      <c r="I4" s="57">
        <v>3</v>
      </c>
      <c r="J4">
        <v>44.32885823</v>
      </c>
      <c r="K4">
        <v>-89.16744565</v>
      </c>
      <c r="L4" s="15">
        <v>14</v>
      </c>
      <c r="N4" s="15" t="s">
        <v>243</v>
      </c>
      <c r="P4" s="25"/>
      <c r="Q4" s="25"/>
      <c r="R4" s="60"/>
      <c r="U4" s="15">
        <v>2</v>
      </c>
      <c r="AD4" s="15">
        <v>2</v>
      </c>
    </row>
    <row r="5" spans="2:117" ht="12.75">
      <c r="B5" s="21">
        <f t="shared" si="0"/>
        <v>3</v>
      </c>
      <c r="C5" s="21">
        <f>IF(COUNT(P5:EB5)&gt;0,COUNT(P5:EB5),"")</f>
        <v>3</v>
      </c>
      <c r="D5" s="21">
        <f>IF(COUNT(R5:EB5)&gt;0,COUNT(R5:EB5),"")</f>
        <v>3</v>
      </c>
      <c r="E5" s="21">
        <f t="shared" si="1"/>
        <v>3</v>
      </c>
      <c r="F5" s="21">
        <f t="shared" si="3"/>
        <v>3</v>
      </c>
      <c r="G5" s="21">
        <f t="shared" si="2"/>
        <v>4</v>
      </c>
      <c r="H5" s="21">
        <f>IF(AND(L5&gt;0,L5&lt;=STATS!$B$18),1,"")</f>
        <v>1</v>
      </c>
      <c r="I5" s="57">
        <v>4</v>
      </c>
      <c r="J5">
        <v>44.3291881</v>
      </c>
      <c r="K5">
        <v>-89.16744099</v>
      </c>
      <c r="L5" s="15">
        <v>4</v>
      </c>
      <c r="M5" s="15" t="s">
        <v>241</v>
      </c>
      <c r="N5" s="15" t="s">
        <v>242</v>
      </c>
      <c r="P5" s="25"/>
      <c r="Q5" s="25"/>
      <c r="R5" s="60"/>
      <c r="W5" s="15">
        <v>1</v>
      </c>
      <c r="BU5" s="15">
        <v>1</v>
      </c>
      <c r="DM5" s="15">
        <v>1</v>
      </c>
    </row>
    <row r="6" spans="2:117" ht="12.75">
      <c r="B6" s="21">
        <f t="shared" si="0"/>
        <v>4</v>
      </c>
      <c r="C6" s="21">
        <f>IF(COUNT(P6:EB6)&gt;0,COUNT(P6:EB6),"")</f>
        <v>4</v>
      </c>
      <c r="D6" s="21">
        <f>IF(COUNT(R6:EB6)&gt;0,COUNT(R6:EB6),"")</f>
        <v>4</v>
      </c>
      <c r="E6" s="21">
        <f t="shared" si="1"/>
        <v>4</v>
      </c>
      <c r="F6" s="21">
        <f t="shared" si="3"/>
        <v>4</v>
      </c>
      <c r="G6" s="21">
        <f t="shared" si="2"/>
        <v>8</v>
      </c>
      <c r="H6" s="21">
        <f>IF(AND(L6&gt;0,L6&lt;=STATS!$B$18),1,"")</f>
        <v>1</v>
      </c>
      <c r="I6" s="57">
        <v>5</v>
      </c>
      <c r="J6">
        <v>44.32654578</v>
      </c>
      <c r="K6">
        <v>-89.16701878</v>
      </c>
      <c r="L6" s="15">
        <v>8</v>
      </c>
      <c r="N6" s="15" t="s">
        <v>242</v>
      </c>
      <c r="P6" s="25"/>
      <c r="Q6" s="25"/>
      <c r="R6" s="60"/>
      <c r="BS6" s="15">
        <v>1</v>
      </c>
      <c r="BU6" s="15">
        <v>2</v>
      </c>
      <c r="DC6" s="15">
        <v>1</v>
      </c>
      <c r="DM6" s="15">
        <v>3</v>
      </c>
    </row>
    <row r="7" spans="2:49" ht="12.75">
      <c r="B7" s="21">
        <f t="shared" si="0"/>
        <v>2</v>
      </c>
      <c r="C7" s="21">
        <f>IF(COUNT(P7:EB7)&gt;0,COUNT(P7:EB7),"")</f>
        <v>2</v>
      </c>
      <c r="D7" s="21">
        <f>IF(COUNT(R7:EB7)&gt;0,COUNT(R7:EB7),"")</f>
        <v>2</v>
      </c>
      <c r="E7" s="21">
        <f t="shared" si="1"/>
        <v>2</v>
      </c>
      <c r="F7" s="21">
        <f t="shared" si="3"/>
        <v>2</v>
      </c>
      <c r="G7" s="21">
        <f t="shared" si="2"/>
        <v>14</v>
      </c>
      <c r="H7" s="21">
        <f>IF(AND(L7&gt;0,L7&lt;=STATS!$B$18),1,"")</f>
        <v>1</v>
      </c>
      <c r="I7" s="57">
        <v>6</v>
      </c>
      <c r="J7">
        <v>44.32687565</v>
      </c>
      <c r="K7">
        <v>-89.16701411</v>
      </c>
      <c r="L7" s="15">
        <v>14</v>
      </c>
      <c r="N7" s="15" t="s">
        <v>243</v>
      </c>
      <c r="P7" s="25"/>
      <c r="Q7" s="25"/>
      <c r="R7" s="60"/>
      <c r="U7" s="15">
        <v>3</v>
      </c>
      <c r="AW7" s="15">
        <v>1</v>
      </c>
    </row>
    <row r="8" spans="2:117" ht="12.75">
      <c r="B8" s="21">
        <f t="shared" si="0"/>
        <v>4</v>
      </c>
      <c r="C8" s="21">
        <f>IF(COUNT(P8:EB8)&gt;0,COUNT(P8:EB8),"")</f>
        <v>4</v>
      </c>
      <c r="D8" s="21">
        <f>IF(COUNT(R8:EB8)&gt;0,COUNT(R8:EB8),"")</f>
        <v>4</v>
      </c>
      <c r="E8" s="21">
        <f t="shared" si="1"/>
        <v>4</v>
      </c>
      <c r="F8" s="21">
        <f t="shared" si="3"/>
        <v>4</v>
      </c>
      <c r="G8" s="21">
        <f t="shared" si="2"/>
        <v>6</v>
      </c>
      <c r="H8" s="21">
        <f>IF(AND(L8&gt;0,L8&lt;=STATS!$B$18),1,"")</f>
        <v>1</v>
      </c>
      <c r="I8" s="57">
        <v>7</v>
      </c>
      <c r="J8">
        <v>44.32720552</v>
      </c>
      <c r="K8">
        <v>-89.16700944</v>
      </c>
      <c r="L8" s="15">
        <v>6</v>
      </c>
      <c r="M8" s="15" t="s">
        <v>240</v>
      </c>
      <c r="N8" s="15" t="s">
        <v>242</v>
      </c>
      <c r="P8" s="25"/>
      <c r="Q8" s="25"/>
      <c r="R8" s="60"/>
      <c r="W8" s="15">
        <v>1</v>
      </c>
      <c r="AZ8" s="15">
        <v>2</v>
      </c>
      <c r="BF8" s="15">
        <v>2</v>
      </c>
      <c r="DM8" s="15">
        <v>1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  <v>0</v>
      </c>
      <c r="F9" s="21">
        <f t="shared" si="3"/>
        <v>0</v>
      </c>
      <c r="G9" s="21">
        <f t="shared" si="2"/>
      </c>
      <c r="H9" s="21">
        <f>IF(AND(L9&gt;0,L9&lt;=STATS!$B$18),1,"")</f>
        <v>1</v>
      </c>
      <c r="I9" s="57">
        <v>8</v>
      </c>
      <c r="J9">
        <v>44.32753539</v>
      </c>
      <c r="K9">
        <v>-89.16700478</v>
      </c>
      <c r="L9" s="15">
        <v>1</v>
      </c>
      <c r="M9" s="15" t="s">
        <v>241</v>
      </c>
      <c r="N9" s="15" t="s">
        <v>242</v>
      </c>
      <c r="P9" s="25"/>
      <c r="Q9" s="25"/>
      <c r="R9" s="60"/>
    </row>
    <row r="10" spans="2:58" ht="12.75">
      <c r="B10" s="21">
        <f t="shared" si="0"/>
        <v>3</v>
      </c>
      <c r="C10" s="21">
        <f>IF(COUNT(P10:EB10)&gt;0,COUNT(P10:EB10),"")</f>
        <v>3</v>
      </c>
      <c r="D10" s="21">
        <f>IF(COUNT(R10:EB10)&gt;0,COUNT(R10:EB10),"")</f>
        <v>3</v>
      </c>
      <c r="E10" s="21">
        <f t="shared" si="1"/>
        <v>3</v>
      </c>
      <c r="F10" s="21">
        <f t="shared" si="3"/>
        <v>3</v>
      </c>
      <c r="G10" s="21">
        <f t="shared" si="2"/>
        <v>2</v>
      </c>
      <c r="H10" s="21">
        <f>IF(AND(L10&gt;0,L10&lt;=STATS!$B$18),1,"")</f>
        <v>1</v>
      </c>
      <c r="I10" s="57">
        <v>9</v>
      </c>
      <c r="J10">
        <v>44.32786527</v>
      </c>
      <c r="K10">
        <v>-89.16700011</v>
      </c>
      <c r="L10" s="15">
        <v>2</v>
      </c>
      <c r="M10" s="15" t="s">
        <v>241</v>
      </c>
      <c r="N10" s="15" t="s">
        <v>242</v>
      </c>
      <c r="P10" s="25"/>
      <c r="Q10" s="25"/>
      <c r="R10" s="60"/>
      <c r="W10" s="15">
        <v>2</v>
      </c>
      <c r="AZ10" s="15">
        <v>1</v>
      </c>
      <c r="BF10" s="15">
        <v>1</v>
      </c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J11">
        <v>44.32819514</v>
      </c>
      <c r="K11">
        <v>-89.16699544</v>
      </c>
      <c r="L11" s="15">
        <v>33</v>
      </c>
      <c r="P11" s="25"/>
      <c r="Q11" s="25"/>
      <c r="R11" s="60"/>
    </row>
    <row r="12" spans="2:18" ht="12.75">
      <c r="B12" s="21">
        <f t="shared" si="0"/>
        <v>0</v>
      </c>
      <c r="C12" s="21">
        <f>IF(COUNT(P12:EB12)&gt;0,COUNT(P12:EB12),"")</f>
      </c>
      <c r="D12" s="21">
        <f>IF(COUNT(R12:EB12)&gt;0,COUNT(R12:EB12),"")</f>
      </c>
      <c r="E12" s="21">
        <f t="shared" si="1"/>
      </c>
      <c r="F12" s="21">
        <f t="shared" si="3"/>
      </c>
      <c r="G12" s="21">
        <f t="shared" si="2"/>
      </c>
      <c r="H12" s="21">
        <f>IF(AND(L12&gt;0,L12&lt;=STATS!$B$18),1,"")</f>
      </c>
      <c r="I12" s="57">
        <v>11</v>
      </c>
      <c r="J12">
        <v>44.32852501</v>
      </c>
      <c r="K12">
        <v>-89.16699077</v>
      </c>
      <c r="L12" s="15">
        <v>33</v>
      </c>
      <c r="P12" s="25"/>
      <c r="Q12" s="25"/>
      <c r="R12" s="60"/>
    </row>
    <row r="13" spans="2:18" ht="12.75">
      <c r="B13" s="21">
        <f t="shared" si="0"/>
        <v>0</v>
      </c>
      <c r="C13" s="21">
        <f>IF(COUNT(P13:EB13)&gt;0,COUNT(P13:EB13),"")</f>
      </c>
      <c r="D13" s="21">
        <f>IF(COUNT(R13:EB13)&gt;0,COUNT(R13:EB13),"")</f>
      </c>
      <c r="E13" s="21">
        <f t="shared" si="1"/>
      </c>
      <c r="F13" s="21">
        <f t="shared" si="3"/>
      </c>
      <c r="G13" s="21">
        <f t="shared" si="2"/>
      </c>
      <c r="H13" s="21">
        <f>IF(AND(L13&gt;0,L13&lt;=STATS!$B$18),1,"")</f>
      </c>
      <c r="I13" s="57">
        <v>12</v>
      </c>
      <c r="J13">
        <v>44.32885488</v>
      </c>
      <c r="K13">
        <v>-89.1669861</v>
      </c>
      <c r="L13" s="15">
        <v>28</v>
      </c>
      <c r="P13" s="25"/>
      <c r="Q13" s="25"/>
      <c r="R13" s="60"/>
    </row>
    <row r="14" spans="2:30" ht="12.75">
      <c r="B14" s="21">
        <f t="shared" si="0"/>
        <v>2</v>
      </c>
      <c r="C14" s="21">
        <f>IF(COUNT(P14:EB14)&gt;0,COUNT(P14:EB14),"")</f>
        <v>2</v>
      </c>
      <c r="D14" s="21">
        <f>IF(COUNT(R14:EB14)&gt;0,COUNT(R14:EB14),"")</f>
        <v>2</v>
      </c>
      <c r="E14" s="21">
        <f t="shared" si="1"/>
        <v>2</v>
      </c>
      <c r="F14" s="21">
        <f t="shared" si="3"/>
        <v>2</v>
      </c>
      <c r="G14" s="21">
        <f t="shared" si="2"/>
        <v>13</v>
      </c>
      <c r="H14" s="21">
        <f>IF(AND(L14&gt;0,L14&lt;=STATS!$B$18),1,"")</f>
        <v>1</v>
      </c>
      <c r="I14" s="57">
        <v>13</v>
      </c>
      <c r="J14">
        <v>44.32918475</v>
      </c>
      <c r="K14">
        <v>-89.16698143</v>
      </c>
      <c r="L14" s="15">
        <v>13</v>
      </c>
      <c r="N14" s="15" t="s">
        <v>243</v>
      </c>
      <c r="P14" s="25"/>
      <c r="Q14" s="25"/>
      <c r="R14" s="60"/>
      <c r="U14" s="15">
        <v>3</v>
      </c>
      <c r="AD14" s="15">
        <v>1</v>
      </c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  <v>0</v>
      </c>
      <c r="F15" s="21">
        <f t="shared" si="3"/>
        <v>0</v>
      </c>
      <c r="G15" s="21">
        <f t="shared" si="2"/>
      </c>
      <c r="H15" s="21">
        <f>IF(AND(L15&gt;0,L15&lt;=STATS!$B$18),1,"")</f>
        <v>1</v>
      </c>
      <c r="I15" s="57">
        <v>14</v>
      </c>
      <c r="J15">
        <v>44.32621255</v>
      </c>
      <c r="K15">
        <v>-89.16656392</v>
      </c>
      <c r="L15" s="15">
        <v>1</v>
      </c>
      <c r="M15" s="15" t="s">
        <v>241</v>
      </c>
      <c r="N15" s="15" t="s">
        <v>242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J16">
        <v>44.32654243</v>
      </c>
      <c r="K16">
        <v>-89.16655925</v>
      </c>
      <c r="L16" s="15">
        <v>22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J17">
        <v>44.3268723</v>
      </c>
      <c r="K17">
        <v>-89.16655457</v>
      </c>
      <c r="L17" s="15">
        <v>30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</c>
      <c r="F18" s="21">
        <f t="shared" si="3"/>
      </c>
      <c r="G18" s="21">
        <f t="shared" si="2"/>
      </c>
      <c r="H18" s="21">
        <f>IF(AND(L18&gt;0,L18&lt;=STATS!$B$18),1,"")</f>
      </c>
      <c r="I18" s="57">
        <v>17</v>
      </c>
      <c r="J18">
        <v>44.32720217</v>
      </c>
      <c r="K18">
        <v>-89.1665499</v>
      </c>
      <c r="L18" s="15">
        <v>30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</c>
      <c r="F19" s="21">
        <f t="shared" si="3"/>
      </c>
      <c r="G19" s="21">
        <f t="shared" si="2"/>
      </c>
      <c r="H19" s="21">
        <f>IF(AND(L19&gt;0,L19&lt;=STATS!$B$18),1,"")</f>
      </c>
      <c r="I19" s="57">
        <v>18</v>
      </c>
      <c r="J19">
        <v>44.32753204</v>
      </c>
      <c r="K19">
        <v>-89.16654523</v>
      </c>
      <c r="L19" s="15">
        <v>23</v>
      </c>
      <c r="P19" s="25"/>
      <c r="Q19" s="25"/>
      <c r="R19" s="60"/>
    </row>
    <row r="20" spans="2:18" ht="12.75">
      <c r="B20" s="21">
        <f t="shared" si="0"/>
        <v>0</v>
      </c>
      <c r="C20" s="21">
        <f>IF(COUNT(P20:EB20)&gt;0,COUNT(P20:EB20),"")</f>
      </c>
      <c r="D20" s="21">
        <f>IF(COUNT(R20:EB20)&gt;0,COUNT(R20:EB20),"")</f>
      </c>
      <c r="E20" s="21">
        <f t="shared" si="1"/>
      </c>
      <c r="F20" s="21">
        <f t="shared" si="3"/>
      </c>
      <c r="G20" s="21">
        <f t="shared" si="2"/>
      </c>
      <c r="H20" s="21">
        <f>IF(AND(L20&gt;0,L20&lt;=STATS!$B$18),1,"")</f>
      </c>
      <c r="I20" s="57">
        <v>19</v>
      </c>
      <c r="J20">
        <v>44.32786191</v>
      </c>
      <c r="K20">
        <v>-89.16654056</v>
      </c>
      <c r="L20" s="15">
        <v>30</v>
      </c>
      <c r="P20" s="25"/>
      <c r="Q20" s="25"/>
      <c r="R20" s="60"/>
    </row>
    <row r="21" spans="2:18" ht="12.75">
      <c r="B21" s="21">
        <f t="shared" si="0"/>
        <v>0</v>
      </c>
      <c r="C21" s="21">
        <f>IF(COUNT(P21:EB21)&gt;0,COUNT(P21:EB21),"")</f>
      </c>
      <c r="D21" s="21">
        <f>IF(COUNT(R21:EB21)&gt;0,COUNT(R21:EB21),"")</f>
      </c>
      <c r="E21" s="21">
        <f t="shared" si="1"/>
      </c>
      <c r="F21" s="21">
        <f t="shared" si="3"/>
      </c>
      <c r="G21" s="21">
        <f t="shared" si="2"/>
      </c>
      <c r="H21" s="21">
        <f>IF(AND(L21&gt;0,L21&lt;=STATS!$B$18),1,"")</f>
      </c>
      <c r="I21" s="57">
        <v>20</v>
      </c>
      <c r="J21">
        <v>44.32819179</v>
      </c>
      <c r="K21">
        <v>-89.16653589</v>
      </c>
      <c r="L21" s="15">
        <v>30</v>
      </c>
      <c r="P21" s="25"/>
      <c r="Q21" s="25"/>
      <c r="R21" s="60"/>
    </row>
    <row r="22" spans="2:18" ht="12.75">
      <c r="B22" s="21">
        <f t="shared" si="0"/>
        <v>0</v>
      </c>
      <c r="C22" s="21">
        <f>IF(COUNT(P22:EB22)&gt;0,COUNT(P22:EB22),"")</f>
      </c>
      <c r="D22" s="21">
        <f>IF(COUNT(R22:EB22)&gt;0,COUNT(R22:EB22),"")</f>
      </c>
      <c r="E22" s="21">
        <f t="shared" si="1"/>
      </c>
      <c r="F22" s="21">
        <f t="shared" si="3"/>
      </c>
      <c r="G22" s="21">
        <f t="shared" si="2"/>
      </c>
      <c r="H22" s="21">
        <f>IF(AND(L22&gt;0,L22&lt;=STATS!$B$18),1,"")</f>
      </c>
      <c r="I22" s="57">
        <v>21</v>
      </c>
      <c r="J22">
        <v>44.32852166</v>
      </c>
      <c r="K22">
        <v>-89.16653122</v>
      </c>
      <c r="L22" s="15">
        <v>35</v>
      </c>
      <c r="P22" s="25"/>
      <c r="Q22" s="25"/>
      <c r="R22" s="60"/>
    </row>
    <row r="23" spans="2:18" ht="12.75">
      <c r="B23" s="21">
        <f t="shared" si="0"/>
        <v>0</v>
      </c>
      <c r="C23" s="21">
        <f>IF(COUNT(P23:EB23)&gt;0,COUNT(P23:EB23),"")</f>
      </c>
      <c r="D23" s="21">
        <f>IF(COUNT(R23:EB23)&gt;0,COUNT(R23:EB23),"")</f>
      </c>
      <c r="E23" s="21">
        <f t="shared" si="1"/>
      </c>
      <c r="F23" s="21">
        <f t="shared" si="3"/>
      </c>
      <c r="G23" s="21">
        <f t="shared" si="2"/>
      </c>
      <c r="H23" s="21">
        <f>IF(AND(L23&gt;0,L23&lt;=STATS!$B$18),1,"")</f>
      </c>
      <c r="I23" s="57">
        <v>22</v>
      </c>
      <c r="J23">
        <v>44.32885153</v>
      </c>
      <c r="K23">
        <v>-89.16652655</v>
      </c>
      <c r="L23" s="15">
        <v>34</v>
      </c>
      <c r="P23" s="25"/>
      <c r="Q23" s="25"/>
      <c r="R23" s="60"/>
    </row>
    <row r="24" spans="2:18" ht="12.75">
      <c r="B24" s="21">
        <f t="shared" si="0"/>
        <v>0</v>
      </c>
      <c r="C24" s="21">
        <f>IF(COUNT(P24:EB24)&gt;0,COUNT(P24:EB24),"")</f>
      </c>
      <c r="D24" s="21">
        <f>IF(COUNT(R24:EB24)&gt;0,COUNT(R24:EB24),"")</f>
      </c>
      <c r="E24" s="21">
        <f t="shared" si="1"/>
        <v>0</v>
      </c>
      <c r="F24" s="21">
        <f t="shared" si="3"/>
        <v>0</v>
      </c>
      <c r="G24" s="21">
        <f t="shared" si="2"/>
      </c>
      <c r="H24" s="21">
        <f>IF(AND(L24&gt;0,L24&lt;=STATS!$B$18),1,"")</f>
        <v>1</v>
      </c>
      <c r="I24" s="57">
        <v>23</v>
      </c>
      <c r="J24">
        <v>44.3291814</v>
      </c>
      <c r="K24">
        <v>-89.16652187</v>
      </c>
      <c r="L24" s="15">
        <v>18</v>
      </c>
      <c r="N24" s="15" t="s">
        <v>243</v>
      </c>
      <c r="P24" s="25"/>
      <c r="Q24" s="25"/>
      <c r="R24" s="60"/>
    </row>
    <row r="25" spans="2:21" ht="12.75">
      <c r="B25" s="21">
        <f t="shared" si="0"/>
        <v>1</v>
      </c>
      <c r="C25" s="21">
        <f>IF(COUNT(P25:EB25)&gt;0,COUNT(P25:EB25),"")</f>
        <v>1</v>
      </c>
      <c r="D25" s="21">
        <f>IF(COUNT(R25:EB25)&gt;0,COUNT(R25:EB25),"")</f>
        <v>1</v>
      </c>
      <c r="E25" s="21">
        <f t="shared" si="1"/>
        <v>1</v>
      </c>
      <c r="F25" s="21">
        <f t="shared" si="3"/>
        <v>1</v>
      </c>
      <c r="G25" s="21">
        <f t="shared" si="2"/>
        <v>4</v>
      </c>
      <c r="H25" s="21">
        <f>IF(AND(L25&gt;0,L25&lt;=STATS!$B$18),1,"")</f>
        <v>1</v>
      </c>
      <c r="I25" s="57">
        <v>24</v>
      </c>
      <c r="J25">
        <v>44.32951127</v>
      </c>
      <c r="K25">
        <v>-89.1665172</v>
      </c>
      <c r="L25" s="15">
        <v>4</v>
      </c>
      <c r="M25" s="15" t="s">
        <v>241</v>
      </c>
      <c r="N25" s="15" t="s">
        <v>242</v>
      </c>
      <c r="P25" s="25"/>
      <c r="Q25" s="25"/>
      <c r="R25" s="60"/>
      <c r="U25" s="15">
        <v>3</v>
      </c>
    </row>
    <row r="26" spans="2:85" ht="12.75">
      <c r="B26" s="21">
        <f t="shared" si="0"/>
        <v>3</v>
      </c>
      <c r="C26" s="21">
        <f>IF(COUNT(P26:EB26)&gt;0,COUNT(P26:EB26),"")</f>
        <v>3</v>
      </c>
      <c r="D26" s="21">
        <f>IF(COUNT(R26:EB26)&gt;0,COUNT(R26:EB26),"")</f>
        <v>3</v>
      </c>
      <c r="E26" s="21">
        <f t="shared" si="1"/>
        <v>3</v>
      </c>
      <c r="F26" s="21">
        <f t="shared" si="3"/>
        <v>3</v>
      </c>
      <c r="G26" s="21">
        <f aca="true" t="shared" si="4" ref="G26:G89">IF($B26&gt;=1,$L26,"")</f>
        <v>21</v>
      </c>
      <c r="H26" s="21">
        <f>IF(AND(L26&gt;0,L26&lt;=STATS!$B$18),1,"")</f>
        <v>1</v>
      </c>
      <c r="I26" s="57">
        <v>25</v>
      </c>
      <c r="J26">
        <v>44.32587933</v>
      </c>
      <c r="K26">
        <v>-89.16610906</v>
      </c>
      <c r="L26" s="15">
        <v>21</v>
      </c>
      <c r="N26" s="15" t="s">
        <v>243</v>
      </c>
      <c r="P26" s="25"/>
      <c r="Q26" s="25"/>
      <c r="R26" s="60"/>
      <c r="AD26" s="15">
        <v>1</v>
      </c>
      <c r="AZ26" s="15">
        <v>1</v>
      </c>
      <c r="CG26" s="15">
        <v>2</v>
      </c>
    </row>
    <row r="27" spans="2:18" ht="12.75">
      <c r="B27" s="21">
        <f t="shared" si="0"/>
        <v>0</v>
      </c>
      <c r="C27" s="21">
        <f>IF(COUNT(P27:EB27)&gt;0,COUNT(P27:EB27),"")</f>
      </c>
      <c r="D27" s="21">
        <f>IF(COUNT(R27:EB27)&gt;0,COUNT(R27:EB27),"")</f>
      </c>
      <c r="E27" s="21">
        <f t="shared" si="1"/>
      </c>
      <c r="F27" s="21">
        <f t="shared" si="3"/>
      </c>
      <c r="G27" s="21">
        <f t="shared" si="4"/>
      </c>
      <c r="H27" s="21">
        <f>IF(AND(L27&gt;0,L27&lt;=STATS!$B$18),1,"")</f>
      </c>
      <c r="I27" s="57">
        <v>26</v>
      </c>
      <c r="J27">
        <v>44.3262092</v>
      </c>
      <c r="K27">
        <v>-89.16610438</v>
      </c>
      <c r="L27" s="15">
        <v>30</v>
      </c>
      <c r="P27" s="25"/>
      <c r="Q27" s="25"/>
      <c r="R27" s="60"/>
    </row>
    <row r="28" spans="2:18" ht="12.75">
      <c r="B28" s="21">
        <f t="shared" si="0"/>
        <v>0</v>
      </c>
      <c r="C28" s="21">
        <f>IF(COUNT(P28:EB28)&gt;0,COUNT(P28:EB28),"")</f>
      </c>
      <c r="D28" s="21">
        <f>IF(COUNT(R28:EB28)&gt;0,COUNT(R28:EB28),"")</f>
      </c>
      <c r="E28" s="21">
        <f t="shared" si="1"/>
      </c>
      <c r="F28" s="21">
        <f t="shared" si="3"/>
      </c>
      <c r="G28" s="21">
        <f t="shared" si="4"/>
      </c>
      <c r="H28" s="21">
        <f>IF(AND(L28&gt;0,L28&lt;=STATS!$B$18),1,"")</f>
      </c>
      <c r="I28" s="57">
        <v>27</v>
      </c>
      <c r="J28">
        <v>44.32653907</v>
      </c>
      <c r="K28">
        <v>-89.16609971</v>
      </c>
      <c r="L28" s="15">
        <v>40</v>
      </c>
      <c r="P28" s="25"/>
      <c r="Q28" s="25"/>
      <c r="R28" s="60"/>
    </row>
    <row r="29" spans="2:18" ht="12.75">
      <c r="B29" s="21">
        <f t="shared" si="0"/>
        <v>0</v>
      </c>
      <c r="C29" s="21">
        <f>IF(COUNT(P29:EB29)&gt;0,COUNT(P29:EB29),"")</f>
      </c>
      <c r="D29" s="21">
        <f>IF(COUNT(R29:EB29)&gt;0,COUNT(R29:EB29),"")</f>
      </c>
      <c r="E29" s="21">
        <f t="shared" si="1"/>
      </c>
      <c r="F29" s="21">
        <f t="shared" si="3"/>
      </c>
      <c r="G29" s="21">
        <f t="shared" si="4"/>
      </c>
      <c r="H29" s="21">
        <f>IF(AND(L29&gt;0,L29&lt;=STATS!$B$18),1,"")</f>
      </c>
      <c r="I29" s="57">
        <v>28</v>
      </c>
      <c r="J29">
        <v>44.32686894</v>
      </c>
      <c r="K29">
        <v>-89.16609503</v>
      </c>
      <c r="L29" s="15">
        <v>44</v>
      </c>
      <c r="P29" s="25"/>
      <c r="Q29" s="25"/>
      <c r="R29" s="60"/>
    </row>
    <row r="30" spans="2:18" ht="12.75">
      <c r="B30" s="21">
        <f t="shared" si="0"/>
        <v>0</v>
      </c>
      <c r="C30" s="21">
        <f>IF(COUNT(P30:EB30)&gt;0,COUNT(P30:EB30),"")</f>
      </c>
      <c r="D30" s="21">
        <f>IF(COUNT(R30:EB30)&gt;0,COUNT(R30:EB30),"")</f>
      </c>
      <c r="E30" s="21">
        <f t="shared" si="1"/>
      </c>
      <c r="F30" s="21">
        <f t="shared" si="3"/>
      </c>
      <c r="G30" s="21">
        <f t="shared" si="4"/>
      </c>
      <c r="H30" s="21">
        <f>IF(AND(L30&gt;0,L30&lt;=STATS!$B$18),1,"")</f>
      </c>
      <c r="I30" s="57">
        <v>29</v>
      </c>
      <c r="J30">
        <v>44.32719882</v>
      </c>
      <c r="K30">
        <v>-89.16609036</v>
      </c>
      <c r="L30" s="15">
        <v>39</v>
      </c>
      <c r="P30" s="25"/>
      <c r="Q30" s="25"/>
      <c r="R30" s="60"/>
    </row>
    <row r="31" spans="2:18" ht="12.75">
      <c r="B31" s="21">
        <f t="shared" si="0"/>
        <v>0</v>
      </c>
      <c r="C31" s="21">
        <f>IF(COUNT(P31:EB31)&gt;0,COUNT(P31:EB31),"")</f>
      </c>
      <c r="D31" s="21">
        <f>IF(COUNT(R31:EB31)&gt;0,COUNT(R31:EB31),"")</f>
      </c>
      <c r="E31" s="21">
        <f t="shared" si="1"/>
      </c>
      <c r="F31" s="21">
        <f t="shared" si="3"/>
      </c>
      <c r="G31" s="21">
        <f t="shared" si="4"/>
      </c>
      <c r="H31" s="21">
        <f>IF(AND(L31&gt;0,L31&lt;=STATS!$B$18),1,"")</f>
      </c>
      <c r="I31" s="57">
        <v>30</v>
      </c>
      <c r="J31">
        <v>44.32752869</v>
      </c>
      <c r="K31">
        <v>-89.16608569</v>
      </c>
      <c r="L31" s="15">
        <v>28</v>
      </c>
      <c r="P31" s="25"/>
      <c r="Q31" s="25"/>
      <c r="R31" s="60"/>
    </row>
    <row r="32" spans="2:18" ht="12.75">
      <c r="B32" s="21">
        <f t="shared" si="0"/>
        <v>0</v>
      </c>
      <c r="C32" s="21">
        <f>IF(COUNT(P32:EB32)&gt;0,COUNT(P32:EB32),"")</f>
      </c>
      <c r="D32" s="21">
        <f>IF(COUNT(R32:EB32)&gt;0,COUNT(R32:EB32),"")</f>
      </c>
      <c r="E32" s="21">
        <f t="shared" si="1"/>
      </c>
      <c r="F32" s="21">
        <f t="shared" si="3"/>
      </c>
      <c r="G32" s="21">
        <f t="shared" si="4"/>
      </c>
      <c r="H32" s="21">
        <f>IF(AND(L32&gt;0,L32&lt;=STATS!$B$18),1,"")</f>
      </c>
      <c r="I32" s="57">
        <v>31</v>
      </c>
      <c r="J32">
        <v>44.32785856</v>
      </c>
      <c r="K32">
        <v>-89.16608101</v>
      </c>
      <c r="L32" s="15">
        <v>29</v>
      </c>
      <c r="P32" s="25"/>
      <c r="Q32" s="25"/>
      <c r="R32" s="60"/>
    </row>
    <row r="33" spans="2:18" ht="12.75">
      <c r="B33" s="21">
        <f t="shared" si="0"/>
        <v>0</v>
      </c>
      <c r="C33" s="21">
        <f>IF(COUNT(P33:EB33)&gt;0,COUNT(P33:EB33),"")</f>
      </c>
      <c r="D33" s="21">
        <f>IF(COUNT(R33:EB33)&gt;0,COUNT(R33:EB33),"")</f>
      </c>
      <c r="E33" s="21">
        <f t="shared" si="1"/>
      </c>
      <c r="F33" s="21">
        <f t="shared" si="3"/>
      </c>
      <c r="G33" s="21">
        <f t="shared" si="4"/>
      </c>
      <c r="H33" s="21">
        <f>IF(AND(L33&gt;0,L33&lt;=STATS!$B$18),1,"")</f>
      </c>
      <c r="I33" s="57">
        <v>32</v>
      </c>
      <c r="J33">
        <v>44.32818843</v>
      </c>
      <c r="K33">
        <v>-89.16607634</v>
      </c>
      <c r="P33" s="25"/>
      <c r="Q33" s="25"/>
      <c r="R33" s="60"/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</c>
      <c r="F34" s="21">
        <f t="shared" si="3"/>
      </c>
      <c r="G34" s="21">
        <f t="shared" si="4"/>
      </c>
      <c r="H34" s="21">
        <f>IF(AND(L34&gt;0,L34&lt;=STATS!$B$18),1,"")</f>
      </c>
      <c r="I34" s="57">
        <v>33</v>
      </c>
      <c r="J34">
        <v>44.3285183</v>
      </c>
      <c r="K34">
        <v>-89.16607167</v>
      </c>
      <c r="P34" s="25"/>
      <c r="Q34" s="25"/>
      <c r="R34" s="60"/>
    </row>
    <row r="35" spans="2:18" ht="12.75">
      <c r="B35" s="21">
        <f t="shared" si="0"/>
        <v>0</v>
      </c>
      <c r="C35" s="21">
        <f>IF(COUNT(P35:EB35)&gt;0,COUNT(P35:EB35),"")</f>
      </c>
      <c r="D35" s="21">
        <f>IF(COUNT(R35:EB35)&gt;0,COUNT(R35:EB35),"")</f>
      </c>
      <c r="E35" s="21">
        <f t="shared" si="1"/>
      </c>
      <c r="F35" s="21">
        <f t="shared" si="3"/>
      </c>
      <c r="G35" s="21">
        <f t="shared" si="4"/>
      </c>
      <c r="H35" s="21">
        <f>IF(AND(L35&gt;0,L35&lt;=STATS!$B$18),1,"")</f>
      </c>
      <c r="I35" s="57">
        <v>34</v>
      </c>
      <c r="J35">
        <v>44.32884818</v>
      </c>
      <c r="K35">
        <v>-89.16606699</v>
      </c>
      <c r="L35" s="15">
        <v>29</v>
      </c>
      <c r="P35" s="25"/>
      <c r="Q35" s="25"/>
      <c r="R35" s="60"/>
    </row>
    <row r="36" spans="2:45" ht="12.75">
      <c r="B36" s="21">
        <f t="shared" si="0"/>
        <v>2</v>
      </c>
      <c r="C36" s="21">
        <f>IF(COUNT(P36:EB36)&gt;0,COUNT(P36:EB36),"")</f>
        <v>2</v>
      </c>
      <c r="D36" s="21">
        <f>IF(COUNT(R36:EB36)&gt;0,COUNT(R36:EB36),"")</f>
        <v>2</v>
      </c>
      <c r="E36" s="21">
        <f t="shared" si="1"/>
        <v>2</v>
      </c>
      <c r="F36" s="21">
        <f t="shared" si="3"/>
        <v>2</v>
      </c>
      <c r="G36" s="21">
        <f t="shared" si="4"/>
        <v>19</v>
      </c>
      <c r="H36" s="21">
        <f>IF(AND(L36&gt;0,L36&lt;=STATS!$B$18),1,"")</f>
        <v>1</v>
      </c>
      <c r="I36" s="57">
        <v>35</v>
      </c>
      <c r="J36">
        <v>44.32917805</v>
      </c>
      <c r="K36">
        <v>-89.16606232</v>
      </c>
      <c r="L36" s="15">
        <v>19</v>
      </c>
      <c r="N36" s="15" t="s">
        <v>243</v>
      </c>
      <c r="P36" s="25"/>
      <c r="Q36" s="25"/>
      <c r="R36" s="60"/>
      <c r="U36" s="15">
        <v>1</v>
      </c>
      <c r="AS36" s="15">
        <v>1</v>
      </c>
    </row>
    <row r="37" spans="2:117" ht="12.75">
      <c r="B37" s="21">
        <f t="shared" si="0"/>
        <v>3</v>
      </c>
      <c r="C37" s="21">
        <f>IF(COUNT(P37:EB37)&gt;0,COUNT(P37:EB37),"")</f>
        <v>3</v>
      </c>
      <c r="D37" s="21">
        <f>IF(COUNT(R37:EB37)&gt;0,COUNT(R37:EB37),"")</f>
        <v>3</v>
      </c>
      <c r="E37" s="21">
        <f t="shared" si="1"/>
        <v>3</v>
      </c>
      <c r="F37" s="21">
        <f t="shared" si="3"/>
        <v>3</v>
      </c>
      <c r="G37" s="21">
        <f t="shared" si="4"/>
        <v>2</v>
      </c>
      <c r="H37" s="21">
        <f>IF(AND(L37&gt;0,L37&lt;=STATS!$B$18),1,"")</f>
        <v>1</v>
      </c>
      <c r="I37" s="57">
        <v>36</v>
      </c>
      <c r="J37">
        <v>44.32950792</v>
      </c>
      <c r="K37">
        <v>-89.16605764</v>
      </c>
      <c r="L37" s="15">
        <v>2</v>
      </c>
      <c r="M37" s="15" t="s">
        <v>240</v>
      </c>
      <c r="N37" s="15" t="s">
        <v>242</v>
      </c>
      <c r="P37" s="25"/>
      <c r="Q37" s="25"/>
      <c r="R37" s="60"/>
      <c r="W37" s="15">
        <v>2</v>
      </c>
      <c r="DC37" s="15">
        <v>1</v>
      </c>
      <c r="DM37" s="15">
        <v>3</v>
      </c>
    </row>
    <row r="38" spans="2:117" ht="12.75">
      <c r="B38" s="21">
        <f t="shared" si="0"/>
        <v>6</v>
      </c>
      <c r="C38" s="21">
        <f>IF(COUNT(P38:EB38)&gt;0,COUNT(P38:EB38),"")</f>
        <v>6</v>
      </c>
      <c r="D38" s="21">
        <f>IF(COUNT(R38:EB38)&gt;0,COUNT(R38:EB38),"")</f>
        <v>6</v>
      </c>
      <c r="E38" s="21">
        <f t="shared" si="1"/>
        <v>6</v>
      </c>
      <c r="F38" s="21">
        <f t="shared" si="3"/>
        <v>6</v>
      </c>
      <c r="G38" s="21">
        <f t="shared" si="4"/>
        <v>7</v>
      </c>
      <c r="H38" s="21">
        <f>IF(AND(L38&gt;0,L38&lt;=STATS!$B$18),1,"")</f>
        <v>1</v>
      </c>
      <c r="I38" s="57">
        <v>37</v>
      </c>
      <c r="J38">
        <v>44.32587597</v>
      </c>
      <c r="K38">
        <v>-89.16564952</v>
      </c>
      <c r="L38" s="15">
        <v>7</v>
      </c>
      <c r="M38" s="15" t="s">
        <v>240</v>
      </c>
      <c r="N38" s="15" t="s">
        <v>242</v>
      </c>
      <c r="P38" s="25"/>
      <c r="Q38" s="25"/>
      <c r="R38" s="60"/>
      <c r="W38" s="15">
        <v>1</v>
      </c>
      <c r="AZ38" s="15">
        <v>1</v>
      </c>
      <c r="BF38" s="15">
        <v>2</v>
      </c>
      <c r="BS38" s="15">
        <v>2</v>
      </c>
      <c r="BU38" s="15">
        <v>1</v>
      </c>
      <c r="DM38" s="15">
        <v>2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J39">
        <v>44.32620584</v>
      </c>
      <c r="K39">
        <v>-89.16564485</v>
      </c>
      <c r="L39" s="15">
        <v>36</v>
      </c>
      <c r="P39" s="25"/>
      <c r="Q39" s="25"/>
      <c r="R39" s="60"/>
    </row>
    <row r="40" spans="2:18" ht="12.75">
      <c r="B40" s="21">
        <f t="shared" si="0"/>
        <v>0</v>
      </c>
      <c r="C40" s="21">
        <f>IF(COUNT(P40:EB40)&gt;0,COUNT(P40:EB40),"")</f>
      </c>
      <c r="D40" s="21">
        <f>IF(COUNT(R40:EB40)&gt;0,COUNT(R40:EB40),"")</f>
      </c>
      <c r="E40" s="21">
        <f t="shared" si="1"/>
      </c>
      <c r="F40" s="21">
        <f t="shared" si="3"/>
      </c>
      <c r="G40" s="21">
        <f t="shared" si="4"/>
      </c>
      <c r="H40" s="21">
        <f>IF(AND(L40&gt;0,L40&lt;=STATS!$B$18),1,"")</f>
      </c>
      <c r="I40" s="57">
        <v>39</v>
      </c>
      <c r="J40">
        <v>44.32653572</v>
      </c>
      <c r="K40">
        <v>-89.16564017</v>
      </c>
      <c r="L40" s="15">
        <v>49</v>
      </c>
      <c r="P40" s="25"/>
      <c r="Q40" s="25"/>
      <c r="R40" s="60"/>
    </row>
    <row r="41" spans="2:18" ht="12.75">
      <c r="B41" s="21">
        <f t="shared" si="0"/>
        <v>0</v>
      </c>
      <c r="C41" s="21">
        <f>IF(COUNT(P41:EB41)&gt;0,COUNT(P41:EB41),"")</f>
      </c>
      <c r="D41" s="21">
        <f>IF(COUNT(R41:EB41)&gt;0,COUNT(R41:EB41),"")</f>
      </c>
      <c r="E41" s="21">
        <f t="shared" si="1"/>
      </c>
      <c r="F41" s="21">
        <f t="shared" si="3"/>
      </c>
      <c r="G41" s="21">
        <f t="shared" si="4"/>
      </c>
      <c r="H41" s="21">
        <f>IF(AND(L41&gt;0,L41&lt;=STATS!$B$18),1,"")</f>
      </c>
      <c r="I41" s="57">
        <v>40</v>
      </c>
      <c r="J41">
        <v>44.32686559</v>
      </c>
      <c r="K41">
        <v>-89.1656355</v>
      </c>
      <c r="L41" s="15">
        <v>50</v>
      </c>
      <c r="P41" s="25"/>
      <c r="Q41" s="25"/>
      <c r="R41" s="60"/>
    </row>
    <row r="42" spans="2:18" ht="12.75">
      <c r="B42" s="21">
        <f t="shared" si="0"/>
        <v>0</v>
      </c>
      <c r="C42" s="21">
        <f>IF(COUNT(P42:EB42)&gt;0,COUNT(P42:EB42),"")</f>
      </c>
      <c r="D42" s="21">
        <f>IF(COUNT(R42:EB42)&gt;0,COUNT(R42:EB42),"")</f>
      </c>
      <c r="E42" s="21">
        <f t="shared" si="1"/>
      </c>
      <c r="F42" s="21">
        <f t="shared" si="3"/>
      </c>
      <c r="G42" s="21">
        <f t="shared" si="4"/>
      </c>
      <c r="H42" s="21">
        <f>IF(AND(L42&gt;0,L42&lt;=STATS!$B$18),1,"")</f>
      </c>
      <c r="I42" s="57">
        <v>41</v>
      </c>
      <c r="J42">
        <v>44.32719546</v>
      </c>
      <c r="K42">
        <v>-89.16563082</v>
      </c>
      <c r="L42" s="15">
        <v>46</v>
      </c>
      <c r="P42" s="25"/>
      <c r="Q42" s="25"/>
      <c r="R42" s="60"/>
    </row>
    <row r="43" spans="2:18" ht="12.75">
      <c r="B43" s="21">
        <f t="shared" si="0"/>
        <v>0</v>
      </c>
      <c r="C43" s="21">
        <f>IF(COUNT(P43:EB43)&gt;0,COUNT(P43:EB43),"")</f>
      </c>
      <c r="D43" s="21">
        <f>IF(COUNT(R43:EB43)&gt;0,COUNT(R43:EB43),"")</f>
      </c>
      <c r="E43" s="21">
        <f t="shared" si="1"/>
      </c>
      <c r="F43" s="21">
        <f t="shared" si="3"/>
      </c>
      <c r="G43" s="21">
        <f t="shared" si="4"/>
      </c>
      <c r="H43" s="21">
        <f>IF(AND(L43&gt;0,L43&lt;=STATS!$B$18),1,"")</f>
      </c>
      <c r="I43" s="57">
        <v>42</v>
      </c>
      <c r="J43">
        <v>44.32752533</v>
      </c>
      <c r="K43">
        <v>-89.16562614</v>
      </c>
      <c r="L43" s="15">
        <v>35</v>
      </c>
      <c r="P43" s="25"/>
      <c r="Q43" s="25"/>
      <c r="R43" s="60"/>
    </row>
    <row r="44" spans="2:18" ht="12.75">
      <c r="B44" s="21">
        <f t="shared" si="0"/>
        <v>0</v>
      </c>
      <c r="C44" s="21">
        <f>IF(COUNT(P44:EB44)&gt;0,COUNT(P44:EB44),"")</f>
      </c>
      <c r="D44" s="21">
        <f>IF(COUNT(R44:EB44)&gt;0,COUNT(R44:EB44),"")</f>
      </c>
      <c r="E44" s="21">
        <f t="shared" si="1"/>
      </c>
      <c r="F44" s="21">
        <f t="shared" si="3"/>
      </c>
      <c r="G44" s="21">
        <f t="shared" si="4"/>
      </c>
      <c r="H44" s="21">
        <f>IF(AND(L44&gt;0,L44&lt;=STATS!$B$18),1,"")</f>
      </c>
      <c r="I44" s="57">
        <v>43</v>
      </c>
      <c r="J44">
        <v>44.3278552</v>
      </c>
      <c r="K44">
        <v>-89.16562147</v>
      </c>
      <c r="L44" s="15">
        <v>30</v>
      </c>
      <c r="P44" s="25"/>
      <c r="Q44" s="25"/>
      <c r="R44" s="60"/>
    </row>
    <row r="45" spans="2:18" ht="12.75">
      <c r="B45" s="21">
        <f t="shared" si="0"/>
        <v>0</v>
      </c>
      <c r="C45" s="21">
        <f>IF(COUNT(P45:EB45)&gt;0,COUNT(P45:EB45),"")</f>
      </c>
      <c r="D45" s="21">
        <f>IF(COUNT(R45:EB45)&gt;0,COUNT(R45:EB45),"")</f>
      </c>
      <c r="E45" s="21">
        <f t="shared" si="1"/>
      </c>
      <c r="F45" s="21">
        <f t="shared" si="3"/>
      </c>
      <c r="G45" s="21">
        <f t="shared" si="4"/>
      </c>
      <c r="H45" s="21">
        <f>IF(AND(L45&gt;0,L45&lt;=STATS!$B$18),1,"")</f>
      </c>
      <c r="I45" s="57">
        <v>44</v>
      </c>
      <c r="J45">
        <v>44.32818508</v>
      </c>
      <c r="K45">
        <v>-89.16561679</v>
      </c>
      <c r="L45" s="15">
        <v>35</v>
      </c>
      <c r="P45" s="25"/>
      <c r="Q45" s="25"/>
      <c r="R45" s="60"/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J46">
        <v>44.32851495</v>
      </c>
      <c r="K46">
        <v>-89.16561211</v>
      </c>
      <c r="L46" s="15">
        <v>35</v>
      </c>
      <c r="P46" s="25"/>
      <c r="Q46" s="25"/>
      <c r="R46" s="60"/>
    </row>
    <row r="47" spans="2:18" ht="12.75">
      <c r="B47" s="21">
        <f t="shared" si="0"/>
        <v>0</v>
      </c>
      <c r="C47" s="21">
        <f>IF(COUNT(P47:EB47)&gt;0,COUNT(P47:EB47),"")</f>
      </c>
      <c r="D47" s="21">
        <f>IF(COUNT(R47:EB47)&gt;0,COUNT(R47:EB47),"")</f>
      </c>
      <c r="E47" s="21">
        <f t="shared" si="1"/>
      </c>
      <c r="F47" s="21">
        <f t="shared" si="3"/>
      </c>
      <c r="G47" s="21">
        <f t="shared" si="4"/>
      </c>
      <c r="H47" s="21">
        <f>IF(AND(L47&gt;0,L47&lt;=STATS!$B$18),1,"")</f>
      </c>
      <c r="I47" s="57">
        <v>46</v>
      </c>
      <c r="J47">
        <v>44.32884482</v>
      </c>
      <c r="K47">
        <v>-89.16560744</v>
      </c>
      <c r="L47" s="15">
        <v>27</v>
      </c>
      <c r="P47" s="25"/>
      <c r="Q47" s="25"/>
      <c r="R47" s="60"/>
    </row>
    <row r="48" spans="2:23" ht="12.75">
      <c r="B48" s="21">
        <f t="shared" si="0"/>
        <v>1</v>
      </c>
      <c r="C48" s="21">
        <f>IF(COUNT(P48:EB48)&gt;0,COUNT(P48:EB48),"")</f>
        <v>1</v>
      </c>
      <c r="D48" s="21">
        <f>IF(COUNT(R48:EB48)&gt;0,COUNT(R48:EB48),"")</f>
        <v>1</v>
      </c>
      <c r="E48" s="21">
        <f t="shared" si="1"/>
        <v>1</v>
      </c>
      <c r="F48" s="21">
        <f t="shared" si="3"/>
        <v>1</v>
      </c>
      <c r="G48" s="21">
        <f t="shared" si="4"/>
        <v>3</v>
      </c>
      <c r="H48" s="21">
        <f>IF(AND(L48&gt;0,L48&lt;=STATS!$B$18),1,"")</f>
        <v>1</v>
      </c>
      <c r="I48" s="57">
        <v>47</v>
      </c>
      <c r="J48">
        <v>44.32917469</v>
      </c>
      <c r="K48">
        <v>-89.16560276</v>
      </c>
      <c r="L48" s="15">
        <v>3</v>
      </c>
      <c r="M48" s="15" t="s">
        <v>240</v>
      </c>
      <c r="N48" s="15" t="s">
        <v>242</v>
      </c>
      <c r="P48" s="25"/>
      <c r="Q48" s="25"/>
      <c r="R48" s="60"/>
      <c r="W48" s="15">
        <v>3</v>
      </c>
    </row>
    <row r="49" spans="2:23" ht="12.75">
      <c r="B49" s="21">
        <f t="shared" si="0"/>
        <v>1</v>
      </c>
      <c r="C49" s="21">
        <f>IF(COUNT(P49:EB49)&gt;0,COUNT(P49:EB49),"")</f>
        <v>1</v>
      </c>
      <c r="D49" s="21">
        <f>IF(COUNT(R49:EB49)&gt;0,COUNT(R49:EB49),"")</f>
        <v>1</v>
      </c>
      <c r="E49" s="21">
        <f t="shared" si="1"/>
        <v>1</v>
      </c>
      <c r="F49" s="21">
        <f t="shared" si="3"/>
        <v>1</v>
      </c>
      <c r="G49" s="21">
        <f t="shared" si="4"/>
        <v>1</v>
      </c>
      <c r="H49" s="21">
        <f>IF(AND(L49&gt;0,L49&lt;=STATS!$B$18),1,"")</f>
        <v>1</v>
      </c>
      <c r="I49" s="57">
        <v>48</v>
      </c>
      <c r="J49">
        <v>44.32587261</v>
      </c>
      <c r="K49">
        <v>-89.16518999</v>
      </c>
      <c r="L49" s="15">
        <v>1</v>
      </c>
      <c r="M49" s="15" t="s">
        <v>241</v>
      </c>
      <c r="N49" s="15" t="s">
        <v>242</v>
      </c>
      <c r="P49" s="25"/>
      <c r="Q49" s="25"/>
      <c r="R49" s="60"/>
      <c r="W49" s="15">
        <v>1</v>
      </c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J50">
        <v>44.32620249</v>
      </c>
      <c r="K50">
        <v>-89.16518531</v>
      </c>
      <c r="L50" s="15">
        <v>29</v>
      </c>
      <c r="P50" s="25"/>
      <c r="Q50" s="25"/>
      <c r="R50" s="60"/>
    </row>
    <row r="51" spans="2:18" ht="12.75">
      <c r="B51" s="21">
        <f t="shared" si="0"/>
        <v>0</v>
      </c>
      <c r="C51" s="21">
        <f>IF(COUNT(P51:EB51)&gt;0,COUNT(P51:EB51),"")</f>
      </c>
      <c r="D51" s="21">
        <f>IF(COUNT(R51:EB51)&gt;0,COUNT(R51:EB51),"")</f>
      </c>
      <c r="E51" s="21">
        <f t="shared" si="1"/>
      </c>
      <c r="F51" s="21">
        <f t="shared" si="3"/>
      </c>
      <c r="G51" s="21">
        <f t="shared" si="4"/>
      </c>
      <c r="H51" s="21">
        <f>IF(AND(L51&gt;0,L51&lt;=STATS!$B$18),1,"")</f>
      </c>
      <c r="I51" s="57">
        <v>50</v>
      </c>
      <c r="J51">
        <v>44.32653236</v>
      </c>
      <c r="K51">
        <v>-89.16518064</v>
      </c>
      <c r="L51" s="15">
        <v>43</v>
      </c>
      <c r="P51" s="25"/>
      <c r="Q51" s="25"/>
      <c r="R51" s="60"/>
    </row>
    <row r="52" spans="2:18" ht="12.75">
      <c r="B52" s="21">
        <f t="shared" si="0"/>
        <v>0</v>
      </c>
      <c r="C52" s="21">
        <f>IF(COUNT(P52:EB52)&gt;0,COUNT(P52:EB52),"")</f>
      </c>
      <c r="D52" s="21">
        <f>IF(COUNT(R52:EB52)&gt;0,COUNT(R52:EB52),"")</f>
      </c>
      <c r="E52" s="21">
        <f t="shared" si="1"/>
      </c>
      <c r="F52" s="21">
        <f t="shared" si="3"/>
      </c>
      <c r="G52" s="21">
        <f t="shared" si="4"/>
      </c>
      <c r="H52" s="21">
        <f>IF(AND(L52&gt;0,L52&lt;=STATS!$B$18),1,"")</f>
      </c>
      <c r="I52" s="57">
        <v>51</v>
      </c>
      <c r="J52">
        <v>44.32686223</v>
      </c>
      <c r="K52">
        <v>-89.16517596</v>
      </c>
      <c r="L52" s="15">
        <v>50</v>
      </c>
      <c r="P52" s="25"/>
      <c r="Q52" s="25"/>
      <c r="R52" s="60"/>
    </row>
    <row r="53" spans="2:18" ht="12.75">
      <c r="B53" s="21">
        <f t="shared" si="0"/>
        <v>0</v>
      </c>
      <c r="C53" s="21">
        <f>IF(COUNT(P53:EB53)&gt;0,COUNT(P53:EB53),"")</f>
      </c>
      <c r="D53" s="21">
        <f>IF(COUNT(R53:EB53)&gt;0,COUNT(R53:EB53),"")</f>
      </c>
      <c r="E53" s="21">
        <f t="shared" si="1"/>
      </c>
      <c r="F53" s="21">
        <f t="shared" si="3"/>
      </c>
      <c r="G53" s="21">
        <f t="shared" si="4"/>
      </c>
      <c r="H53" s="21">
        <f>IF(AND(L53&gt;0,L53&lt;=STATS!$B$18),1,"")</f>
      </c>
      <c r="I53" s="57">
        <v>52</v>
      </c>
      <c r="J53">
        <v>44.3271921</v>
      </c>
      <c r="K53">
        <v>-89.16517128</v>
      </c>
      <c r="L53" s="15">
        <v>49</v>
      </c>
      <c r="P53" s="25"/>
      <c r="Q53" s="25"/>
      <c r="R53" s="60"/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J54">
        <v>44.32752197</v>
      </c>
      <c r="K54">
        <v>-89.1651666</v>
      </c>
      <c r="L54" s="15">
        <v>45</v>
      </c>
      <c r="P54" s="25"/>
      <c r="Q54" s="25"/>
      <c r="R54" s="60"/>
    </row>
    <row r="55" spans="2:18" ht="12.75">
      <c r="B55" s="21">
        <f t="shared" si="0"/>
        <v>0</v>
      </c>
      <c r="C55" s="21">
        <f>IF(COUNT(P55:EB55)&gt;0,COUNT(P55:EB55),"")</f>
      </c>
      <c r="D55" s="21">
        <f>IF(COUNT(R55:EB55)&gt;0,COUNT(R55:EB55),"")</f>
      </c>
      <c r="E55" s="21">
        <f t="shared" si="1"/>
      </c>
      <c r="F55" s="21">
        <f t="shared" si="3"/>
      </c>
      <c r="G55" s="21">
        <f t="shared" si="4"/>
      </c>
      <c r="H55" s="21">
        <f>IF(AND(L55&gt;0,L55&lt;=STATS!$B$18),1,"")</f>
      </c>
      <c r="I55" s="57">
        <v>54</v>
      </c>
      <c r="J55">
        <v>44.32785185</v>
      </c>
      <c r="K55">
        <v>-89.16516192</v>
      </c>
      <c r="L55" s="15">
        <v>44</v>
      </c>
      <c r="P55" s="25"/>
      <c r="Q55" s="25"/>
      <c r="R55" s="60"/>
    </row>
    <row r="56" spans="2:18" ht="12.75">
      <c r="B56" s="21">
        <f t="shared" si="0"/>
        <v>0</v>
      </c>
      <c r="C56" s="21">
        <f>IF(COUNT(P56:EB56)&gt;0,COUNT(P56:EB56),"")</f>
      </c>
      <c r="D56" s="21">
        <f>IF(COUNT(R56:EB56)&gt;0,COUNT(R56:EB56),"")</f>
      </c>
      <c r="E56" s="21">
        <f t="shared" si="1"/>
      </c>
      <c r="F56" s="21">
        <f t="shared" si="3"/>
      </c>
      <c r="G56" s="21">
        <f t="shared" si="4"/>
      </c>
      <c r="H56" s="21">
        <f>IF(AND(L56&gt;0,L56&lt;=STATS!$B$18),1,"")</f>
      </c>
      <c r="I56" s="57">
        <v>55</v>
      </c>
      <c r="J56">
        <v>44.32818172</v>
      </c>
      <c r="K56">
        <v>-89.16515724</v>
      </c>
      <c r="L56" s="15">
        <v>36</v>
      </c>
      <c r="P56" s="25"/>
      <c r="Q56" s="25"/>
      <c r="R56" s="60"/>
    </row>
    <row r="57" spans="2:18" ht="12.75">
      <c r="B57" s="21">
        <f t="shared" si="0"/>
        <v>0</v>
      </c>
      <c r="C57" s="21">
        <f>IF(COUNT(P57:EB57)&gt;0,COUNT(P57:EB57),"")</f>
      </c>
      <c r="D57" s="21">
        <f>IF(COUNT(R57:EB57)&gt;0,COUNT(R57:EB57),"")</f>
      </c>
      <c r="E57" s="21">
        <f t="shared" si="1"/>
      </c>
      <c r="F57" s="21">
        <f t="shared" si="3"/>
      </c>
      <c r="G57" s="21">
        <f t="shared" si="4"/>
      </c>
      <c r="H57" s="21">
        <f>IF(AND(L57&gt;0,L57&lt;=STATS!$B$18),1,"")</f>
      </c>
      <c r="I57" s="57">
        <v>56</v>
      </c>
      <c r="J57">
        <v>44.32851159</v>
      </c>
      <c r="K57">
        <v>-89.16515256</v>
      </c>
      <c r="L57" s="15">
        <v>30</v>
      </c>
      <c r="P57" s="25"/>
      <c r="Q57" s="25"/>
      <c r="R57" s="60"/>
    </row>
    <row r="58" spans="2:18" ht="12.75">
      <c r="B58" s="21">
        <f t="shared" si="0"/>
        <v>0</v>
      </c>
      <c r="C58" s="21">
        <f>IF(COUNT(P58:EB58)&gt;0,COUNT(P58:EB58),"")</f>
      </c>
      <c r="D58" s="21">
        <f>IF(COUNT(R58:EB58)&gt;0,COUNT(R58:EB58),"")</f>
      </c>
      <c r="E58" s="21">
        <f t="shared" si="1"/>
      </c>
      <c r="F58" s="21">
        <f t="shared" si="3"/>
      </c>
      <c r="G58" s="21">
        <f t="shared" si="4"/>
      </c>
      <c r="H58" s="21">
        <f>IF(AND(L58&gt;0,L58&lt;=STATS!$B$18),1,"")</f>
      </c>
      <c r="I58" s="57">
        <v>57</v>
      </c>
      <c r="J58">
        <v>44.32884146</v>
      </c>
      <c r="K58">
        <v>-89.16514788</v>
      </c>
      <c r="L58" s="15">
        <v>23</v>
      </c>
      <c r="N58" s="15" t="s">
        <v>243</v>
      </c>
      <c r="P58" s="25"/>
      <c r="Q58" s="25"/>
      <c r="R58" s="60"/>
    </row>
    <row r="59" spans="2:52" ht="12.75">
      <c r="B59" s="21">
        <f t="shared" si="0"/>
        <v>2</v>
      </c>
      <c r="C59" s="21">
        <f>IF(COUNT(P59:EB59)&gt;0,COUNT(P59:EB59),"")</f>
        <v>2</v>
      </c>
      <c r="D59" s="21">
        <f>IF(COUNT(R59:EB59)&gt;0,COUNT(R59:EB59),"")</f>
        <v>2</v>
      </c>
      <c r="E59" s="21">
        <f t="shared" si="1"/>
        <v>2</v>
      </c>
      <c r="F59" s="21">
        <f t="shared" si="3"/>
        <v>2</v>
      </c>
      <c r="G59" s="21">
        <f t="shared" si="4"/>
        <v>2</v>
      </c>
      <c r="H59" s="21">
        <f>IF(AND(L59&gt;0,L59&lt;=STATS!$B$18),1,"")</f>
        <v>1</v>
      </c>
      <c r="I59" s="57">
        <v>58</v>
      </c>
      <c r="J59">
        <v>44.32917133</v>
      </c>
      <c r="K59">
        <v>-89.1651432</v>
      </c>
      <c r="L59" s="15">
        <v>2</v>
      </c>
      <c r="M59" s="15" t="s">
        <v>240</v>
      </c>
      <c r="N59" s="15" t="s">
        <v>242</v>
      </c>
      <c r="P59" s="25"/>
      <c r="Q59" s="25"/>
      <c r="R59" s="60"/>
      <c r="W59" s="15">
        <v>1</v>
      </c>
      <c r="AZ59" s="15">
        <v>1</v>
      </c>
    </row>
    <row r="60" spans="2:117" ht="12.75">
      <c r="B60" s="21">
        <f t="shared" si="0"/>
        <v>5</v>
      </c>
      <c r="C60" s="21">
        <f>IF(COUNT(P60:EB60)&gt;0,COUNT(P60:EB60),"")</f>
        <v>5</v>
      </c>
      <c r="D60" s="21">
        <f>IF(COUNT(R60:EB60)&gt;0,COUNT(R60:EB60),"")</f>
        <v>5</v>
      </c>
      <c r="E60" s="21">
        <f t="shared" si="1"/>
        <v>5</v>
      </c>
      <c r="F60" s="21">
        <f t="shared" si="3"/>
        <v>5</v>
      </c>
      <c r="G60" s="21">
        <f t="shared" si="4"/>
        <v>8</v>
      </c>
      <c r="H60" s="21">
        <f>IF(AND(L60&gt;0,L60&lt;=STATS!$B$18),1,"")</f>
        <v>1</v>
      </c>
      <c r="I60" s="57">
        <v>59</v>
      </c>
      <c r="J60">
        <v>44.32983108</v>
      </c>
      <c r="K60">
        <v>-89.16513384</v>
      </c>
      <c r="L60" s="15">
        <v>8</v>
      </c>
      <c r="M60" s="15" t="s">
        <v>240</v>
      </c>
      <c r="N60" s="15" t="s">
        <v>242</v>
      </c>
      <c r="P60" s="25"/>
      <c r="Q60" s="25"/>
      <c r="R60" s="60"/>
      <c r="W60" s="15">
        <v>2</v>
      </c>
      <c r="AI60" s="15">
        <v>3</v>
      </c>
      <c r="CB60" s="15">
        <v>1</v>
      </c>
      <c r="DC60" s="15">
        <v>2</v>
      </c>
      <c r="DM60" s="15">
        <v>2</v>
      </c>
    </row>
    <row r="61" spans="2:117" ht="12.75">
      <c r="B61" s="21">
        <f t="shared" si="0"/>
        <v>4</v>
      </c>
      <c r="C61" s="21">
        <f>IF(COUNT(P61:EB61)&gt;0,COUNT(P61:EB61),"")</f>
        <v>4</v>
      </c>
      <c r="D61" s="21">
        <f>IF(COUNT(R61:EB61)&gt;0,COUNT(R61:EB61),"")</f>
        <v>4</v>
      </c>
      <c r="E61" s="21">
        <f t="shared" si="1"/>
        <v>4</v>
      </c>
      <c r="F61" s="21">
        <f t="shared" si="3"/>
        <v>4</v>
      </c>
      <c r="G61" s="21">
        <f t="shared" si="4"/>
        <v>8</v>
      </c>
      <c r="H61" s="21">
        <f>IF(AND(L61&gt;0,L61&lt;=STATS!$B$18),1,"")</f>
        <v>1</v>
      </c>
      <c r="I61" s="57">
        <v>60</v>
      </c>
      <c r="J61">
        <v>44.33016095</v>
      </c>
      <c r="K61">
        <v>-89.16512916</v>
      </c>
      <c r="L61" s="15">
        <v>8</v>
      </c>
      <c r="M61" s="15" t="s">
        <v>240</v>
      </c>
      <c r="N61" s="15" t="s">
        <v>242</v>
      </c>
      <c r="P61" s="25"/>
      <c r="Q61" s="25"/>
      <c r="R61" s="60"/>
      <c r="U61" s="15">
        <v>3</v>
      </c>
      <c r="BU61" s="15">
        <v>2</v>
      </c>
      <c r="DC61" s="15">
        <v>1</v>
      </c>
      <c r="DM61" s="15">
        <v>3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J62">
        <v>44.33049082</v>
      </c>
      <c r="K62">
        <v>-89.16512448</v>
      </c>
      <c r="L62" s="15">
        <v>1</v>
      </c>
      <c r="M62" s="15" t="s">
        <v>240</v>
      </c>
      <c r="N62" s="15" t="s">
        <v>242</v>
      </c>
      <c r="P62" s="25"/>
      <c r="Q62" s="25"/>
      <c r="R62" s="60"/>
      <c r="W62" s="15">
        <v>2</v>
      </c>
      <c r="BF62" s="15">
        <v>3</v>
      </c>
      <c r="DC62" s="15">
        <v>2</v>
      </c>
      <c r="DM62" s="15">
        <v>2</v>
      </c>
    </row>
    <row r="63" spans="2:52" ht="12.75">
      <c r="B63" s="21">
        <f t="shared" si="0"/>
        <v>2</v>
      </c>
      <c r="C63" s="21">
        <f>IF(COUNT(P63:EB63)&gt;0,COUNT(P63:EB63),"")</f>
        <v>2</v>
      </c>
      <c r="D63" s="21">
        <f>IF(COUNT(R63:EB63)&gt;0,COUNT(R63:EB63),"")</f>
        <v>2</v>
      </c>
      <c r="E63" s="21">
        <f t="shared" si="1"/>
        <v>2</v>
      </c>
      <c r="F63" s="21">
        <f t="shared" si="3"/>
        <v>2</v>
      </c>
      <c r="G63" s="21">
        <f t="shared" si="4"/>
        <v>1</v>
      </c>
      <c r="H63" s="21">
        <f>IF(AND(L63&gt;0,L63&lt;=STATS!$B$18),1,"")</f>
        <v>1</v>
      </c>
      <c r="I63" s="57">
        <v>62</v>
      </c>
      <c r="J63">
        <v>44.32586925</v>
      </c>
      <c r="K63">
        <v>-89.16473046</v>
      </c>
      <c r="L63" s="15">
        <v>1</v>
      </c>
      <c r="M63" s="15" t="s">
        <v>241</v>
      </c>
      <c r="N63" s="15" t="s">
        <v>242</v>
      </c>
      <c r="P63" s="25"/>
      <c r="Q63" s="25"/>
      <c r="R63" s="60"/>
      <c r="W63" s="15">
        <v>2</v>
      </c>
      <c r="AZ63" s="15">
        <v>1</v>
      </c>
    </row>
    <row r="64" spans="2:55" ht="12.75">
      <c r="B64" s="21">
        <f t="shared" si="0"/>
        <v>2</v>
      </c>
      <c r="C64" s="21">
        <f>IF(COUNT(P64:EB64)&gt;0,COUNT(P64:EB64),"")</f>
        <v>2</v>
      </c>
      <c r="D64" s="21">
        <f>IF(COUNT(R64:EB64)&gt;0,COUNT(R64:EB64),"")</f>
        <v>2</v>
      </c>
      <c r="E64" s="21">
        <f t="shared" si="1"/>
        <v>2</v>
      </c>
      <c r="F64" s="21">
        <f t="shared" si="3"/>
        <v>2</v>
      </c>
      <c r="G64" s="21">
        <f t="shared" si="4"/>
        <v>20</v>
      </c>
      <c r="H64" s="21">
        <f>IF(AND(L64&gt;0,L64&lt;=STATS!$B$18),1,"")</f>
        <v>1</v>
      </c>
      <c r="I64" s="57">
        <v>63</v>
      </c>
      <c r="J64">
        <v>44.32619913</v>
      </c>
      <c r="K64">
        <v>-89.16472578</v>
      </c>
      <c r="L64" s="15">
        <v>20</v>
      </c>
      <c r="N64" s="15" t="s">
        <v>243</v>
      </c>
      <c r="P64" s="25"/>
      <c r="Q64" s="25"/>
      <c r="R64" s="60"/>
      <c r="U64" s="15">
        <v>1</v>
      </c>
      <c r="BC64" s="15">
        <v>1</v>
      </c>
    </row>
    <row r="65" spans="2:18" ht="12.75">
      <c r="B65" s="21">
        <f t="shared" si="0"/>
        <v>0</v>
      </c>
      <c r="C65" s="21">
        <f>IF(COUNT(P65:EB65)&gt;0,COUNT(P65:EB65),"")</f>
      </c>
      <c r="D65" s="21">
        <f>IF(COUNT(R65:EB65)&gt;0,COUNT(R65:EB65),"")</f>
      </c>
      <c r="E65" s="21">
        <f t="shared" si="1"/>
      </c>
      <c r="F65" s="21">
        <f t="shared" si="3"/>
      </c>
      <c r="G65" s="21">
        <f t="shared" si="4"/>
      </c>
      <c r="H65" s="21">
        <f>IF(AND(L65&gt;0,L65&lt;=STATS!$B$18),1,"")</f>
      </c>
      <c r="I65" s="57">
        <v>64</v>
      </c>
      <c r="J65">
        <v>44.326529</v>
      </c>
      <c r="K65">
        <v>-89.1647211</v>
      </c>
      <c r="L65" s="15">
        <v>38</v>
      </c>
      <c r="P65" s="25"/>
      <c r="Q65" s="25"/>
      <c r="R65" s="60"/>
    </row>
    <row r="66" spans="2:18" ht="12.75">
      <c r="B66" s="21">
        <f aca="true" t="shared" si="5" ref="B66:B129">COUNT(P66:DZ66)</f>
        <v>0</v>
      </c>
      <c r="C66" s="21">
        <f>IF(COUNT(P66:EB66)&gt;0,COUNT(P66:EB66),"")</f>
      </c>
      <c r="D66" s="21">
        <f>IF(COUNT(R66:EB66)&gt;0,COUNT(R66:EB66),"")</f>
      </c>
      <c r="E66" s="21">
        <f aca="true" t="shared" si="6" ref="E66:E129">IF(H66=1,COUNT(P66:DZ66),"")</f>
      </c>
      <c r="F66" s="21">
        <f aca="true" t="shared" si="7" ref="F66:F129">IF(H66=1,COUNT(S66:DZ66),"")</f>
      </c>
      <c r="G66" s="21">
        <f t="shared" si="4"/>
      </c>
      <c r="H66" s="21">
        <f>IF(AND(L66&gt;0,L66&lt;=STATS!$B$18),1,"")</f>
      </c>
      <c r="I66" s="57">
        <v>65</v>
      </c>
      <c r="J66">
        <v>44.32685887</v>
      </c>
      <c r="K66">
        <v>-89.16471642</v>
      </c>
      <c r="L66" s="15">
        <v>40</v>
      </c>
      <c r="P66" s="25"/>
      <c r="Q66" s="25"/>
      <c r="R66" s="60"/>
    </row>
    <row r="67" spans="2:18" ht="12.75">
      <c r="B67" s="21">
        <f t="shared" si="5"/>
        <v>0</v>
      </c>
      <c r="C67" s="21">
        <f>IF(COUNT(P67:EB67)&gt;0,COUNT(P67:EB67),"")</f>
      </c>
      <c r="D67" s="21">
        <f>IF(COUNT(R67:EB67)&gt;0,COUNT(R67:EB67),"")</f>
      </c>
      <c r="E67" s="21">
        <f t="shared" si="6"/>
      </c>
      <c r="F67" s="21">
        <f t="shared" si="7"/>
      </c>
      <c r="G67" s="21">
        <f t="shared" si="4"/>
      </c>
      <c r="H67" s="21">
        <f>IF(AND(L67&gt;0,L67&lt;=STATS!$B$18),1,"")</f>
      </c>
      <c r="I67" s="57">
        <v>66</v>
      </c>
      <c r="J67">
        <v>44.32718874</v>
      </c>
      <c r="K67">
        <v>-89.16471174</v>
      </c>
      <c r="L67" s="15">
        <v>42</v>
      </c>
      <c r="P67" s="25"/>
      <c r="Q67" s="25"/>
      <c r="R67" s="60"/>
    </row>
    <row r="68" spans="2:18" ht="12.75">
      <c r="B68" s="21">
        <f t="shared" si="5"/>
        <v>0</v>
      </c>
      <c r="C68" s="21">
        <f>IF(COUNT(P68:EB68)&gt;0,COUNT(P68:EB68),"")</f>
      </c>
      <c r="D68" s="21">
        <f>IF(COUNT(R68:EB68)&gt;0,COUNT(R68:EB68),"")</f>
      </c>
      <c r="E68" s="21">
        <f t="shared" si="6"/>
      </c>
      <c r="F68" s="21">
        <f t="shared" si="7"/>
      </c>
      <c r="G68" s="21">
        <f t="shared" si="4"/>
      </c>
      <c r="H68" s="21">
        <f>IF(AND(L68&gt;0,L68&lt;=STATS!$B$18),1,"")</f>
      </c>
      <c r="I68" s="57">
        <v>67</v>
      </c>
      <c r="J68">
        <v>44.32751861</v>
      </c>
      <c r="K68">
        <v>-89.16470706</v>
      </c>
      <c r="L68" s="15">
        <v>41</v>
      </c>
      <c r="P68" s="25"/>
      <c r="Q68" s="25"/>
      <c r="R68" s="60"/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J69">
        <v>44.32784849</v>
      </c>
      <c r="K69">
        <v>-89.16470237</v>
      </c>
      <c r="L69" s="15">
        <v>42</v>
      </c>
      <c r="P69" s="25"/>
      <c r="Q69" s="25"/>
      <c r="R69" s="60"/>
    </row>
    <row r="70" spans="2:18" ht="12.75">
      <c r="B70" s="21">
        <f t="shared" si="5"/>
        <v>0</v>
      </c>
      <c r="C70" s="21">
        <f>IF(COUNT(P70:EB70)&gt;0,COUNT(P70:EB70),"")</f>
      </c>
      <c r="D70" s="21">
        <f>IF(COUNT(R70:EB70)&gt;0,COUNT(R70:EB70),"")</f>
      </c>
      <c r="E70" s="21">
        <f t="shared" si="6"/>
      </c>
      <c r="F70" s="21">
        <f t="shared" si="7"/>
      </c>
      <c r="G70" s="21">
        <f t="shared" si="4"/>
      </c>
      <c r="H70" s="21">
        <f>IF(AND(L70&gt;0,L70&lt;=STATS!$B$18),1,"")</f>
      </c>
      <c r="I70" s="57">
        <v>69</v>
      </c>
      <c r="J70">
        <v>44.32817836</v>
      </c>
      <c r="K70">
        <v>-89.16469769</v>
      </c>
      <c r="L70" s="15">
        <v>40</v>
      </c>
      <c r="P70" s="25"/>
      <c r="Q70" s="25"/>
      <c r="R70" s="60"/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J71">
        <v>44.32850823</v>
      </c>
      <c r="K71">
        <v>-89.16469301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J72">
        <v>44.3288381</v>
      </c>
      <c r="K72">
        <v>-89.16468833</v>
      </c>
      <c r="L72" s="15">
        <v>28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J73">
        <v>44.32916797</v>
      </c>
      <c r="K73">
        <v>-89.16468365</v>
      </c>
      <c r="P73" s="25"/>
      <c r="Q73" s="25"/>
      <c r="R73" s="60"/>
    </row>
    <row r="74" spans="2:117" ht="12.75">
      <c r="B74" s="21">
        <f t="shared" si="5"/>
        <v>3</v>
      </c>
      <c r="C74" s="21">
        <f>IF(COUNT(P74:EB74)&gt;0,COUNT(P74:EB74),"")</f>
        <v>3</v>
      </c>
      <c r="D74" s="21">
        <f>IF(COUNT(R74:EB74)&gt;0,COUNT(R74:EB74),"")</f>
        <v>3</v>
      </c>
      <c r="E74" s="21">
        <f t="shared" si="6"/>
        <v>3</v>
      </c>
      <c r="F74" s="21">
        <f t="shared" si="7"/>
        <v>3</v>
      </c>
      <c r="G74" s="21">
        <f t="shared" si="4"/>
        <v>15</v>
      </c>
      <c r="H74" s="21">
        <f>IF(AND(L74&gt;0,L74&lt;=STATS!$B$18),1,"")</f>
        <v>1</v>
      </c>
      <c r="I74" s="57">
        <v>73</v>
      </c>
      <c r="J74">
        <v>44.32949784</v>
      </c>
      <c r="K74">
        <v>-89.16467896</v>
      </c>
      <c r="L74" s="15">
        <v>15</v>
      </c>
      <c r="N74" s="15" t="s">
        <v>243</v>
      </c>
      <c r="P74" s="25"/>
      <c r="Q74" s="25"/>
      <c r="R74" s="60"/>
      <c r="AD74" s="15">
        <v>1</v>
      </c>
      <c r="BS74" s="15">
        <v>1</v>
      </c>
      <c r="DM74" s="15">
        <v>1</v>
      </c>
    </row>
    <row r="75" spans="2:49" ht="12.75">
      <c r="B75" s="21">
        <f t="shared" si="5"/>
        <v>2</v>
      </c>
      <c r="C75" s="21">
        <f>IF(COUNT(P75:EB75)&gt;0,COUNT(P75:EB75),"")</f>
        <v>2</v>
      </c>
      <c r="D75" s="21">
        <f>IF(COUNT(R75:EB75)&gt;0,COUNT(R75:EB75),"")</f>
        <v>2</v>
      </c>
      <c r="E75" s="21">
        <f t="shared" si="6"/>
        <v>2</v>
      </c>
      <c r="F75" s="21">
        <f t="shared" si="7"/>
        <v>2</v>
      </c>
      <c r="G75" s="21">
        <f t="shared" si="4"/>
        <v>14</v>
      </c>
      <c r="H75" s="21">
        <f>IF(AND(L75&gt;0,L75&lt;=STATS!$B$18),1,"")</f>
        <v>1</v>
      </c>
      <c r="I75" s="57">
        <v>74</v>
      </c>
      <c r="J75">
        <v>44.32982772</v>
      </c>
      <c r="K75">
        <v>-89.16467428</v>
      </c>
      <c r="L75" s="15">
        <v>14</v>
      </c>
      <c r="N75" s="15" t="s">
        <v>243</v>
      </c>
      <c r="P75" s="25"/>
      <c r="Q75" s="25"/>
      <c r="R75" s="60"/>
      <c r="V75" s="15">
        <v>2</v>
      </c>
      <c r="AW75" s="15">
        <v>1</v>
      </c>
    </row>
    <row r="76" spans="2:55" ht="12.75">
      <c r="B76" s="21">
        <f t="shared" si="5"/>
        <v>2</v>
      </c>
      <c r="C76" s="21">
        <f>IF(COUNT(P76:EB76)&gt;0,COUNT(P76:EB76),"")</f>
        <v>2</v>
      </c>
      <c r="D76" s="21">
        <f>IF(COUNT(R76:EB76)&gt;0,COUNT(R76:EB76),"")</f>
        <v>2</v>
      </c>
      <c r="E76" s="21">
        <f t="shared" si="6"/>
        <v>2</v>
      </c>
      <c r="F76" s="21">
        <f t="shared" si="7"/>
        <v>2</v>
      </c>
      <c r="G76" s="21">
        <f t="shared" si="4"/>
        <v>11</v>
      </c>
      <c r="H76" s="21">
        <f>IF(AND(L76&gt;0,L76&lt;=STATS!$B$18),1,"")</f>
        <v>1</v>
      </c>
      <c r="I76" s="57">
        <v>75</v>
      </c>
      <c r="J76">
        <v>44.33015759</v>
      </c>
      <c r="K76">
        <v>-89.1646696</v>
      </c>
      <c r="L76" s="15">
        <v>11</v>
      </c>
      <c r="N76" s="15" t="s">
        <v>242</v>
      </c>
      <c r="P76" s="25"/>
      <c r="Q76" s="25"/>
      <c r="R76" s="60"/>
      <c r="AW76" s="15">
        <v>1</v>
      </c>
      <c r="BC76" s="15">
        <v>1</v>
      </c>
    </row>
    <row r="77" spans="2:117" ht="12.75">
      <c r="B77" s="21">
        <f t="shared" si="5"/>
        <v>5</v>
      </c>
      <c r="C77" s="21">
        <f>IF(COUNT(P77:EB77)&gt;0,COUNT(P77:EB77),"")</f>
        <v>5</v>
      </c>
      <c r="D77" s="21">
        <f>IF(COUNT(R77:EB77)&gt;0,COUNT(R77:EB77),"")</f>
        <v>5</v>
      </c>
      <c r="E77" s="21">
        <f t="shared" si="6"/>
        <v>5</v>
      </c>
      <c r="F77" s="21">
        <f t="shared" si="7"/>
        <v>5</v>
      </c>
      <c r="G77" s="21">
        <f t="shared" si="4"/>
        <v>8</v>
      </c>
      <c r="H77" s="21">
        <f>IF(AND(L77&gt;0,L77&lt;=STATS!$B$18),1,"")</f>
        <v>1</v>
      </c>
      <c r="I77" s="57">
        <v>76</v>
      </c>
      <c r="J77">
        <v>44.33048746</v>
      </c>
      <c r="K77">
        <v>-89.16466492</v>
      </c>
      <c r="L77" s="15">
        <v>8</v>
      </c>
      <c r="M77" s="15" t="s">
        <v>240</v>
      </c>
      <c r="N77" s="15" t="s">
        <v>242</v>
      </c>
      <c r="P77" s="25"/>
      <c r="Q77" s="25"/>
      <c r="R77" s="60"/>
      <c r="W77" s="15">
        <v>1</v>
      </c>
      <c r="AZ77" s="15">
        <v>1</v>
      </c>
      <c r="CB77" s="15">
        <v>1</v>
      </c>
      <c r="DC77" s="15">
        <v>1</v>
      </c>
      <c r="DM77" s="15">
        <v>3</v>
      </c>
    </row>
    <row r="78" spans="2:18" ht="12.75">
      <c r="B78" s="21">
        <f t="shared" si="5"/>
        <v>0</v>
      </c>
      <c r="C78" s="21">
        <f>IF(COUNT(P78:EB78)&gt;0,COUNT(P78:EB78),"")</f>
      </c>
      <c r="D78" s="21">
        <f>IF(COUNT(R78:EB78)&gt;0,COUNT(R78:EB78),"")</f>
      </c>
      <c r="E78" s="21">
        <f t="shared" si="6"/>
        <v>0</v>
      </c>
      <c r="F78" s="21">
        <f t="shared" si="7"/>
        <v>0</v>
      </c>
      <c r="G78" s="21">
        <f t="shared" si="4"/>
      </c>
      <c r="H78" s="21">
        <f>IF(AND(L78&gt;0,L78&lt;=STATS!$B$18),1,"")</f>
        <v>1</v>
      </c>
      <c r="I78" s="57">
        <v>77</v>
      </c>
      <c r="J78">
        <v>44.32520615</v>
      </c>
      <c r="K78">
        <v>-89.1642803</v>
      </c>
      <c r="L78" s="15">
        <v>1</v>
      </c>
      <c r="M78" s="15" t="s">
        <v>243</v>
      </c>
      <c r="N78" s="15" t="s">
        <v>242</v>
      </c>
      <c r="P78" s="25"/>
      <c r="Q78" s="25"/>
      <c r="R78" s="60"/>
    </row>
    <row r="79" spans="2:58" ht="12.75">
      <c r="B79" s="21">
        <f t="shared" si="5"/>
        <v>2</v>
      </c>
      <c r="C79" s="21">
        <f>IF(COUNT(P79:EB79)&gt;0,COUNT(P79:EB79),"")</f>
        <v>2</v>
      </c>
      <c r="D79" s="21">
        <f>IF(COUNT(R79:EB79)&gt;0,COUNT(R79:EB79),"")</f>
        <v>2</v>
      </c>
      <c r="E79" s="21">
        <f t="shared" si="6"/>
        <v>2</v>
      </c>
      <c r="F79" s="21">
        <f t="shared" si="7"/>
        <v>2</v>
      </c>
      <c r="G79" s="21">
        <f t="shared" si="4"/>
        <v>1</v>
      </c>
      <c r="H79" s="21">
        <f>IF(AND(L79&gt;0,L79&lt;=STATS!$B$18),1,"")</f>
        <v>1</v>
      </c>
      <c r="I79" s="57">
        <v>78</v>
      </c>
      <c r="J79">
        <v>44.32553602</v>
      </c>
      <c r="K79">
        <v>-89.16427562</v>
      </c>
      <c r="L79" s="15">
        <v>1</v>
      </c>
      <c r="M79" s="15" t="s">
        <v>240</v>
      </c>
      <c r="N79" s="15" t="s">
        <v>242</v>
      </c>
      <c r="P79" s="25"/>
      <c r="Q79" s="25"/>
      <c r="R79" s="60"/>
      <c r="W79" s="15">
        <v>2</v>
      </c>
      <c r="BF79" s="15">
        <v>3</v>
      </c>
    </row>
    <row r="80" spans="2:30" ht="12.75">
      <c r="B80" s="21">
        <f t="shared" si="5"/>
        <v>1</v>
      </c>
      <c r="C80" s="21">
        <f>IF(COUNT(P80:EB80)&gt;0,COUNT(P80:EB80),"")</f>
        <v>1</v>
      </c>
      <c r="D80" s="21">
        <f>IF(COUNT(R80:EB80)&gt;0,COUNT(R80:EB80),"")</f>
        <v>1</v>
      </c>
      <c r="E80" s="21">
        <f t="shared" si="6"/>
        <v>1</v>
      </c>
      <c r="F80" s="21">
        <f t="shared" si="7"/>
        <v>1</v>
      </c>
      <c r="G80" s="21">
        <f t="shared" si="4"/>
        <v>15</v>
      </c>
      <c r="H80" s="21">
        <f>IF(AND(L80&gt;0,L80&lt;=STATS!$B$18),1,"")</f>
        <v>1</v>
      </c>
      <c r="I80" s="57">
        <v>79</v>
      </c>
      <c r="J80">
        <v>44.32586589</v>
      </c>
      <c r="K80">
        <v>-89.16427093</v>
      </c>
      <c r="L80" s="15">
        <v>15</v>
      </c>
      <c r="N80" s="15" t="s">
        <v>243</v>
      </c>
      <c r="P80" s="25"/>
      <c r="Q80" s="25"/>
      <c r="R80" s="60"/>
      <c r="AD80" s="15">
        <v>2</v>
      </c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J81">
        <v>44.32619577</v>
      </c>
      <c r="K81">
        <v>-89.16426625</v>
      </c>
      <c r="L81" s="15">
        <v>31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J82">
        <v>44.32652564</v>
      </c>
      <c r="K82">
        <v>-89.16426156</v>
      </c>
      <c r="L82" s="15">
        <v>37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J83">
        <v>44.32685551</v>
      </c>
      <c r="K83">
        <v>-89.16425688</v>
      </c>
      <c r="L83" s="15">
        <v>36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J84">
        <v>44.32718538</v>
      </c>
      <c r="K84">
        <v>-89.1642522</v>
      </c>
      <c r="L84" s="15">
        <v>39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J85">
        <v>44.32751525</v>
      </c>
      <c r="K85">
        <v>-89.16424751</v>
      </c>
      <c r="L85" s="15">
        <v>39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J86">
        <v>44.32784512</v>
      </c>
      <c r="K86">
        <v>-89.16424283</v>
      </c>
      <c r="L86" s="15">
        <v>39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J87">
        <v>44.328175</v>
      </c>
      <c r="K87">
        <v>-89.16423814</v>
      </c>
      <c r="L87" s="15">
        <v>37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J88">
        <v>44.32850487</v>
      </c>
      <c r="K88">
        <v>-89.16423346</v>
      </c>
      <c r="L88" s="15">
        <v>31</v>
      </c>
      <c r="P88" s="25"/>
      <c r="Q88" s="25"/>
      <c r="R88" s="60"/>
    </row>
    <row r="89" spans="2:18" ht="12.75">
      <c r="B89" s="21">
        <f t="shared" si="5"/>
        <v>0</v>
      </c>
      <c r="C89" s="21">
        <f>IF(COUNT(P89:EB89)&gt;0,COUNT(P89:EB89),"")</f>
      </c>
      <c r="D89" s="21">
        <f>IF(COUNT(R89:EB89)&gt;0,COUNT(R89:EB89),"")</f>
      </c>
      <c r="E89" s="21">
        <f t="shared" si="6"/>
      </c>
      <c r="F89" s="21">
        <f t="shared" si="7"/>
      </c>
      <c r="G89" s="21">
        <f t="shared" si="4"/>
      </c>
      <c r="H89" s="21">
        <f>IF(AND(L89&gt;0,L89&lt;=STATS!$B$18),1,"")</f>
      </c>
      <c r="I89" s="57">
        <v>88</v>
      </c>
      <c r="J89">
        <v>44.32883474</v>
      </c>
      <c r="K89">
        <v>-89.16422877</v>
      </c>
      <c r="L89" s="15">
        <v>31</v>
      </c>
      <c r="P89" s="25"/>
      <c r="Q89" s="25"/>
      <c r="R89" s="60"/>
    </row>
    <row r="90" spans="2:18" ht="12.75">
      <c r="B90" s="21">
        <f t="shared" si="5"/>
        <v>0</v>
      </c>
      <c r="C90" s="21">
        <f>IF(COUNT(P90:EB90)&gt;0,COUNT(P90:EB90),"")</f>
      </c>
      <c r="D90" s="21">
        <f>IF(COUNT(R90:EB90)&gt;0,COUNT(R90:EB90),"")</f>
      </c>
      <c r="E90" s="21">
        <f t="shared" si="6"/>
      </c>
      <c r="F90" s="21">
        <f t="shared" si="7"/>
      </c>
      <c r="G90" s="21">
        <f aca="true" t="shared" si="8" ref="G90:G153">IF($B90&gt;=1,$L90,"")</f>
      </c>
      <c r="H90" s="21">
        <f>IF(AND(L90&gt;0,L90&lt;=STATS!$B$18),1,"")</f>
      </c>
      <c r="I90" s="57">
        <v>89</v>
      </c>
      <c r="J90">
        <v>44.32916461</v>
      </c>
      <c r="K90">
        <v>-89.16422409</v>
      </c>
      <c r="L90" s="15">
        <v>28</v>
      </c>
      <c r="P90" s="25"/>
      <c r="Q90" s="25"/>
      <c r="R90" s="60"/>
    </row>
    <row r="91" spans="2:49" ht="12.75">
      <c r="B91" s="21">
        <f t="shared" si="5"/>
        <v>3</v>
      </c>
      <c r="C91" s="21">
        <f>IF(COUNT(P91:EB91)&gt;0,COUNT(P91:EB91),"")</f>
        <v>3</v>
      </c>
      <c r="D91" s="21">
        <f>IF(COUNT(R91:EB91)&gt;0,COUNT(R91:EB91),"")</f>
        <v>3</v>
      </c>
      <c r="E91" s="21">
        <f t="shared" si="6"/>
        <v>3</v>
      </c>
      <c r="F91" s="21">
        <f t="shared" si="7"/>
        <v>3</v>
      </c>
      <c r="G91" s="21">
        <f t="shared" si="8"/>
        <v>19</v>
      </c>
      <c r="H91" s="21">
        <f>IF(AND(L91&gt;0,L91&lt;=STATS!$B$18),1,"")</f>
        <v>1</v>
      </c>
      <c r="I91" s="57">
        <v>90</v>
      </c>
      <c r="J91">
        <v>44.32949448</v>
      </c>
      <c r="K91">
        <v>-89.1642194</v>
      </c>
      <c r="L91" s="15">
        <v>19</v>
      </c>
      <c r="N91" s="15" t="s">
        <v>243</v>
      </c>
      <c r="P91" s="25"/>
      <c r="Q91" s="25"/>
      <c r="R91" s="60"/>
      <c r="U91" s="15">
        <v>1</v>
      </c>
      <c r="AS91" s="15">
        <v>3</v>
      </c>
      <c r="AW91" s="15">
        <v>2</v>
      </c>
    </row>
    <row r="92" spans="2:45" ht="12.75">
      <c r="B92" s="21">
        <f t="shared" si="5"/>
        <v>3</v>
      </c>
      <c r="C92" s="21">
        <f>IF(COUNT(P92:EB92)&gt;0,COUNT(P92:EB92),"")</f>
        <v>3</v>
      </c>
      <c r="D92" s="21">
        <f>IF(COUNT(R92:EB92)&gt;0,COUNT(R92:EB92),"")</f>
        <v>3</v>
      </c>
      <c r="E92" s="21">
        <f t="shared" si="6"/>
        <v>3</v>
      </c>
      <c r="F92" s="21">
        <f t="shared" si="7"/>
        <v>3</v>
      </c>
      <c r="G92" s="21">
        <f t="shared" si="8"/>
        <v>13</v>
      </c>
      <c r="H92" s="21">
        <f>IF(AND(L92&gt;0,L92&lt;=STATS!$B$18),1,"")</f>
        <v>1</v>
      </c>
      <c r="I92" s="57">
        <v>91</v>
      </c>
      <c r="J92">
        <v>44.32982435</v>
      </c>
      <c r="K92">
        <v>-89.16421472</v>
      </c>
      <c r="L92" s="15">
        <v>13</v>
      </c>
      <c r="N92" s="15" t="s">
        <v>243</v>
      </c>
      <c r="P92" s="25"/>
      <c r="Q92" s="25"/>
      <c r="R92" s="60"/>
      <c r="U92" s="15">
        <v>3</v>
      </c>
      <c r="AD92" s="15">
        <v>1</v>
      </c>
      <c r="AS92" s="15">
        <v>1</v>
      </c>
    </row>
    <row r="93" spans="2:49" ht="12.75">
      <c r="B93" s="21">
        <f t="shared" si="5"/>
        <v>2</v>
      </c>
      <c r="C93" s="21">
        <f>IF(COUNT(P93:EB93)&gt;0,COUNT(P93:EB93),"")</f>
        <v>2</v>
      </c>
      <c r="D93" s="21">
        <f>IF(COUNT(R93:EB93)&gt;0,COUNT(R93:EB93),"")</f>
        <v>2</v>
      </c>
      <c r="E93" s="21">
        <f t="shared" si="6"/>
        <v>2</v>
      </c>
      <c r="F93" s="21">
        <f t="shared" si="7"/>
        <v>2</v>
      </c>
      <c r="G93" s="21">
        <f t="shared" si="8"/>
        <v>11</v>
      </c>
      <c r="H93" s="21">
        <f>IF(AND(L93&gt;0,L93&lt;=STATS!$B$18),1,"")</f>
        <v>1</v>
      </c>
      <c r="I93" s="57">
        <v>92</v>
      </c>
      <c r="J93">
        <v>44.33015423</v>
      </c>
      <c r="K93">
        <v>-89.16421003</v>
      </c>
      <c r="L93" s="15">
        <v>11</v>
      </c>
      <c r="M93" s="15" t="s">
        <v>240</v>
      </c>
      <c r="N93" s="15" t="s">
        <v>242</v>
      </c>
      <c r="P93" s="25"/>
      <c r="Q93" s="25"/>
      <c r="R93" s="60"/>
      <c r="U93" s="15">
        <v>2</v>
      </c>
      <c r="AW93" s="15">
        <v>3</v>
      </c>
    </row>
    <row r="94" spans="2:117" ht="12.75">
      <c r="B94" s="21">
        <f t="shared" si="5"/>
        <v>3</v>
      </c>
      <c r="C94" s="21">
        <f>IF(COUNT(P94:EB94)&gt;0,COUNT(P94:EB94),"")</f>
        <v>3</v>
      </c>
      <c r="D94" s="21">
        <f>IF(COUNT(R94:EB94)&gt;0,COUNT(R94:EB94),"")</f>
        <v>3</v>
      </c>
      <c r="E94" s="21">
        <f t="shared" si="6"/>
        <v>3</v>
      </c>
      <c r="F94" s="21">
        <f t="shared" si="7"/>
        <v>3</v>
      </c>
      <c r="G94" s="21">
        <f t="shared" si="8"/>
        <v>2</v>
      </c>
      <c r="H94" s="21">
        <f>IF(AND(L94&gt;0,L94&lt;=STATS!$B$18),1,"")</f>
        <v>1</v>
      </c>
      <c r="I94" s="57">
        <v>93</v>
      </c>
      <c r="J94">
        <v>44.32520279</v>
      </c>
      <c r="K94">
        <v>-89.16382077</v>
      </c>
      <c r="L94" s="15">
        <v>2</v>
      </c>
      <c r="M94" s="15" t="s">
        <v>240</v>
      </c>
      <c r="N94" s="15" t="s">
        <v>242</v>
      </c>
      <c r="P94" s="25"/>
      <c r="Q94" s="25"/>
      <c r="R94" s="60"/>
      <c r="BF94" s="15">
        <v>1</v>
      </c>
      <c r="BS94" s="15">
        <v>1</v>
      </c>
      <c r="DM94" s="15">
        <v>1</v>
      </c>
    </row>
    <row r="95" spans="2:117" ht="12.75">
      <c r="B95" s="21">
        <f t="shared" si="5"/>
        <v>3</v>
      </c>
      <c r="C95" s="21">
        <f>IF(COUNT(P95:EB95)&gt;0,COUNT(P95:EB95),"")</f>
        <v>3</v>
      </c>
      <c r="D95" s="21">
        <f>IF(COUNT(R95:EB95)&gt;0,COUNT(R95:EB95),"")</f>
        <v>3</v>
      </c>
      <c r="E95" s="21">
        <f t="shared" si="6"/>
        <v>3</v>
      </c>
      <c r="F95" s="21">
        <f t="shared" si="7"/>
        <v>3</v>
      </c>
      <c r="G95" s="21">
        <f t="shared" si="8"/>
        <v>12</v>
      </c>
      <c r="H95" s="21">
        <f>IF(AND(L95&gt;0,L95&lt;=STATS!$B$18),1,"")</f>
        <v>1</v>
      </c>
      <c r="I95" s="57">
        <v>94</v>
      </c>
      <c r="J95">
        <v>44.32553266</v>
      </c>
      <c r="K95">
        <v>-89.16381609</v>
      </c>
      <c r="L95" s="15">
        <v>12</v>
      </c>
      <c r="N95" s="15" t="s">
        <v>243</v>
      </c>
      <c r="P95" s="25"/>
      <c r="Q95" s="25"/>
      <c r="R95" s="60"/>
      <c r="U95" s="15">
        <v>2</v>
      </c>
      <c r="AD95" s="15">
        <v>1</v>
      </c>
      <c r="DM95" s="15">
        <v>1</v>
      </c>
    </row>
    <row r="96" spans="2:55" ht="12.75">
      <c r="B96" s="21">
        <f t="shared" si="5"/>
        <v>1</v>
      </c>
      <c r="C96" s="21">
        <f>IF(COUNT(P96:EB96)&gt;0,COUNT(P96:EB96),"")</f>
        <v>1</v>
      </c>
      <c r="D96" s="21">
        <f>IF(COUNT(R96:EB96)&gt;0,COUNT(R96:EB96),"")</f>
        <v>1</v>
      </c>
      <c r="E96" s="21">
        <f t="shared" si="6"/>
        <v>1</v>
      </c>
      <c r="F96" s="21">
        <f t="shared" si="7"/>
        <v>1</v>
      </c>
      <c r="G96" s="21">
        <f t="shared" si="8"/>
        <v>17</v>
      </c>
      <c r="H96" s="21">
        <f>IF(AND(L96&gt;0,L96&lt;=STATS!$B$18),1,"")</f>
        <v>1</v>
      </c>
      <c r="I96" s="57">
        <v>95</v>
      </c>
      <c r="J96">
        <v>44.32586253</v>
      </c>
      <c r="K96">
        <v>-89.1638114</v>
      </c>
      <c r="L96" s="15">
        <v>17</v>
      </c>
      <c r="N96" s="15" t="s">
        <v>243</v>
      </c>
      <c r="P96" s="25"/>
      <c r="Q96" s="25"/>
      <c r="R96" s="60"/>
      <c r="BC96" s="15">
        <v>3</v>
      </c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J97">
        <v>44.3261924</v>
      </c>
      <c r="K97">
        <v>-89.16380671</v>
      </c>
      <c r="L97" s="15">
        <v>26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J98">
        <v>44.32652227</v>
      </c>
      <c r="K98">
        <v>-89.16380203</v>
      </c>
      <c r="L98" s="15">
        <v>24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J99">
        <v>44.32685215</v>
      </c>
      <c r="K99">
        <v>-89.16379734</v>
      </c>
      <c r="L99" s="15">
        <v>23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J100">
        <v>44.32718202</v>
      </c>
      <c r="K100">
        <v>-89.16379265</v>
      </c>
      <c r="L100" s="15">
        <v>23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J101">
        <v>44.32751189</v>
      </c>
      <c r="K101">
        <v>-89.16378797</v>
      </c>
      <c r="L101" s="15">
        <v>33</v>
      </c>
      <c r="P101" s="25"/>
      <c r="Q101" s="25"/>
      <c r="R101" s="60"/>
    </row>
    <row r="102" spans="2:18" ht="12.75">
      <c r="B102" s="21">
        <f t="shared" si="5"/>
        <v>0</v>
      </c>
      <c r="C102" s="21">
        <f>IF(COUNT(P102:EB102)&gt;0,COUNT(P102:EB102),"")</f>
      </c>
      <c r="D102" s="21">
        <f>IF(COUNT(R102:EB102)&gt;0,COUNT(R102:EB102),"")</f>
      </c>
      <c r="E102" s="21">
        <f t="shared" si="6"/>
      </c>
      <c r="F102" s="21">
        <f t="shared" si="7"/>
      </c>
      <c r="G102" s="21">
        <f t="shared" si="8"/>
      </c>
      <c r="H102" s="21">
        <f>IF(AND(L102&gt;0,L102&lt;=STATS!$B$18),1,"")</f>
      </c>
      <c r="I102" s="57">
        <v>101</v>
      </c>
      <c r="J102">
        <v>44.32784176</v>
      </c>
      <c r="K102">
        <v>-89.16378328</v>
      </c>
      <c r="L102" s="15">
        <v>35</v>
      </c>
      <c r="P102" s="25"/>
      <c r="Q102" s="25"/>
      <c r="R102" s="60"/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J103">
        <v>44.32817163</v>
      </c>
      <c r="K103">
        <v>-89.16377859</v>
      </c>
      <c r="L103" s="15">
        <v>34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J104">
        <v>44.3285015</v>
      </c>
      <c r="K104">
        <v>-89.16377391</v>
      </c>
      <c r="L104" s="15">
        <v>33</v>
      </c>
      <c r="P104" s="25"/>
      <c r="Q104" s="25"/>
      <c r="R104" s="60"/>
    </row>
    <row r="105" spans="2:18" ht="12.75">
      <c r="B105" s="21">
        <f t="shared" si="5"/>
        <v>0</v>
      </c>
      <c r="C105" s="21">
        <f>IF(COUNT(P105:EB105)&gt;0,COUNT(P105:EB105),"")</f>
      </c>
      <c r="D105" s="21">
        <f>IF(COUNT(R105:EB105)&gt;0,COUNT(R105:EB105),"")</f>
      </c>
      <c r="E105" s="21">
        <f t="shared" si="6"/>
      </c>
      <c r="F105" s="21">
        <f t="shared" si="7"/>
      </c>
      <c r="G105" s="21">
        <f t="shared" si="8"/>
      </c>
      <c r="H105" s="21">
        <f>IF(AND(L105&gt;0,L105&lt;=STATS!$B$18),1,"")</f>
      </c>
      <c r="I105" s="57">
        <v>104</v>
      </c>
      <c r="J105">
        <v>44.32883138</v>
      </c>
      <c r="K105">
        <v>-89.16376922</v>
      </c>
      <c r="L105" s="15">
        <v>32</v>
      </c>
      <c r="P105" s="25"/>
      <c r="Q105" s="25"/>
      <c r="R105" s="60"/>
    </row>
    <row r="106" spans="2:18" ht="12.75">
      <c r="B106" s="21">
        <f t="shared" si="5"/>
        <v>0</v>
      </c>
      <c r="C106" s="21">
        <f>IF(COUNT(P106:EB106)&gt;0,COUNT(P106:EB106),"")</f>
      </c>
      <c r="D106" s="21">
        <f>IF(COUNT(R106:EB106)&gt;0,COUNT(R106:EB106),"")</f>
      </c>
      <c r="E106" s="21">
        <f t="shared" si="6"/>
      </c>
      <c r="F106" s="21">
        <f t="shared" si="7"/>
      </c>
      <c r="G106" s="21">
        <f t="shared" si="8"/>
      </c>
      <c r="H106" s="21">
        <f>IF(AND(L106&gt;0,L106&lt;=STATS!$B$18),1,"")</f>
      </c>
      <c r="I106" s="57">
        <v>105</v>
      </c>
      <c r="J106">
        <v>44.32916125</v>
      </c>
      <c r="K106">
        <v>-89.16376453</v>
      </c>
      <c r="L106" s="15">
        <v>26</v>
      </c>
      <c r="P106" s="25"/>
      <c r="Q106" s="25"/>
      <c r="R106" s="60"/>
    </row>
    <row r="107" spans="2:117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14</v>
      </c>
      <c r="H107" s="21">
        <f>IF(AND(L107&gt;0,L107&lt;=STATS!$B$18),1,"")</f>
        <v>1</v>
      </c>
      <c r="I107" s="57">
        <v>106</v>
      </c>
      <c r="J107">
        <v>44.32949112</v>
      </c>
      <c r="K107">
        <v>-89.16375985</v>
      </c>
      <c r="L107" s="15">
        <v>14</v>
      </c>
      <c r="N107" s="15" t="s">
        <v>243</v>
      </c>
      <c r="P107" s="25"/>
      <c r="Q107" s="25"/>
      <c r="R107" s="60"/>
      <c r="W107" s="15">
        <v>2</v>
      </c>
      <c r="DM107" s="15">
        <v>2</v>
      </c>
    </row>
    <row r="108" spans="2:85" ht="12.75">
      <c r="B108" s="21">
        <f t="shared" si="5"/>
        <v>3</v>
      </c>
      <c r="C108" s="21">
        <f>IF(COUNT(P108:EB108)&gt;0,COUNT(P108:EB108),"")</f>
        <v>3</v>
      </c>
      <c r="D108" s="21">
        <f>IF(COUNT(R108:EB108)&gt;0,COUNT(R108:EB108),"")</f>
        <v>3</v>
      </c>
      <c r="E108" s="21">
        <f t="shared" si="6"/>
        <v>3</v>
      </c>
      <c r="F108" s="21">
        <f t="shared" si="7"/>
        <v>3</v>
      </c>
      <c r="G108" s="21">
        <f t="shared" si="8"/>
        <v>15</v>
      </c>
      <c r="H108" s="21">
        <f>IF(AND(L108&gt;0,L108&lt;=STATS!$B$18),1,"")</f>
        <v>1</v>
      </c>
      <c r="I108" s="57">
        <v>107</v>
      </c>
      <c r="J108">
        <v>44.32982099</v>
      </c>
      <c r="K108">
        <v>-89.16375516</v>
      </c>
      <c r="L108" s="15">
        <v>15</v>
      </c>
      <c r="N108" s="15" t="s">
        <v>243</v>
      </c>
      <c r="P108" s="25"/>
      <c r="Q108" s="25"/>
      <c r="R108" s="60"/>
      <c r="U108" s="15">
        <v>1</v>
      </c>
      <c r="AD108" s="15">
        <v>2</v>
      </c>
      <c r="CG108" s="15">
        <v>2</v>
      </c>
    </row>
    <row r="109" spans="2:58" ht="12.75">
      <c r="B109" s="21">
        <f t="shared" si="5"/>
        <v>2</v>
      </c>
      <c r="C109" s="21">
        <f>IF(COUNT(P109:EB109)&gt;0,COUNT(P109:EB109),"")</f>
        <v>2</v>
      </c>
      <c r="D109" s="21">
        <f>IF(COUNT(R109:EB109)&gt;0,COUNT(R109:EB109),"")</f>
        <v>2</v>
      </c>
      <c r="E109" s="21">
        <f t="shared" si="6"/>
        <v>2</v>
      </c>
      <c r="F109" s="21">
        <f t="shared" si="7"/>
        <v>2</v>
      </c>
      <c r="G109" s="21">
        <f t="shared" si="8"/>
        <v>1</v>
      </c>
      <c r="H109" s="21">
        <f>IF(AND(L109&gt;0,L109&lt;=STATS!$B$18),1,"")</f>
        <v>1</v>
      </c>
      <c r="I109" s="57">
        <v>108</v>
      </c>
      <c r="J109">
        <v>44.32519942</v>
      </c>
      <c r="K109">
        <v>-89.16336125</v>
      </c>
      <c r="L109" s="15">
        <v>1</v>
      </c>
      <c r="M109" s="15" t="s">
        <v>240</v>
      </c>
      <c r="N109" s="15" t="s">
        <v>242</v>
      </c>
      <c r="P109" s="25"/>
      <c r="Q109" s="25"/>
      <c r="R109" s="60"/>
      <c r="W109" s="15">
        <v>1</v>
      </c>
      <c r="BF109" s="15">
        <v>2</v>
      </c>
    </row>
    <row r="110" spans="2:107" ht="12.75">
      <c r="B110" s="21">
        <f t="shared" si="5"/>
        <v>2</v>
      </c>
      <c r="C110" s="21">
        <f>IF(COUNT(P110:EB110)&gt;0,COUNT(P110:EB110),"")</f>
        <v>2</v>
      </c>
      <c r="D110" s="21">
        <f>IF(COUNT(R110:EB110)&gt;0,COUNT(R110:EB110),"")</f>
        <v>2</v>
      </c>
      <c r="E110" s="21">
        <f t="shared" si="6"/>
        <v>2</v>
      </c>
      <c r="F110" s="21">
        <f t="shared" si="7"/>
        <v>2</v>
      </c>
      <c r="G110" s="21">
        <f t="shared" si="8"/>
        <v>2</v>
      </c>
      <c r="H110" s="21">
        <f>IF(AND(L110&gt;0,L110&lt;=STATS!$B$18),1,"")</f>
        <v>1</v>
      </c>
      <c r="I110" s="57">
        <v>109</v>
      </c>
      <c r="J110">
        <v>44.32552929</v>
      </c>
      <c r="K110">
        <v>-89.16335656</v>
      </c>
      <c r="L110" s="15">
        <v>2</v>
      </c>
      <c r="M110" s="15" t="s">
        <v>240</v>
      </c>
      <c r="N110" s="15" t="s">
        <v>242</v>
      </c>
      <c r="P110" s="25"/>
      <c r="Q110" s="25"/>
      <c r="R110" s="60"/>
      <c r="W110" s="15">
        <v>2</v>
      </c>
      <c r="DC110" s="15">
        <v>3</v>
      </c>
    </row>
    <row r="111" spans="2:117" ht="12.75">
      <c r="B111" s="21">
        <f t="shared" si="5"/>
        <v>3</v>
      </c>
      <c r="C111" s="21">
        <f>IF(COUNT(P111:EB111)&gt;0,COUNT(P111:EB111),"")</f>
        <v>3</v>
      </c>
      <c r="D111" s="21">
        <f>IF(COUNT(R111:EB111)&gt;0,COUNT(R111:EB111),"")</f>
        <v>3</v>
      </c>
      <c r="E111" s="21">
        <f t="shared" si="6"/>
        <v>3</v>
      </c>
      <c r="F111" s="21">
        <f t="shared" si="7"/>
        <v>3</v>
      </c>
      <c r="G111" s="21">
        <f t="shared" si="8"/>
        <v>11</v>
      </c>
      <c r="H111" s="21">
        <f>IF(AND(L111&gt;0,L111&lt;=STATS!$B$18),1,"")</f>
        <v>1</v>
      </c>
      <c r="I111" s="57">
        <v>110</v>
      </c>
      <c r="J111">
        <v>44.32585917</v>
      </c>
      <c r="K111">
        <v>-89.16335187</v>
      </c>
      <c r="L111" s="15">
        <v>11</v>
      </c>
      <c r="M111" s="15" t="s">
        <v>240</v>
      </c>
      <c r="N111" s="15" t="s">
        <v>242</v>
      </c>
      <c r="P111" s="25"/>
      <c r="Q111" s="25"/>
      <c r="R111" s="60"/>
      <c r="W111" s="15">
        <v>1</v>
      </c>
      <c r="BA111" s="15">
        <v>1</v>
      </c>
      <c r="DM111" s="15">
        <v>2</v>
      </c>
    </row>
    <row r="112" spans="2:117" ht="12.75">
      <c r="B112" s="21">
        <f t="shared" si="5"/>
        <v>4</v>
      </c>
      <c r="C112" s="21">
        <f>IF(COUNT(P112:EB112)&gt;0,COUNT(P112:EB112),"")</f>
        <v>4</v>
      </c>
      <c r="D112" s="21">
        <f>IF(COUNT(R112:EB112)&gt;0,COUNT(R112:EB112),"")</f>
        <v>4</v>
      </c>
      <c r="E112" s="21">
        <f t="shared" si="6"/>
        <v>4</v>
      </c>
      <c r="F112" s="21">
        <f t="shared" si="7"/>
        <v>4</v>
      </c>
      <c r="G112" s="21">
        <f t="shared" si="8"/>
        <v>9</v>
      </c>
      <c r="H112" s="21">
        <f>IF(AND(L112&gt;0,L112&lt;=STATS!$B$18),1,"")</f>
        <v>1</v>
      </c>
      <c r="I112" s="57">
        <v>111</v>
      </c>
      <c r="J112">
        <v>44.32618904</v>
      </c>
      <c r="K112">
        <v>-89.16334718</v>
      </c>
      <c r="L112" s="15">
        <v>9</v>
      </c>
      <c r="M112" s="15" t="s">
        <v>240</v>
      </c>
      <c r="N112" s="15" t="s">
        <v>242</v>
      </c>
      <c r="P112" s="25"/>
      <c r="Q112" s="25"/>
      <c r="R112" s="60"/>
      <c r="W112" s="15">
        <v>2</v>
      </c>
      <c r="BS112" s="15">
        <v>2</v>
      </c>
      <c r="CB112" s="15">
        <v>1</v>
      </c>
      <c r="DM112" s="15">
        <v>2</v>
      </c>
    </row>
    <row r="113" spans="2:117" ht="12.75">
      <c r="B113" s="21">
        <f t="shared" si="5"/>
        <v>3</v>
      </c>
      <c r="C113" s="21">
        <f>IF(COUNT(P113:EB113)&gt;0,COUNT(P113:EB113),"")</f>
        <v>3</v>
      </c>
      <c r="D113" s="21">
        <f>IF(COUNT(R113:EB113)&gt;0,COUNT(R113:EB113),"")</f>
        <v>3</v>
      </c>
      <c r="E113" s="21">
        <f t="shared" si="6"/>
        <v>3</v>
      </c>
      <c r="F113" s="21">
        <f t="shared" si="7"/>
        <v>3</v>
      </c>
      <c r="G113" s="21">
        <f t="shared" si="8"/>
        <v>8</v>
      </c>
      <c r="H113" s="21">
        <f>IF(AND(L113&gt;0,L113&lt;=STATS!$B$18),1,"")</f>
        <v>1</v>
      </c>
      <c r="I113" s="57">
        <v>112</v>
      </c>
      <c r="J113">
        <v>44.32651891</v>
      </c>
      <c r="K113">
        <v>-89.16334249</v>
      </c>
      <c r="L113" s="15">
        <v>8</v>
      </c>
      <c r="M113" s="15" t="s">
        <v>240</v>
      </c>
      <c r="N113" s="15" t="s">
        <v>242</v>
      </c>
      <c r="P113" s="25"/>
      <c r="Q113" s="25"/>
      <c r="R113" s="60"/>
      <c r="W113" s="15">
        <v>1</v>
      </c>
      <c r="BS113" s="15">
        <v>1</v>
      </c>
      <c r="DM113" s="15">
        <v>2</v>
      </c>
    </row>
    <row r="114" spans="2:71" ht="12.75">
      <c r="B114" s="21">
        <f t="shared" si="5"/>
        <v>2</v>
      </c>
      <c r="C114" s="21">
        <f>IF(COUNT(P114:EB114)&gt;0,COUNT(P114:EB114),"")</f>
        <v>2</v>
      </c>
      <c r="D114" s="21">
        <f>IF(COUNT(R114:EB114)&gt;0,COUNT(R114:EB114),"")</f>
        <v>2</v>
      </c>
      <c r="E114" s="21">
        <f t="shared" si="6"/>
        <v>2</v>
      </c>
      <c r="F114" s="21">
        <f t="shared" si="7"/>
        <v>2</v>
      </c>
      <c r="G114" s="21">
        <f t="shared" si="8"/>
        <v>3</v>
      </c>
      <c r="H114" s="21">
        <f>IF(AND(L114&gt;0,L114&lt;=STATS!$B$18),1,"")</f>
        <v>1</v>
      </c>
      <c r="I114" s="57">
        <v>113</v>
      </c>
      <c r="J114">
        <v>44.32684878</v>
      </c>
      <c r="K114">
        <v>-89.1633378</v>
      </c>
      <c r="L114" s="15">
        <v>3</v>
      </c>
      <c r="M114" s="15" t="s">
        <v>240</v>
      </c>
      <c r="N114" s="15" t="s">
        <v>242</v>
      </c>
      <c r="P114" s="25"/>
      <c r="Q114" s="25"/>
      <c r="R114" s="60"/>
      <c r="W114" s="15">
        <v>3</v>
      </c>
      <c r="BS114" s="15">
        <v>1</v>
      </c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J115">
        <v>44.32717865</v>
      </c>
      <c r="K115">
        <v>-89.16333311</v>
      </c>
      <c r="P115" s="25"/>
      <c r="Q115" s="25"/>
      <c r="R115" s="60"/>
    </row>
    <row r="116" spans="2:117" ht="12.75">
      <c r="B116" s="21">
        <f t="shared" si="5"/>
        <v>2</v>
      </c>
      <c r="C116" s="21">
        <f>IF(COUNT(P116:EB116)&gt;0,COUNT(P116:EB116),"")</f>
        <v>2</v>
      </c>
      <c r="D116" s="21">
        <f>IF(COUNT(R116:EB116)&gt;0,COUNT(R116:EB116),"")</f>
        <v>2</v>
      </c>
      <c r="E116" s="21">
        <f t="shared" si="6"/>
        <v>2</v>
      </c>
      <c r="F116" s="21">
        <f t="shared" si="7"/>
        <v>2</v>
      </c>
      <c r="G116" s="21">
        <f t="shared" si="8"/>
        <v>17</v>
      </c>
      <c r="H116" s="21">
        <f>IF(AND(L116&gt;0,L116&lt;=STATS!$B$18),1,"")</f>
        <v>1</v>
      </c>
      <c r="I116" s="57">
        <v>115</v>
      </c>
      <c r="J116">
        <v>44.32750852</v>
      </c>
      <c r="K116">
        <v>-89.16332842</v>
      </c>
      <c r="L116" s="15">
        <v>17</v>
      </c>
      <c r="N116" s="15" t="s">
        <v>243</v>
      </c>
      <c r="P116" s="25"/>
      <c r="Q116" s="25"/>
      <c r="R116" s="60"/>
      <c r="W116" s="15">
        <v>2</v>
      </c>
      <c r="DM116" s="15">
        <v>3</v>
      </c>
    </row>
    <row r="117" spans="2:55" ht="12.75">
      <c r="B117" s="21">
        <f t="shared" si="5"/>
        <v>3</v>
      </c>
      <c r="C117" s="21">
        <f>IF(COUNT(P117:EB117)&gt;0,COUNT(P117:EB117),"")</f>
        <v>3</v>
      </c>
      <c r="D117" s="21">
        <f>IF(COUNT(R117:EB117)&gt;0,COUNT(R117:EB117),"")</f>
        <v>3</v>
      </c>
      <c r="E117" s="21">
        <f t="shared" si="6"/>
        <v>3</v>
      </c>
      <c r="F117" s="21">
        <f t="shared" si="7"/>
        <v>3</v>
      </c>
      <c r="G117" s="21">
        <f t="shared" si="8"/>
        <v>18</v>
      </c>
      <c r="H117" s="21">
        <f>IF(AND(L117&gt;0,L117&lt;=STATS!$B$18),1,"")</f>
        <v>1</v>
      </c>
      <c r="I117" s="57">
        <v>116</v>
      </c>
      <c r="J117">
        <v>44.3278384</v>
      </c>
      <c r="K117">
        <v>-89.16332373</v>
      </c>
      <c r="L117" s="15">
        <v>18</v>
      </c>
      <c r="N117" s="15" t="s">
        <v>243</v>
      </c>
      <c r="P117" s="25"/>
      <c r="Q117" s="25"/>
      <c r="R117" s="60"/>
      <c r="U117" s="15">
        <v>1</v>
      </c>
      <c r="AS117" s="15">
        <v>1</v>
      </c>
      <c r="BC117" s="15">
        <v>1</v>
      </c>
    </row>
    <row r="118" spans="2:117" ht="12.75">
      <c r="B118" s="21">
        <f t="shared" si="5"/>
        <v>5</v>
      </c>
      <c r="C118" s="21">
        <f>IF(COUNT(P118:EB118)&gt;0,COUNT(P118:EB118),"")</f>
        <v>5</v>
      </c>
      <c r="D118" s="21">
        <f>IF(COUNT(R118:EB118)&gt;0,COUNT(R118:EB118),"")</f>
        <v>5</v>
      </c>
      <c r="E118" s="21">
        <f t="shared" si="6"/>
        <v>5</v>
      </c>
      <c r="F118" s="21">
        <f t="shared" si="7"/>
        <v>5</v>
      </c>
      <c r="G118" s="21">
        <f t="shared" si="8"/>
        <v>5</v>
      </c>
      <c r="H118" s="21">
        <f>IF(AND(L118&gt;0,L118&lt;=STATS!$B$18),1,"")</f>
        <v>1</v>
      </c>
      <c r="I118" s="57">
        <v>117</v>
      </c>
      <c r="J118">
        <v>44.32816827</v>
      </c>
      <c r="K118">
        <v>-89.16331905</v>
      </c>
      <c r="L118" s="15">
        <v>5</v>
      </c>
      <c r="M118" s="15" t="s">
        <v>241</v>
      </c>
      <c r="N118" s="15" t="s">
        <v>242</v>
      </c>
      <c r="P118" s="25"/>
      <c r="Q118" s="25"/>
      <c r="R118" s="60"/>
      <c r="W118" s="15">
        <v>2</v>
      </c>
      <c r="AZ118" s="15">
        <v>2</v>
      </c>
      <c r="BS118" s="15">
        <v>2</v>
      </c>
      <c r="DC118" s="15">
        <v>1</v>
      </c>
      <c r="DM118" s="15">
        <v>1</v>
      </c>
    </row>
    <row r="119" spans="2:71" ht="12.75">
      <c r="B119" s="21">
        <f t="shared" si="5"/>
        <v>2</v>
      </c>
      <c r="C119" s="21">
        <f>IF(COUNT(P119:EB119)&gt;0,COUNT(P119:EB119),"")</f>
        <v>2</v>
      </c>
      <c r="D119" s="21">
        <f>IF(COUNT(R119:EB119)&gt;0,COUNT(R119:EB119),"")</f>
        <v>2</v>
      </c>
      <c r="E119" s="21">
        <f t="shared" si="6"/>
        <v>2</v>
      </c>
      <c r="F119" s="21">
        <f t="shared" si="7"/>
        <v>2</v>
      </c>
      <c r="G119" s="21">
        <f t="shared" si="8"/>
        <v>3</v>
      </c>
      <c r="H119" s="21">
        <f>IF(AND(L119&gt;0,L119&lt;=STATS!$B$18),1,"")</f>
        <v>1</v>
      </c>
      <c r="I119" s="57">
        <v>118</v>
      </c>
      <c r="J119">
        <v>44.32849814</v>
      </c>
      <c r="K119">
        <v>-89.16331436</v>
      </c>
      <c r="L119" s="15">
        <v>3</v>
      </c>
      <c r="M119" s="15" t="s">
        <v>241</v>
      </c>
      <c r="N119" s="15" t="s">
        <v>242</v>
      </c>
      <c r="P119" s="25"/>
      <c r="Q119" s="25"/>
      <c r="R119" s="60"/>
      <c r="W119" s="15">
        <v>3</v>
      </c>
      <c r="BS119" s="15">
        <v>1</v>
      </c>
    </row>
    <row r="120" spans="2:21" ht="12.75">
      <c r="B120" s="21">
        <f t="shared" si="5"/>
        <v>1</v>
      </c>
      <c r="C120" s="21">
        <f>IF(COUNT(P120:EB120)&gt;0,COUNT(P120:EB120),"")</f>
        <v>1</v>
      </c>
      <c r="D120" s="21">
        <f>IF(COUNT(R120:EB120)&gt;0,COUNT(R120:EB120),"")</f>
        <v>1</v>
      </c>
      <c r="E120" s="21">
        <f t="shared" si="6"/>
        <v>1</v>
      </c>
      <c r="F120" s="21">
        <f t="shared" si="7"/>
        <v>1</v>
      </c>
      <c r="G120" s="21">
        <f t="shared" si="8"/>
        <v>2</v>
      </c>
      <c r="H120" s="21">
        <f>IF(AND(L120&gt;0,L120&lt;=STATS!$B$18),1,"")</f>
        <v>1</v>
      </c>
      <c r="I120" s="57">
        <v>0</v>
      </c>
      <c r="J120">
        <v>44.326879</v>
      </c>
      <c r="K120">
        <v>-89.16747365</v>
      </c>
      <c r="L120" s="15">
        <v>2</v>
      </c>
      <c r="M120" s="15" t="s">
        <v>241</v>
      </c>
      <c r="N120" s="15" t="s">
        <v>242</v>
      </c>
      <c r="P120" s="25"/>
      <c r="Q120" s="25"/>
      <c r="R120" s="60"/>
      <c r="U120" s="15">
        <v>1</v>
      </c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25" sqref="B25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24">
      <selection activeCell="B5" sqref="B5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89"/>
      <c r="C1" s="89" t="s">
        <v>245</v>
      </c>
      <c r="D1" t="s">
        <v>246</v>
      </c>
    </row>
    <row r="2" spans="2:5" ht="12.75">
      <c r="B2" s="90"/>
      <c r="C2" s="90"/>
      <c r="D2" s="91"/>
      <c r="E2" s="91"/>
    </row>
    <row r="3" spans="2:5" ht="12.75">
      <c r="B3" s="90"/>
      <c r="C3" s="90" t="s">
        <v>247</v>
      </c>
      <c r="D3" s="92">
        <v>2005</v>
      </c>
      <c r="E3" s="92"/>
    </row>
    <row r="4" spans="2:5" ht="12.75">
      <c r="B4" s="90"/>
      <c r="C4" s="90" t="s">
        <v>172</v>
      </c>
      <c r="D4" s="92" t="s">
        <v>248</v>
      </c>
      <c r="E4" s="92"/>
    </row>
    <row r="5" spans="2:5" ht="12.75">
      <c r="B5" s="90"/>
      <c r="C5" s="90" t="s">
        <v>249</v>
      </c>
      <c r="D5" s="92"/>
      <c r="E5" s="92"/>
    </row>
    <row r="6" spans="2:5" ht="12.75">
      <c r="B6" s="90"/>
      <c r="C6" s="90" t="s">
        <v>250</v>
      </c>
      <c r="D6" s="92"/>
      <c r="E6" s="92"/>
    </row>
    <row r="7" spans="2:5" ht="12.75">
      <c r="B7" s="90"/>
      <c r="C7" s="90" t="s">
        <v>251</v>
      </c>
      <c r="D7" s="92"/>
      <c r="E7" s="92"/>
    </row>
    <row r="8" spans="1:5" ht="12.75">
      <c r="A8" s="90" t="s">
        <v>252</v>
      </c>
      <c r="B8" s="90" t="s">
        <v>253</v>
      </c>
      <c r="C8" s="93" t="s">
        <v>254</v>
      </c>
      <c r="D8" s="94" t="s">
        <v>255</v>
      </c>
      <c r="E8" s="95"/>
    </row>
    <row r="9" spans="1:5" ht="12.75">
      <c r="A9" s="96" t="s">
        <v>256</v>
      </c>
      <c r="B9" s="96" t="s">
        <v>257</v>
      </c>
      <c r="C9" s="97">
        <v>7</v>
      </c>
      <c r="D9" s="98"/>
      <c r="E9" s="99">
        <f>C9*D9</f>
        <v>0</v>
      </c>
    </row>
    <row r="10" spans="1:5" ht="12.75">
      <c r="A10" s="96" t="s">
        <v>258</v>
      </c>
      <c r="B10" t="s">
        <v>259</v>
      </c>
      <c r="C10" s="97">
        <v>4</v>
      </c>
      <c r="D10" s="98"/>
      <c r="E10" s="99">
        <f aca="true" t="shared" si="0" ref="E10:E73">C10*D10</f>
        <v>0</v>
      </c>
    </row>
    <row r="11" spans="1:5" s="105" customFormat="1" ht="12.75">
      <c r="A11" s="100" t="s">
        <v>260</v>
      </c>
      <c r="B11" s="101" t="s">
        <v>261</v>
      </c>
      <c r="C11" s="102">
        <v>5</v>
      </c>
      <c r="D11" s="103"/>
      <c r="E11" s="104">
        <f t="shared" si="0"/>
        <v>0</v>
      </c>
    </row>
    <row r="12" spans="1:5" ht="12.75">
      <c r="A12" s="96" t="s">
        <v>262</v>
      </c>
      <c r="B12" s="96" t="s">
        <v>263</v>
      </c>
      <c r="C12" s="97">
        <v>5</v>
      </c>
      <c r="D12" s="98"/>
      <c r="E12" s="99">
        <f t="shared" si="0"/>
        <v>0</v>
      </c>
    </row>
    <row r="13" spans="1:5" ht="12.75">
      <c r="A13" s="106" t="s">
        <v>264</v>
      </c>
      <c r="B13" t="s">
        <v>265</v>
      </c>
      <c r="C13" s="107">
        <v>7</v>
      </c>
      <c r="D13" s="97"/>
      <c r="E13" s="99">
        <f t="shared" si="0"/>
        <v>0</v>
      </c>
    </row>
    <row r="14" spans="1:5" ht="12.75">
      <c r="A14" s="106" t="s">
        <v>266</v>
      </c>
      <c r="B14" t="s">
        <v>267</v>
      </c>
      <c r="C14" s="107">
        <v>9</v>
      </c>
      <c r="D14" s="98">
        <v>1</v>
      </c>
      <c r="E14" s="99">
        <f t="shared" si="0"/>
        <v>9</v>
      </c>
    </row>
    <row r="15" spans="1:5" ht="12.75">
      <c r="A15" s="96" t="s">
        <v>268</v>
      </c>
      <c r="B15" t="s">
        <v>269</v>
      </c>
      <c r="C15" s="97">
        <v>9</v>
      </c>
      <c r="D15" s="98"/>
      <c r="E15" s="99">
        <f t="shared" si="0"/>
        <v>0</v>
      </c>
    </row>
    <row r="16" spans="1:5" ht="12.75">
      <c r="A16" s="96" t="s">
        <v>270</v>
      </c>
      <c r="B16" t="s">
        <v>271</v>
      </c>
      <c r="C16" s="97">
        <v>9</v>
      </c>
      <c r="D16" s="98"/>
      <c r="E16" s="99">
        <f t="shared" si="0"/>
        <v>0</v>
      </c>
    </row>
    <row r="17" spans="1:5" ht="12.75">
      <c r="A17" s="106" t="s">
        <v>272</v>
      </c>
      <c r="B17" t="s">
        <v>273</v>
      </c>
      <c r="C17" s="107">
        <v>8</v>
      </c>
      <c r="D17" s="98"/>
      <c r="E17" s="99">
        <f t="shared" si="0"/>
        <v>0</v>
      </c>
    </row>
    <row r="18" spans="1:5" s="105" customFormat="1" ht="12.75">
      <c r="A18" s="108" t="s">
        <v>274</v>
      </c>
      <c r="B18" s="105" t="s">
        <v>275</v>
      </c>
      <c r="C18" s="109">
        <v>7</v>
      </c>
      <c r="D18" s="103"/>
      <c r="E18" s="104">
        <f t="shared" si="0"/>
        <v>0</v>
      </c>
    </row>
    <row r="19" spans="1:5" s="105" customFormat="1" ht="12.75">
      <c r="A19" s="108" t="s">
        <v>276</v>
      </c>
      <c r="B19" s="105" t="s">
        <v>277</v>
      </c>
      <c r="C19" s="109">
        <v>8</v>
      </c>
      <c r="D19" s="103"/>
      <c r="E19" s="104">
        <f t="shared" si="0"/>
        <v>0</v>
      </c>
    </row>
    <row r="20" spans="1:5" s="105" customFormat="1" ht="12.75">
      <c r="A20" s="108" t="s">
        <v>278</v>
      </c>
      <c r="B20" s="105" t="s">
        <v>279</v>
      </c>
      <c r="C20" s="109">
        <v>7</v>
      </c>
      <c r="D20" s="103"/>
      <c r="E20" s="104">
        <f t="shared" si="0"/>
        <v>0</v>
      </c>
    </row>
    <row r="21" spans="1:5" s="105" customFormat="1" ht="12.75">
      <c r="A21" s="108" t="s">
        <v>280</v>
      </c>
      <c r="B21" s="105" t="s">
        <v>281</v>
      </c>
      <c r="C21" s="109">
        <v>8</v>
      </c>
      <c r="D21" s="103"/>
      <c r="E21" s="104">
        <f t="shared" si="0"/>
        <v>0</v>
      </c>
    </row>
    <row r="22" spans="1:5" s="105" customFormat="1" ht="12.75">
      <c r="A22" s="108" t="s">
        <v>282</v>
      </c>
      <c r="B22" s="105" t="s">
        <v>283</v>
      </c>
      <c r="C22" s="109">
        <v>10</v>
      </c>
      <c r="D22" s="103"/>
      <c r="E22" s="104">
        <f t="shared" si="0"/>
        <v>0</v>
      </c>
    </row>
    <row r="23" spans="1:5" ht="12.75">
      <c r="A23" s="106" t="s">
        <v>284</v>
      </c>
      <c r="B23" t="s">
        <v>285</v>
      </c>
      <c r="C23" s="107">
        <v>5</v>
      </c>
      <c r="D23" s="98"/>
      <c r="E23" s="99">
        <f t="shared" si="0"/>
        <v>0</v>
      </c>
    </row>
    <row r="24" spans="1:5" s="105" customFormat="1" ht="12.75">
      <c r="A24" s="108" t="s">
        <v>286</v>
      </c>
      <c r="B24" s="105" t="s">
        <v>287</v>
      </c>
      <c r="C24" s="109">
        <v>10</v>
      </c>
      <c r="D24" s="103"/>
      <c r="E24" s="104">
        <f t="shared" si="0"/>
        <v>0</v>
      </c>
    </row>
    <row r="25" spans="1:5" s="105" customFormat="1" ht="12.75">
      <c r="A25" s="108" t="s">
        <v>288</v>
      </c>
      <c r="B25" s="105" t="s">
        <v>289</v>
      </c>
      <c r="C25" s="109">
        <v>3</v>
      </c>
      <c r="D25" s="103"/>
      <c r="E25" s="104">
        <f t="shared" si="0"/>
        <v>0</v>
      </c>
    </row>
    <row r="26" spans="1:5" s="105" customFormat="1" ht="12.75">
      <c r="A26" s="108" t="s">
        <v>290</v>
      </c>
      <c r="B26" s="105" t="s">
        <v>291</v>
      </c>
      <c r="C26" s="109">
        <v>7</v>
      </c>
      <c r="D26" s="103"/>
      <c r="E26" s="104">
        <f t="shared" si="0"/>
        <v>0</v>
      </c>
    </row>
    <row r="27" spans="1:5" s="105" customFormat="1" ht="12.75">
      <c r="A27" s="108" t="s">
        <v>292</v>
      </c>
      <c r="B27" s="105" t="s">
        <v>293</v>
      </c>
      <c r="C27" s="109">
        <v>9</v>
      </c>
      <c r="D27" s="103"/>
      <c r="E27" s="104">
        <f t="shared" si="0"/>
        <v>0</v>
      </c>
    </row>
    <row r="28" spans="1:5" s="105" customFormat="1" ht="12.75">
      <c r="A28" s="108" t="s">
        <v>294</v>
      </c>
      <c r="B28" s="105" t="s">
        <v>295</v>
      </c>
      <c r="C28" s="109">
        <v>8</v>
      </c>
      <c r="D28" s="103"/>
      <c r="E28" s="104">
        <f t="shared" si="0"/>
        <v>0</v>
      </c>
    </row>
    <row r="29" spans="1:5" s="105" customFormat="1" ht="12.75">
      <c r="A29" s="108" t="s">
        <v>296</v>
      </c>
      <c r="B29" s="105" t="s">
        <v>297</v>
      </c>
      <c r="C29" s="109">
        <v>10</v>
      </c>
      <c r="D29" s="103"/>
      <c r="E29" s="104">
        <f t="shared" si="0"/>
        <v>0</v>
      </c>
    </row>
    <row r="30" spans="1:5" s="105" customFormat="1" ht="12.75">
      <c r="A30" s="108" t="s">
        <v>298</v>
      </c>
      <c r="B30" s="105" t="s">
        <v>299</v>
      </c>
      <c r="C30" s="109">
        <v>10</v>
      </c>
      <c r="D30" s="103"/>
      <c r="E30" s="104">
        <f t="shared" si="0"/>
        <v>0</v>
      </c>
    </row>
    <row r="31" spans="1:5" s="105" customFormat="1" ht="12.75">
      <c r="A31" s="108" t="s">
        <v>300</v>
      </c>
      <c r="B31" s="105" t="s">
        <v>301</v>
      </c>
      <c r="C31" s="109">
        <v>7</v>
      </c>
      <c r="D31" s="103"/>
      <c r="E31" s="104">
        <f t="shared" si="0"/>
        <v>0</v>
      </c>
    </row>
    <row r="32" spans="1:5" s="105" customFormat="1" ht="12.75">
      <c r="A32" s="108" t="s">
        <v>302</v>
      </c>
      <c r="B32" s="105" t="s">
        <v>303</v>
      </c>
      <c r="C32" s="109">
        <v>4</v>
      </c>
      <c r="D32" s="103"/>
      <c r="E32" s="104">
        <f t="shared" si="0"/>
        <v>0</v>
      </c>
    </row>
    <row r="33" spans="1:5" s="105" customFormat="1" ht="12.75">
      <c r="A33" s="108" t="s">
        <v>304</v>
      </c>
      <c r="B33" s="105" t="s">
        <v>305</v>
      </c>
      <c r="C33" s="109">
        <v>7</v>
      </c>
      <c r="D33" s="103"/>
      <c r="E33" s="104">
        <f t="shared" si="0"/>
        <v>0</v>
      </c>
    </row>
    <row r="34" spans="1:5" ht="12.75">
      <c r="A34" s="106" t="s">
        <v>306</v>
      </c>
      <c r="B34" s="110" t="s">
        <v>307</v>
      </c>
      <c r="C34" s="107">
        <v>10</v>
      </c>
      <c r="D34" s="98"/>
      <c r="E34" s="99">
        <f t="shared" si="0"/>
        <v>0</v>
      </c>
    </row>
    <row r="35" spans="1:5" ht="12.75">
      <c r="A35" s="106" t="s">
        <v>308</v>
      </c>
      <c r="B35" t="s">
        <v>309</v>
      </c>
      <c r="C35" s="107">
        <v>3</v>
      </c>
      <c r="D35" s="97">
        <v>1</v>
      </c>
      <c r="E35" s="99">
        <f t="shared" si="0"/>
        <v>3</v>
      </c>
    </row>
    <row r="36" spans="1:5" ht="12.75">
      <c r="A36" s="96" t="s">
        <v>310</v>
      </c>
      <c r="B36" t="s">
        <v>311</v>
      </c>
      <c r="C36" s="97">
        <v>10</v>
      </c>
      <c r="D36" s="98"/>
      <c r="E36" s="99">
        <f t="shared" si="0"/>
        <v>0</v>
      </c>
    </row>
    <row r="37" spans="1:5" s="105" customFormat="1" ht="12.75" customHeight="1">
      <c r="A37" s="100" t="s">
        <v>312</v>
      </c>
      <c r="B37" s="105" t="s">
        <v>313</v>
      </c>
      <c r="C37" s="102">
        <v>9</v>
      </c>
      <c r="D37" s="103"/>
      <c r="E37" s="104">
        <f t="shared" si="0"/>
        <v>0</v>
      </c>
    </row>
    <row r="38" spans="1:5" ht="12.75">
      <c r="A38" s="106" t="s">
        <v>314</v>
      </c>
      <c r="B38" t="s">
        <v>315</v>
      </c>
      <c r="C38" s="107">
        <v>7</v>
      </c>
      <c r="D38" s="97">
        <v>1</v>
      </c>
      <c r="E38" s="99">
        <f t="shared" si="0"/>
        <v>7</v>
      </c>
    </row>
    <row r="39" spans="1:5" s="105" customFormat="1" ht="12.75">
      <c r="A39" s="108" t="s">
        <v>316</v>
      </c>
      <c r="B39" s="105" t="s">
        <v>317</v>
      </c>
      <c r="C39" s="109">
        <v>7</v>
      </c>
      <c r="D39" s="102"/>
      <c r="E39" s="104">
        <f t="shared" si="0"/>
        <v>0</v>
      </c>
    </row>
    <row r="40" spans="1:5" s="105" customFormat="1" ht="12.75">
      <c r="A40" s="108" t="s">
        <v>318</v>
      </c>
      <c r="B40" s="105" t="s">
        <v>319</v>
      </c>
      <c r="C40" s="109">
        <v>6</v>
      </c>
      <c r="D40" s="102"/>
      <c r="E40" s="104">
        <f t="shared" si="0"/>
        <v>0</v>
      </c>
    </row>
    <row r="41" spans="1:5" s="105" customFormat="1" ht="12.75">
      <c r="A41" s="108" t="s">
        <v>320</v>
      </c>
      <c r="B41" s="105" t="s">
        <v>321</v>
      </c>
      <c r="C41" s="109">
        <v>7</v>
      </c>
      <c r="D41" s="102">
        <v>1</v>
      </c>
      <c r="E41" s="104">
        <f t="shared" si="0"/>
        <v>7</v>
      </c>
    </row>
    <row r="42" spans="1:5" ht="12.75">
      <c r="A42" s="106" t="s">
        <v>322</v>
      </c>
      <c r="B42" s="106" t="s">
        <v>323</v>
      </c>
      <c r="C42" s="107">
        <v>9</v>
      </c>
      <c r="D42" s="97"/>
      <c r="E42" s="99">
        <f t="shared" si="0"/>
        <v>0</v>
      </c>
    </row>
    <row r="43" spans="1:5" ht="12.75">
      <c r="A43" s="106" t="s">
        <v>324</v>
      </c>
      <c r="B43" t="s">
        <v>325</v>
      </c>
      <c r="C43" s="107">
        <v>9</v>
      </c>
      <c r="D43" s="97"/>
      <c r="E43" s="99">
        <f t="shared" si="0"/>
        <v>0</v>
      </c>
    </row>
    <row r="44" spans="1:5" ht="12.75">
      <c r="A44" s="96" t="s">
        <v>326</v>
      </c>
      <c r="B44" t="s">
        <v>327</v>
      </c>
      <c r="C44" s="97">
        <v>9</v>
      </c>
      <c r="D44" s="98"/>
      <c r="E44" s="99">
        <f t="shared" si="0"/>
        <v>0</v>
      </c>
    </row>
    <row r="45" spans="1:5" ht="12.75">
      <c r="A45" s="106" t="s">
        <v>328</v>
      </c>
      <c r="B45" t="s">
        <v>329</v>
      </c>
      <c r="C45" s="107">
        <v>5</v>
      </c>
      <c r="D45" s="97"/>
      <c r="E45" s="99">
        <f t="shared" si="0"/>
        <v>0</v>
      </c>
    </row>
    <row r="46" spans="1:5" s="105" customFormat="1" ht="12.75">
      <c r="A46" s="108" t="s">
        <v>330</v>
      </c>
      <c r="B46" s="105" t="s">
        <v>331</v>
      </c>
      <c r="C46" s="109">
        <v>10</v>
      </c>
      <c r="D46" s="102"/>
      <c r="E46" s="104">
        <f t="shared" si="0"/>
        <v>0</v>
      </c>
    </row>
    <row r="47" spans="1:5" ht="12.75">
      <c r="A47" s="106" t="s">
        <v>332</v>
      </c>
      <c r="B47" s="110" t="s">
        <v>333</v>
      </c>
      <c r="C47" s="107">
        <v>3</v>
      </c>
      <c r="D47" s="97"/>
      <c r="E47" s="99">
        <f t="shared" si="0"/>
        <v>0</v>
      </c>
    </row>
    <row r="48" spans="1:5" s="105" customFormat="1" ht="12.75">
      <c r="A48" s="108" t="s">
        <v>334</v>
      </c>
      <c r="B48" s="111" t="s">
        <v>335</v>
      </c>
      <c r="C48" s="109">
        <v>7</v>
      </c>
      <c r="D48" s="102"/>
      <c r="E48" s="104">
        <f t="shared" si="0"/>
        <v>0</v>
      </c>
    </row>
    <row r="49" spans="1:5" ht="12.75">
      <c r="A49" s="106" t="s">
        <v>336</v>
      </c>
      <c r="B49" t="s">
        <v>337</v>
      </c>
      <c r="C49" s="107">
        <v>6</v>
      </c>
      <c r="D49" s="98"/>
      <c r="E49" s="99">
        <f t="shared" si="0"/>
        <v>0</v>
      </c>
    </row>
    <row r="50" spans="1:5" s="105" customFormat="1" ht="12.75">
      <c r="A50" s="108" t="s">
        <v>338</v>
      </c>
      <c r="B50" s="105" t="s">
        <v>339</v>
      </c>
      <c r="C50" s="109">
        <v>8</v>
      </c>
      <c r="D50" s="103"/>
      <c r="E50" s="104">
        <f t="shared" si="0"/>
        <v>0</v>
      </c>
    </row>
    <row r="51" spans="1:5" s="105" customFormat="1" ht="12.75">
      <c r="A51" s="108" t="s">
        <v>340</v>
      </c>
      <c r="B51" s="105" t="s">
        <v>341</v>
      </c>
      <c r="C51" s="109">
        <v>10</v>
      </c>
      <c r="D51" s="103"/>
      <c r="E51" s="104">
        <f t="shared" si="0"/>
        <v>0</v>
      </c>
    </row>
    <row r="52" spans="1:5" ht="12.75">
      <c r="A52" s="106" t="s">
        <v>342</v>
      </c>
      <c r="B52" t="s">
        <v>343</v>
      </c>
      <c r="C52" s="107">
        <v>3</v>
      </c>
      <c r="D52" s="97">
        <v>1</v>
      </c>
      <c r="E52" s="99">
        <f t="shared" si="0"/>
        <v>3</v>
      </c>
    </row>
    <row r="53" spans="1:5" ht="12.75">
      <c r="A53" s="96" t="s">
        <v>344</v>
      </c>
      <c r="B53" t="s">
        <v>345</v>
      </c>
      <c r="C53" s="97">
        <v>7</v>
      </c>
      <c r="D53" s="98"/>
      <c r="E53" s="99">
        <f t="shared" si="0"/>
        <v>0</v>
      </c>
    </row>
    <row r="54" spans="1:5" s="105" customFormat="1" ht="12.75">
      <c r="A54" s="100" t="s">
        <v>346</v>
      </c>
      <c r="B54" s="105" t="s">
        <v>347</v>
      </c>
      <c r="C54" s="102">
        <v>6</v>
      </c>
      <c r="D54" s="103"/>
      <c r="E54" s="104">
        <f t="shared" si="0"/>
        <v>0</v>
      </c>
    </row>
    <row r="55" spans="1:5" s="105" customFormat="1" ht="12.75">
      <c r="A55" s="108" t="s">
        <v>348</v>
      </c>
      <c r="B55" s="105" t="s">
        <v>349</v>
      </c>
      <c r="C55" s="102">
        <v>1</v>
      </c>
      <c r="D55" s="103"/>
      <c r="E55" s="104">
        <f t="shared" si="0"/>
        <v>0</v>
      </c>
    </row>
    <row r="56" spans="1:5" ht="12.75">
      <c r="A56" s="106" t="s">
        <v>350</v>
      </c>
      <c r="B56" t="s">
        <v>351</v>
      </c>
      <c r="C56" s="107">
        <v>7</v>
      </c>
      <c r="D56" s="98"/>
      <c r="E56" s="99">
        <f t="shared" si="0"/>
        <v>0</v>
      </c>
    </row>
    <row r="57" spans="1:5" ht="12.75">
      <c r="A57" s="106" t="s">
        <v>352</v>
      </c>
      <c r="B57" t="s">
        <v>353</v>
      </c>
      <c r="C57" s="107">
        <v>9</v>
      </c>
      <c r="D57" s="97"/>
      <c r="E57" s="99">
        <f t="shared" si="0"/>
        <v>0</v>
      </c>
    </row>
    <row r="58" spans="1:5" s="105" customFormat="1" ht="12.75">
      <c r="A58" s="108" t="s">
        <v>354</v>
      </c>
      <c r="B58" s="105" t="s">
        <v>355</v>
      </c>
      <c r="C58" s="109">
        <v>4</v>
      </c>
      <c r="D58" s="102"/>
      <c r="E58" s="104">
        <f t="shared" si="0"/>
        <v>0</v>
      </c>
    </row>
    <row r="59" spans="1:5" s="105" customFormat="1" ht="12.75">
      <c r="A59" s="108" t="s">
        <v>356</v>
      </c>
      <c r="B59" s="105" t="s">
        <v>357</v>
      </c>
      <c r="C59" s="109">
        <v>6</v>
      </c>
      <c r="D59" s="102"/>
      <c r="E59" s="104">
        <f t="shared" si="0"/>
        <v>0</v>
      </c>
    </row>
    <row r="60" spans="1:5" s="105" customFormat="1" ht="12.75">
      <c r="A60" s="108" t="s">
        <v>358</v>
      </c>
      <c r="B60" s="105" t="s">
        <v>359</v>
      </c>
      <c r="C60" s="109">
        <v>6</v>
      </c>
      <c r="D60" s="102"/>
      <c r="E60" s="104">
        <f t="shared" si="0"/>
        <v>0</v>
      </c>
    </row>
    <row r="61" spans="1:5" ht="12.75">
      <c r="A61" s="96" t="s">
        <v>360</v>
      </c>
      <c r="B61" t="s">
        <v>361</v>
      </c>
      <c r="C61" s="97">
        <v>8</v>
      </c>
      <c r="D61" s="98"/>
      <c r="E61" s="99">
        <f t="shared" si="0"/>
        <v>0</v>
      </c>
    </row>
    <row r="62" spans="1:5" s="105" customFormat="1" ht="12.75">
      <c r="A62" s="100" t="s">
        <v>362</v>
      </c>
      <c r="B62" s="105" t="s">
        <v>363</v>
      </c>
      <c r="C62" s="102">
        <v>7</v>
      </c>
      <c r="D62" s="103"/>
      <c r="E62" s="104">
        <f t="shared" si="0"/>
        <v>0</v>
      </c>
    </row>
    <row r="63" spans="1:5" ht="12.75">
      <c r="A63" s="106" t="s">
        <v>364</v>
      </c>
      <c r="B63" t="s">
        <v>365</v>
      </c>
      <c r="C63" s="107">
        <v>10</v>
      </c>
      <c r="D63" s="98"/>
      <c r="E63" s="99">
        <f t="shared" si="0"/>
        <v>0</v>
      </c>
    </row>
    <row r="64" spans="1:5" ht="12.75">
      <c r="A64" s="106" t="s">
        <v>366</v>
      </c>
      <c r="B64" t="s">
        <v>367</v>
      </c>
      <c r="C64" s="107">
        <v>6</v>
      </c>
      <c r="D64" s="97">
        <v>1</v>
      </c>
      <c r="E64" s="99">
        <f>C64*D64</f>
        <v>6</v>
      </c>
    </row>
    <row r="65" spans="1:5" s="105" customFormat="1" ht="12.75">
      <c r="A65" s="108" t="s">
        <v>368</v>
      </c>
      <c r="B65" s="105" t="s">
        <v>369</v>
      </c>
      <c r="C65" s="109">
        <v>6</v>
      </c>
      <c r="D65" s="102"/>
      <c r="E65" s="104">
        <f>C65*D65</f>
        <v>0</v>
      </c>
    </row>
    <row r="66" spans="1:5" s="105" customFormat="1" ht="12.75">
      <c r="A66" s="108" t="s">
        <v>370</v>
      </c>
      <c r="B66" s="105" t="s">
        <v>371</v>
      </c>
      <c r="C66" s="109">
        <v>5</v>
      </c>
      <c r="D66" s="102"/>
      <c r="E66" s="104">
        <f>C66*D66</f>
        <v>0</v>
      </c>
    </row>
    <row r="67" spans="1:5" ht="12.75">
      <c r="A67" s="106" t="s">
        <v>372</v>
      </c>
      <c r="B67" t="s">
        <v>373</v>
      </c>
      <c r="C67" s="107">
        <v>8</v>
      </c>
      <c r="D67" s="97"/>
      <c r="E67" s="99">
        <f t="shared" si="0"/>
        <v>0</v>
      </c>
    </row>
    <row r="68" spans="1:5" ht="12.75">
      <c r="A68" s="106" t="s">
        <v>374</v>
      </c>
      <c r="B68" t="s">
        <v>375</v>
      </c>
      <c r="C68" s="107">
        <v>8</v>
      </c>
      <c r="D68" s="98"/>
      <c r="E68" s="99">
        <f t="shared" si="0"/>
        <v>0</v>
      </c>
    </row>
    <row r="69" spans="1:5" s="105" customFormat="1" ht="12.75">
      <c r="A69" s="108" t="s">
        <v>376</v>
      </c>
      <c r="B69" s="105" t="s">
        <v>377</v>
      </c>
      <c r="C69" s="109">
        <v>7</v>
      </c>
      <c r="D69" s="103"/>
      <c r="E69" s="104">
        <f t="shared" si="0"/>
        <v>0</v>
      </c>
    </row>
    <row r="70" spans="1:5" s="105" customFormat="1" ht="12.75">
      <c r="A70" s="108" t="s">
        <v>378</v>
      </c>
      <c r="B70" s="105" t="s">
        <v>379</v>
      </c>
      <c r="C70" s="109">
        <v>4</v>
      </c>
      <c r="D70" s="103"/>
      <c r="E70" s="104">
        <f t="shared" si="0"/>
        <v>0</v>
      </c>
    </row>
    <row r="71" spans="1:5" ht="25.5">
      <c r="A71" s="106" t="s">
        <v>380</v>
      </c>
      <c r="B71" t="s">
        <v>381</v>
      </c>
      <c r="C71" s="107">
        <v>8</v>
      </c>
      <c r="D71" s="98"/>
      <c r="E71" s="99">
        <f t="shared" si="0"/>
        <v>0</v>
      </c>
    </row>
    <row r="72" spans="1:5" ht="12.75">
      <c r="A72" s="106" t="s">
        <v>382</v>
      </c>
      <c r="B72" s="110" t="s">
        <v>383</v>
      </c>
      <c r="C72" s="107">
        <v>4</v>
      </c>
      <c r="D72" s="98"/>
      <c r="E72" s="99">
        <f t="shared" si="0"/>
        <v>0</v>
      </c>
    </row>
    <row r="73" spans="1:5" s="105" customFormat="1" ht="12.75">
      <c r="A73" s="108" t="s">
        <v>384</v>
      </c>
      <c r="B73" s="111" t="s">
        <v>385</v>
      </c>
      <c r="C73" s="109">
        <v>3</v>
      </c>
      <c r="D73" s="103"/>
      <c r="E73" s="104">
        <f t="shared" si="0"/>
        <v>0</v>
      </c>
    </row>
    <row r="74" spans="1:5" s="105" customFormat="1" ht="12.75">
      <c r="A74" s="108" t="s">
        <v>386</v>
      </c>
      <c r="B74" s="111" t="s">
        <v>387</v>
      </c>
      <c r="C74" s="109">
        <v>10</v>
      </c>
      <c r="D74" s="103"/>
      <c r="E74" s="104">
        <f aca="true" t="shared" si="1" ref="E74:E137">C74*D74</f>
        <v>0</v>
      </c>
    </row>
    <row r="75" spans="1:5" s="105" customFormat="1" ht="12.75">
      <c r="A75" s="108" t="s">
        <v>388</v>
      </c>
      <c r="B75" s="111" t="s">
        <v>389</v>
      </c>
      <c r="C75" s="109">
        <v>3</v>
      </c>
      <c r="D75" s="103"/>
      <c r="E75" s="104">
        <f t="shared" si="1"/>
        <v>0</v>
      </c>
    </row>
    <row r="76" spans="1:5" ht="12.75">
      <c r="A76" s="96" t="s">
        <v>390</v>
      </c>
      <c r="B76" t="s">
        <v>391</v>
      </c>
      <c r="C76" s="97">
        <v>5</v>
      </c>
      <c r="D76" s="112"/>
      <c r="E76" s="99">
        <f t="shared" si="1"/>
        <v>0</v>
      </c>
    </row>
    <row r="77" spans="1:5" ht="12.75">
      <c r="A77" s="96" t="s">
        <v>392</v>
      </c>
      <c r="B77" s="113" t="s">
        <v>393</v>
      </c>
      <c r="C77" s="97">
        <v>10</v>
      </c>
      <c r="D77" s="98"/>
      <c r="E77" s="99">
        <f t="shared" si="1"/>
        <v>0</v>
      </c>
    </row>
    <row r="78" spans="1:5" ht="12.75">
      <c r="A78" s="96" t="s">
        <v>394</v>
      </c>
      <c r="B78" t="s">
        <v>395</v>
      </c>
      <c r="C78" s="97">
        <v>6</v>
      </c>
      <c r="D78" s="98"/>
      <c r="E78" s="99">
        <f t="shared" si="1"/>
        <v>0</v>
      </c>
    </row>
    <row r="79" spans="1:5" ht="12.75">
      <c r="A79" s="96" t="s">
        <v>396</v>
      </c>
      <c r="B79" t="s">
        <v>397</v>
      </c>
      <c r="C79" s="97">
        <v>10</v>
      </c>
      <c r="D79" s="98"/>
      <c r="E79" s="99">
        <f t="shared" si="1"/>
        <v>0</v>
      </c>
    </row>
    <row r="80" spans="1:5" ht="12.75">
      <c r="A80" s="106" t="s">
        <v>398</v>
      </c>
      <c r="B80" t="s">
        <v>399</v>
      </c>
      <c r="C80" s="107">
        <v>10</v>
      </c>
      <c r="D80" s="97"/>
      <c r="E80" s="99">
        <f t="shared" si="1"/>
        <v>0</v>
      </c>
    </row>
    <row r="81" spans="1:5" ht="12.75">
      <c r="A81" s="106" t="s">
        <v>400</v>
      </c>
      <c r="B81" s="113" t="s">
        <v>401</v>
      </c>
      <c r="C81" s="107">
        <v>4</v>
      </c>
      <c r="D81" s="97"/>
      <c r="E81" s="99">
        <f t="shared" si="1"/>
        <v>0</v>
      </c>
    </row>
    <row r="82" spans="1:5" s="105" customFormat="1" ht="12.75" customHeight="1">
      <c r="A82" s="108" t="s">
        <v>402</v>
      </c>
      <c r="B82" s="105" t="s">
        <v>403</v>
      </c>
      <c r="C82" s="109">
        <v>7</v>
      </c>
      <c r="D82" s="102"/>
      <c r="E82" s="104">
        <f t="shared" si="1"/>
        <v>0</v>
      </c>
    </row>
    <row r="83" spans="1:5" ht="12.75">
      <c r="A83" s="106" t="s">
        <v>404</v>
      </c>
      <c r="B83" t="s">
        <v>405</v>
      </c>
      <c r="C83" s="107">
        <v>8</v>
      </c>
      <c r="D83" s="97"/>
      <c r="E83" s="99">
        <f t="shared" si="1"/>
        <v>0</v>
      </c>
    </row>
    <row r="84" spans="1:5" s="105" customFormat="1" ht="12.75">
      <c r="A84" s="108" t="s">
        <v>406</v>
      </c>
      <c r="B84" s="105" t="s">
        <v>407</v>
      </c>
      <c r="C84" s="109">
        <v>6</v>
      </c>
      <c r="D84" s="102"/>
      <c r="E84" s="104">
        <f t="shared" si="1"/>
        <v>0</v>
      </c>
    </row>
    <row r="85" spans="1:5" s="105" customFormat="1" ht="12.75">
      <c r="A85" s="108" t="s">
        <v>408</v>
      </c>
      <c r="B85" s="105" t="s">
        <v>409</v>
      </c>
      <c r="C85" s="109">
        <v>9</v>
      </c>
      <c r="D85" s="102"/>
      <c r="E85" s="104">
        <f t="shared" si="1"/>
        <v>0</v>
      </c>
    </row>
    <row r="86" spans="1:5" ht="12.75">
      <c r="A86" s="96" t="s">
        <v>410</v>
      </c>
      <c r="B86" t="s">
        <v>411</v>
      </c>
      <c r="C86" s="97">
        <v>10</v>
      </c>
      <c r="D86" s="97"/>
      <c r="E86" s="99">
        <f t="shared" si="1"/>
        <v>0</v>
      </c>
    </row>
    <row r="87" spans="1:5" ht="12.75">
      <c r="A87" s="106" t="s">
        <v>412</v>
      </c>
      <c r="B87" t="s">
        <v>413</v>
      </c>
      <c r="C87" s="107">
        <v>9</v>
      </c>
      <c r="D87" s="97"/>
      <c r="E87" s="99">
        <f t="shared" si="1"/>
        <v>0</v>
      </c>
    </row>
    <row r="88" spans="1:5" ht="12.75">
      <c r="A88" s="96" t="s">
        <v>414</v>
      </c>
      <c r="B88" t="s">
        <v>415</v>
      </c>
      <c r="C88" s="97">
        <v>7</v>
      </c>
      <c r="D88" s="97"/>
      <c r="E88" s="99">
        <f t="shared" si="1"/>
        <v>0</v>
      </c>
    </row>
    <row r="89" spans="1:5" ht="12.75">
      <c r="A89" s="96" t="s">
        <v>416</v>
      </c>
      <c r="B89" t="s">
        <v>417</v>
      </c>
      <c r="C89" s="97">
        <v>7</v>
      </c>
      <c r="D89" s="97">
        <v>1</v>
      </c>
      <c r="E89" s="99">
        <f t="shared" si="1"/>
        <v>7</v>
      </c>
    </row>
    <row r="90" spans="1:5" ht="12.75">
      <c r="A90" s="106" t="s">
        <v>418</v>
      </c>
      <c r="B90" t="s">
        <v>419</v>
      </c>
      <c r="C90" s="107">
        <v>10</v>
      </c>
      <c r="D90" s="97"/>
      <c r="E90" s="99">
        <f t="shared" si="1"/>
        <v>0</v>
      </c>
    </row>
    <row r="91" spans="1:5" ht="12.75">
      <c r="A91" s="106" t="s">
        <v>420</v>
      </c>
      <c r="B91" t="s">
        <v>421</v>
      </c>
      <c r="C91" s="107">
        <v>8</v>
      </c>
      <c r="D91" s="97"/>
      <c r="E91" s="99">
        <f t="shared" si="1"/>
        <v>0</v>
      </c>
    </row>
    <row r="92" spans="1:5" ht="12.75">
      <c r="A92" s="106" t="s">
        <v>422</v>
      </c>
      <c r="B92" t="s">
        <v>423</v>
      </c>
      <c r="C92" s="107">
        <v>6</v>
      </c>
      <c r="D92" s="97"/>
      <c r="E92" s="99">
        <f t="shared" si="1"/>
        <v>0</v>
      </c>
    </row>
    <row r="93" spans="1:5" ht="12.75">
      <c r="A93" s="106" t="s">
        <v>424</v>
      </c>
      <c r="B93" s="110" t="s">
        <v>425</v>
      </c>
      <c r="C93" s="107">
        <v>7</v>
      </c>
      <c r="D93" s="97"/>
      <c r="E93" s="99">
        <f t="shared" si="1"/>
        <v>0</v>
      </c>
    </row>
    <row r="94" spans="1:5" ht="12.75">
      <c r="A94" s="106" t="s">
        <v>426</v>
      </c>
      <c r="B94" s="110" t="s">
        <v>427</v>
      </c>
      <c r="C94" s="107">
        <v>7</v>
      </c>
      <c r="D94" s="97"/>
      <c r="E94" s="99">
        <f t="shared" si="1"/>
        <v>0</v>
      </c>
    </row>
    <row r="95" spans="1:5" ht="12.75">
      <c r="A95" s="96" t="s">
        <v>428</v>
      </c>
      <c r="B95" s="113" t="s">
        <v>429</v>
      </c>
      <c r="C95" s="97">
        <v>8</v>
      </c>
      <c r="D95" s="97">
        <v>1</v>
      </c>
      <c r="E95" s="99">
        <f t="shared" si="1"/>
        <v>8</v>
      </c>
    </row>
    <row r="96" spans="1:5" ht="12.75">
      <c r="A96" s="106" t="s">
        <v>430</v>
      </c>
      <c r="B96" t="s">
        <v>431</v>
      </c>
      <c r="C96" s="107">
        <v>7</v>
      </c>
      <c r="D96" s="97"/>
      <c r="E96" s="99">
        <f t="shared" si="1"/>
        <v>0</v>
      </c>
    </row>
    <row r="97" spans="1:5" ht="12.75">
      <c r="A97" s="96" t="s">
        <v>432</v>
      </c>
      <c r="B97" t="s">
        <v>433</v>
      </c>
      <c r="C97" s="97">
        <v>8</v>
      </c>
      <c r="D97" s="98"/>
      <c r="E97" s="99">
        <f t="shared" si="1"/>
        <v>0</v>
      </c>
    </row>
    <row r="98" spans="1:5" ht="12.75">
      <c r="A98" s="106" t="s">
        <v>434</v>
      </c>
      <c r="B98" t="s">
        <v>435</v>
      </c>
      <c r="C98" s="107">
        <v>9</v>
      </c>
      <c r="D98" s="98"/>
      <c r="E98" s="99">
        <f t="shared" si="1"/>
        <v>0</v>
      </c>
    </row>
    <row r="99" spans="1:5" ht="12.75">
      <c r="A99" s="106" t="s">
        <v>436</v>
      </c>
      <c r="B99" t="s">
        <v>437</v>
      </c>
      <c r="C99" s="107">
        <v>9</v>
      </c>
      <c r="D99" s="98"/>
      <c r="E99" s="99">
        <f t="shared" si="1"/>
        <v>0</v>
      </c>
    </row>
    <row r="100" spans="1:5" ht="12.75">
      <c r="A100" s="106" t="s">
        <v>438</v>
      </c>
      <c r="B100" t="s">
        <v>439</v>
      </c>
      <c r="C100" s="107">
        <v>6</v>
      </c>
      <c r="D100" s="114"/>
      <c r="E100" s="99">
        <f t="shared" si="1"/>
        <v>0</v>
      </c>
    </row>
    <row r="101" spans="1:5" ht="12.75">
      <c r="A101" s="106" t="s">
        <v>440</v>
      </c>
      <c r="B101" t="s">
        <v>441</v>
      </c>
      <c r="C101" s="107">
        <v>6</v>
      </c>
      <c r="D101" s="97">
        <v>1</v>
      </c>
      <c r="E101" s="99">
        <f t="shared" si="1"/>
        <v>6</v>
      </c>
    </row>
    <row r="102" spans="1:5" ht="12.75">
      <c r="A102" s="96" t="s">
        <v>442</v>
      </c>
      <c r="B102" t="s">
        <v>443</v>
      </c>
      <c r="C102" s="97">
        <v>1</v>
      </c>
      <c r="D102" s="98"/>
      <c r="E102" s="99">
        <f t="shared" si="1"/>
        <v>0</v>
      </c>
    </row>
    <row r="103" spans="1:5" ht="12.75">
      <c r="A103" s="106" t="s">
        <v>444</v>
      </c>
      <c r="B103" t="s">
        <v>445</v>
      </c>
      <c r="C103" s="107">
        <v>5</v>
      </c>
      <c r="D103" s="98"/>
      <c r="E103" s="99">
        <f t="shared" si="1"/>
        <v>0</v>
      </c>
    </row>
    <row r="104" spans="1:5" ht="12.75">
      <c r="A104" s="106" t="s">
        <v>446</v>
      </c>
      <c r="B104" s="110" t="s">
        <v>447</v>
      </c>
      <c r="C104" s="107">
        <v>5</v>
      </c>
      <c r="D104" s="98"/>
      <c r="E104" s="99">
        <f t="shared" si="1"/>
        <v>0</v>
      </c>
    </row>
    <row r="105" spans="1:5" s="105" customFormat="1" ht="12.75">
      <c r="A105" s="108" t="s">
        <v>448</v>
      </c>
      <c r="B105" s="111" t="s">
        <v>449</v>
      </c>
      <c r="C105" s="109">
        <v>7</v>
      </c>
      <c r="D105" s="103"/>
      <c r="E105" s="104">
        <f t="shared" si="1"/>
        <v>0</v>
      </c>
    </row>
    <row r="106" spans="1:5" ht="12.75">
      <c r="A106" s="106" t="s">
        <v>450</v>
      </c>
      <c r="B106" t="s">
        <v>451</v>
      </c>
      <c r="C106" s="107">
        <v>9</v>
      </c>
      <c r="D106" s="98"/>
      <c r="E106" s="99">
        <f t="shared" si="1"/>
        <v>0</v>
      </c>
    </row>
    <row r="107" spans="1:5" ht="12.75">
      <c r="A107" s="106" t="s">
        <v>452</v>
      </c>
      <c r="B107" t="s">
        <v>453</v>
      </c>
      <c r="C107" s="107">
        <v>9</v>
      </c>
      <c r="D107" s="98"/>
      <c r="E107" s="99">
        <f t="shared" si="1"/>
        <v>0</v>
      </c>
    </row>
    <row r="108" spans="1:5" ht="12.75">
      <c r="A108" s="106" t="s">
        <v>454</v>
      </c>
      <c r="B108" t="s">
        <v>455</v>
      </c>
      <c r="C108" s="107">
        <v>7</v>
      </c>
      <c r="D108" s="98"/>
      <c r="E108" s="99">
        <f t="shared" si="1"/>
        <v>0</v>
      </c>
    </row>
    <row r="109" spans="1:5" s="105" customFormat="1" ht="12.75">
      <c r="A109" s="108" t="s">
        <v>456</v>
      </c>
      <c r="B109" s="105" t="s">
        <v>457</v>
      </c>
      <c r="C109" s="109">
        <v>9</v>
      </c>
      <c r="D109" s="103"/>
      <c r="E109" s="104">
        <f t="shared" si="1"/>
        <v>0</v>
      </c>
    </row>
    <row r="110" spans="1:5" ht="12.75">
      <c r="A110" s="106" t="s">
        <v>458</v>
      </c>
      <c r="B110" t="s">
        <v>459</v>
      </c>
      <c r="C110" s="107">
        <v>10</v>
      </c>
      <c r="D110" s="98"/>
      <c r="E110" s="99">
        <f t="shared" si="1"/>
        <v>0</v>
      </c>
    </row>
    <row r="111" spans="1:5" ht="12.75">
      <c r="A111" s="96" t="s">
        <v>460</v>
      </c>
      <c r="B111" s="110" t="s">
        <v>461</v>
      </c>
      <c r="C111" s="97">
        <v>8</v>
      </c>
      <c r="D111" s="98"/>
      <c r="E111" s="99">
        <f t="shared" si="1"/>
        <v>0</v>
      </c>
    </row>
    <row r="112" spans="1:5" ht="12.75">
      <c r="A112" s="106" t="s">
        <v>462</v>
      </c>
      <c r="B112" t="s">
        <v>463</v>
      </c>
      <c r="C112" s="107">
        <v>8</v>
      </c>
      <c r="D112" s="97"/>
      <c r="E112" s="99">
        <f t="shared" si="1"/>
        <v>0</v>
      </c>
    </row>
    <row r="113" spans="1:5" ht="12.75">
      <c r="A113" s="96" t="s">
        <v>464</v>
      </c>
      <c r="B113" t="s">
        <v>465</v>
      </c>
      <c r="C113" s="97">
        <v>6</v>
      </c>
      <c r="D113" s="98"/>
      <c r="E113" s="99">
        <f t="shared" si="1"/>
        <v>0</v>
      </c>
    </row>
    <row r="114" spans="1:5" ht="12.75">
      <c r="A114" s="96" t="s">
        <v>466</v>
      </c>
      <c r="B114" t="s">
        <v>467</v>
      </c>
      <c r="C114" s="97">
        <v>8</v>
      </c>
      <c r="D114" s="98"/>
      <c r="E114" s="99">
        <f t="shared" si="1"/>
        <v>0</v>
      </c>
    </row>
    <row r="115" spans="1:5" ht="12.75">
      <c r="A115" s="106" t="s">
        <v>468</v>
      </c>
      <c r="B115" t="s">
        <v>618</v>
      </c>
      <c r="C115" s="107">
        <v>7</v>
      </c>
      <c r="D115" s="98">
        <v>1</v>
      </c>
      <c r="E115" s="99">
        <f t="shared" si="1"/>
        <v>7</v>
      </c>
    </row>
    <row r="116" spans="1:5" ht="12.75">
      <c r="A116" s="96" t="s">
        <v>469</v>
      </c>
      <c r="B116" t="s">
        <v>470</v>
      </c>
      <c r="C116" s="97">
        <v>9</v>
      </c>
      <c r="D116" s="98"/>
      <c r="E116" s="99">
        <f t="shared" si="1"/>
        <v>0</v>
      </c>
    </row>
    <row r="117" spans="1:5" ht="12.75">
      <c r="A117" s="96" t="s">
        <v>471</v>
      </c>
      <c r="B117" t="s">
        <v>472</v>
      </c>
      <c r="C117" s="97">
        <v>6</v>
      </c>
      <c r="D117" s="98">
        <v>1</v>
      </c>
      <c r="E117" s="99">
        <f t="shared" si="1"/>
        <v>6</v>
      </c>
    </row>
    <row r="118" spans="1:5" ht="12.75">
      <c r="A118" s="106" t="s">
        <v>473</v>
      </c>
      <c r="B118" t="s">
        <v>474</v>
      </c>
      <c r="C118" s="107">
        <v>5</v>
      </c>
      <c r="D118" s="103"/>
      <c r="E118" s="99">
        <f t="shared" si="1"/>
        <v>0</v>
      </c>
    </row>
    <row r="119" spans="1:5" ht="12.75">
      <c r="A119" s="96" t="s">
        <v>475</v>
      </c>
      <c r="B119" t="s">
        <v>476</v>
      </c>
      <c r="C119" s="97">
        <v>7</v>
      </c>
      <c r="D119" s="98"/>
      <c r="E119" s="99">
        <f t="shared" si="1"/>
        <v>0</v>
      </c>
    </row>
    <row r="120" spans="1:5" ht="12.75">
      <c r="A120" s="106" t="s">
        <v>477</v>
      </c>
      <c r="B120" t="s">
        <v>478</v>
      </c>
      <c r="C120" s="107">
        <v>10</v>
      </c>
      <c r="D120" s="98"/>
      <c r="E120" s="99">
        <f t="shared" si="1"/>
        <v>0</v>
      </c>
    </row>
    <row r="121" spans="1:5" ht="12.75">
      <c r="A121" s="96" t="s">
        <v>479</v>
      </c>
      <c r="B121" t="s">
        <v>480</v>
      </c>
      <c r="C121" s="97">
        <v>9</v>
      </c>
      <c r="D121" s="98"/>
      <c r="E121" s="99">
        <f t="shared" si="1"/>
        <v>0</v>
      </c>
    </row>
    <row r="122" spans="1:5" ht="12.75">
      <c r="A122" s="106" t="s">
        <v>481</v>
      </c>
      <c r="B122" t="s">
        <v>482</v>
      </c>
      <c r="C122" s="107">
        <v>8</v>
      </c>
      <c r="D122" s="98"/>
      <c r="E122" s="99">
        <f t="shared" si="1"/>
        <v>0</v>
      </c>
    </row>
    <row r="123" spans="1:5" ht="12.75">
      <c r="A123" s="96" t="s">
        <v>483</v>
      </c>
      <c r="B123" t="s">
        <v>484</v>
      </c>
      <c r="C123" s="97">
        <v>10</v>
      </c>
      <c r="D123" s="98"/>
      <c r="E123" s="99">
        <f t="shared" si="1"/>
        <v>0</v>
      </c>
    </row>
    <row r="124" spans="1:5" ht="12.75">
      <c r="A124" s="106" t="s">
        <v>485</v>
      </c>
      <c r="B124" t="s">
        <v>486</v>
      </c>
      <c r="C124" s="107">
        <v>7</v>
      </c>
      <c r="D124" s="98"/>
      <c r="E124" s="99">
        <f t="shared" si="1"/>
        <v>0</v>
      </c>
    </row>
    <row r="125" spans="1:5" ht="12.75">
      <c r="A125" s="106" t="s">
        <v>487</v>
      </c>
      <c r="B125" t="s">
        <v>488</v>
      </c>
      <c r="C125" s="107">
        <v>5</v>
      </c>
      <c r="D125" s="98">
        <v>1</v>
      </c>
      <c r="E125" s="99">
        <f t="shared" si="1"/>
        <v>5</v>
      </c>
    </row>
    <row r="126" spans="1:5" ht="12.75">
      <c r="A126" s="106" t="s">
        <v>489</v>
      </c>
      <c r="B126" t="s">
        <v>490</v>
      </c>
      <c r="C126" s="107">
        <v>8</v>
      </c>
      <c r="D126" s="98"/>
      <c r="E126" s="99">
        <f t="shared" si="1"/>
        <v>0</v>
      </c>
    </row>
    <row r="127" spans="1:5" ht="12.75">
      <c r="A127" s="106" t="s">
        <v>491</v>
      </c>
      <c r="B127" t="s">
        <v>492</v>
      </c>
      <c r="C127" s="107">
        <v>8</v>
      </c>
      <c r="D127" s="98"/>
      <c r="E127" s="99">
        <f t="shared" si="1"/>
        <v>0</v>
      </c>
    </row>
    <row r="128" spans="1:5" ht="12.75">
      <c r="A128" s="96" t="s">
        <v>493</v>
      </c>
      <c r="B128" t="s">
        <v>494</v>
      </c>
      <c r="C128" s="97">
        <v>8</v>
      </c>
      <c r="D128" s="98"/>
      <c r="E128" s="99">
        <f t="shared" si="1"/>
        <v>0</v>
      </c>
    </row>
    <row r="129" spans="1:5" ht="12.75">
      <c r="A129" s="96" t="s">
        <v>495</v>
      </c>
      <c r="B129" t="s">
        <v>496</v>
      </c>
      <c r="C129" s="97">
        <v>10</v>
      </c>
      <c r="D129" s="98"/>
      <c r="E129" s="99">
        <f t="shared" si="1"/>
        <v>0</v>
      </c>
    </row>
    <row r="130" spans="1:5" ht="12.75">
      <c r="A130" s="106" t="s">
        <v>497</v>
      </c>
      <c r="B130" t="s">
        <v>498</v>
      </c>
      <c r="C130" s="107">
        <v>6</v>
      </c>
      <c r="D130" s="98">
        <v>1</v>
      </c>
      <c r="E130" s="99">
        <f t="shared" si="1"/>
        <v>6</v>
      </c>
    </row>
    <row r="131" spans="1:5" s="105" customFormat="1" ht="12.75">
      <c r="A131" s="108" t="s">
        <v>499</v>
      </c>
      <c r="B131" s="105" t="s">
        <v>500</v>
      </c>
      <c r="C131" s="109">
        <v>8</v>
      </c>
      <c r="D131" s="103"/>
      <c r="E131" s="104">
        <f t="shared" si="1"/>
        <v>0</v>
      </c>
    </row>
    <row r="132" spans="1:5" s="105" customFormat="1" ht="12.75">
      <c r="A132" s="108" t="s">
        <v>501</v>
      </c>
      <c r="B132" s="105" t="s">
        <v>502</v>
      </c>
      <c r="C132" s="109">
        <v>9</v>
      </c>
      <c r="D132" s="103"/>
      <c r="E132" s="104">
        <f t="shared" si="1"/>
        <v>0</v>
      </c>
    </row>
    <row r="133" spans="1:5" ht="12.75">
      <c r="A133" s="106" t="s">
        <v>503</v>
      </c>
      <c r="B133" t="s">
        <v>504</v>
      </c>
      <c r="C133" s="107">
        <v>7</v>
      </c>
      <c r="D133" s="98"/>
      <c r="E133" s="99">
        <f t="shared" si="1"/>
        <v>0</v>
      </c>
    </row>
    <row r="134" spans="1:5" ht="12.75">
      <c r="A134" s="106" t="s">
        <v>505</v>
      </c>
      <c r="B134" s="110" t="s">
        <v>506</v>
      </c>
      <c r="C134" s="107">
        <v>8</v>
      </c>
      <c r="D134" s="98"/>
      <c r="E134" s="99">
        <f t="shared" si="1"/>
        <v>0</v>
      </c>
    </row>
    <row r="135" spans="1:5" ht="12.75">
      <c r="A135" s="106" t="s">
        <v>507</v>
      </c>
      <c r="B135" t="s">
        <v>508</v>
      </c>
      <c r="C135" s="107">
        <v>9</v>
      </c>
      <c r="D135" s="98"/>
      <c r="E135" s="99">
        <f t="shared" si="1"/>
        <v>0</v>
      </c>
    </row>
    <row r="136" spans="1:5" ht="12.75">
      <c r="A136" s="96" t="s">
        <v>509</v>
      </c>
      <c r="B136" t="s">
        <v>510</v>
      </c>
      <c r="C136" s="97">
        <v>7</v>
      </c>
      <c r="D136" s="98"/>
      <c r="E136" s="99">
        <f t="shared" si="1"/>
        <v>0</v>
      </c>
    </row>
    <row r="137" spans="1:5" ht="12.75">
      <c r="A137" s="96" t="s">
        <v>511</v>
      </c>
      <c r="B137" t="s">
        <v>512</v>
      </c>
      <c r="C137" s="97">
        <v>8</v>
      </c>
      <c r="D137" s="98"/>
      <c r="E137" s="99">
        <f t="shared" si="1"/>
        <v>0</v>
      </c>
    </row>
    <row r="138" spans="1:5" ht="12.75">
      <c r="A138" s="96" t="s">
        <v>513</v>
      </c>
      <c r="B138" t="s">
        <v>514</v>
      </c>
      <c r="C138" s="97">
        <v>9</v>
      </c>
      <c r="D138" s="98"/>
      <c r="E138" s="99">
        <f aca="true" t="shared" si="2" ref="E138:E189">C138*D138</f>
        <v>0</v>
      </c>
    </row>
    <row r="139" spans="1:5" s="105" customFormat="1" ht="12.75">
      <c r="A139" s="100" t="s">
        <v>515</v>
      </c>
      <c r="B139" s="105" t="s">
        <v>516</v>
      </c>
      <c r="C139" s="102">
        <v>9</v>
      </c>
      <c r="D139" s="103"/>
      <c r="E139" s="104">
        <f t="shared" si="2"/>
        <v>0</v>
      </c>
    </row>
    <row r="140" spans="1:5" ht="12.75">
      <c r="A140" s="96" t="s">
        <v>517</v>
      </c>
      <c r="B140" t="s">
        <v>518</v>
      </c>
      <c r="C140" s="97">
        <v>7</v>
      </c>
      <c r="D140" s="98">
        <v>1</v>
      </c>
      <c r="E140" s="99">
        <f t="shared" si="2"/>
        <v>7</v>
      </c>
    </row>
    <row r="141" spans="1:5" ht="12.75">
      <c r="A141" s="106" t="s">
        <v>519</v>
      </c>
      <c r="B141" t="s">
        <v>520</v>
      </c>
      <c r="C141" s="107">
        <v>9</v>
      </c>
      <c r="D141" s="98">
        <v>1</v>
      </c>
      <c r="E141" s="99">
        <f t="shared" si="2"/>
        <v>9</v>
      </c>
    </row>
    <row r="142" spans="1:5" ht="12.75">
      <c r="A142" s="106" t="s">
        <v>521</v>
      </c>
      <c r="B142" t="s">
        <v>522</v>
      </c>
      <c r="C142" s="107">
        <v>3</v>
      </c>
      <c r="D142" s="98"/>
      <c r="E142" s="99">
        <f t="shared" si="2"/>
        <v>0</v>
      </c>
    </row>
    <row r="143" spans="1:5" ht="12.75">
      <c r="A143" s="106" t="s">
        <v>523</v>
      </c>
      <c r="B143" t="s">
        <v>524</v>
      </c>
      <c r="C143" s="107">
        <v>8</v>
      </c>
      <c r="D143" s="98"/>
      <c r="E143" s="99">
        <f t="shared" si="2"/>
        <v>0</v>
      </c>
    </row>
    <row r="144" spans="1:5" s="105" customFormat="1" ht="12.75">
      <c r="A144" s="108" t="s">
        <v>525</v>
      </c>
      <c r="B144" s="105" t="s">
        <v>526</v>
      </c>
      <c r="C144" s="109">
        <v>6</v>
      </c>
      <c r="D144" s="103"/>
      <c r="E144" s="104">
        <f t="shared" si="2"/>
        <v>0</v>
      </c>
    </row>
    <row r="145" spans="1:5" s="105" customFormat="1" ht="12.75">
      <c r="A145" s="108" t="s">
        <v>527</v>
      </c>
      <c r="B145" s="105" t="s">
        <v>528</v>
      </c>
      <c r="C145" s="109">
        <v>10</v>
      </c>
      <c r="D145" s="103"/>
      <c r="E145" s="104">
        <f t="shared" si="2"/>
        <v>0</v>
      </c>
    </row>
    <row r="146" spans="1:5" ht="12.75">
      <c r="A146" s="96" t="s">
        <v>529</v>
      </c>
      <c r="B146" t="s">
        <v>530</v>
      </c>
      <c r="C146" s="97">
        <v>5</v>
      </c>
      <c r="D146" s="98"/>
      <c r="E146" s="99">
        <f t="shared" si="2"/>
        <v>0</v>
      </c>
    </row>
    <row r="147" spans="1:5" ht="25.5">
      <c r="A147" s="96" t="s">
        <v>531</v>
      </c>
      <c r="B147" s="110" t="s">
        <v>532</v>
      </c>
      <c r="C147" s="97">
        <v>10</v>
      </c>
      <c r="D147" s="98"/>
      <c r="E147" s="99">
        <f t="shared" si="2"/>
        <v>0</v>
      </c>
    </row>
    <row r="148" spans="1:5" ht="12.75">
      <c r="A148" s="96" t="s">
        <v>533</v>
      </c>
      <c r="B148" t="s">
        <v>534</v>
      </c>
      <c r="C148" s="97">
        <v>5</v>
      </c>
      <c r="D148" s="98"/>
      <c r="E148" s="99">
        <f t="shared" si="2"/>
        <v>0</v>
      </c>
    </row>
    <row r="149" spans="1:5" ht="12.75">
      <c r="A149" s="106" t="s">
        <v>535</v>
      </c>
      <c r="B149" t="s">
        <v>536</v>
      </c>
      <c r="C149" s="107">
        <v>9</v>
      </c>
      <c r="D149" s="98"/>
      <c r="E149" s="99">
        <f t="shared" si="2"/>
        <v>0</v>
      </c>
    </row>
    <row r="150" spans="1:5" ht="25.5">
      <c r="A150" s="106" t="s">
        <v>537</v>
      </c>
      <c r="B150" t="s">
        <v>538</v>
      </c>
      <c r="C150" s="107">
        <v>4</v>
      </c>
      <c r="D150" s="112"/>
      <c r="E150" s="99">
        <f t="shared" si="2"/>
        <v>0</v>
      </c>
    </row>
    <row r="151" spans="1:5" s="105" customFormat="1" ht="12.75">
      <c r="A151" s="108" t="s">
        <v>539</v>
      </c>
      <c r="B151" s="105" t="s">
        <v>540</v>
      </c>
      <c r="C151" s="109">
        <v>4</v>
      </c>
      <c r="D151" s="103"/>
      <c r="E151" s="104">
        <f t="shared" si="2"/>
        <v>0</v>
      </c>
    </row>
    <row r="152" spans="1:5" s="105" customFormat="1" ht="12.75">
      <c r="A152" s="108" t="s">
        <v>541</v>
      </c>
      <c r="B152" s="105" t="s">
        <v>542</v>
      </c>
      <c r="C152" s="109">
        <v>6</v>
      </c>
      <c r="D152" s="103"/>
      <c r="E152" s="104">
        <f t="shared" si="2"/>
        <v>0</v>
      </c>
    </row>
    <row r="153" spans="1:5" s="105" customFormat="1" ht="12.75">
      <c r="A153" s="108" t="s">
        <v>543</v>
      </c>
      <c r="B153" s="105" t="s">
        <v>544</v>
      </c>
      <c r="C153" s="109">
        <v>4</v>
      </c>
      <c r="D153" s="103"/>
      <c r="E153" s="104">
        <f t="shared" si="2"/>
        <v>0</v>
      </c>
    </row>
    <row r="154" spans="1:5" s="105" customFormat="1" ht="12.75">
      <c r="A154" s="108" t="s">
        <v>545</v>
      </c>
      <c r="B154" s="105" t="s">
        <v>546</v>
      </c>
      <c r="C154" s="109">
        <v>5</v>
      </c>
      <c r="D154" s="103"/>
      <c r="E154" s="104">
        <f t="shared" si="2"/>
        <v>0</v>
      </c>
    </row>
    <row r="155" spans="1:5" s="105" customFormat="1" ht="12.75">
      <c r="A155" s="108" t="s">
        <v>547</v>
      </c>
      <c r="B155" s="105" t="s">
        <v>548</v>
      </c>
      <c r="C155" s="109">
        <v>5</v>
      </c>
      <c r="D155" s="103"/>
      <c r="E155" s="104">
        <f t="shared" si="2"/>
        <v>0</v>
      </c>
    </row>
    <row r="156" spans="1:5" ht="12.75">
      <c r="A156" s="106" t="s">
        <v>549</v>
      </c>
      <c r="B156" s="113" t="s">
        <v>550</v>
      </c>
      <c r="C156" s="107">
        <v>8</v>
      </c>
      <c r="D156" s="98"/>
      <c r="E156" s="99">
        <f t="shared" si="2"/>
        <v>0</v>
      </c>
    </row>
    <row r="157" spans="1:5" ht="12.75">
      <c r="A157" s="96" t="s">
        <v>551</v>
      </c>
      <c r="B157" s="113" t="s">
        <v>552</v>
      </c>
      <c r="C157" s="97">
        <v>8</v>
      </c>
      <c r="D157" s="98"/>
      <c r="E157" s="99">
        <f t="shared" si="2"/>
        <v>0</v>
      </c>
    </row>
    <row r="158" spans="1:5" ht="12.75">
      <c r="A158" s="106" t="s">
        <v>553</v>
      </c>
      <c r="B158" s="8" t="s">
        <v>554</v>
      </c>
      <c r="C158" s="107">
        <v>9</v>
      </c>
      <c r="D158" s="98"/>
      <c r="E158" s="99">
        <f t="shared" si="2"/>
        <v>0</v>
      </c>
    </row>
    <row r="159" spans="1:5" ht="12.75">
      <c r="A159" s="96" t="s">
        <v>555</v>
      </c>
      <c r="B159" s="113" t="s">
        <v>556</v>
      </c>
      <c r="C159" s="97">
        <v>8</v>
      </c>
      <c r="D159" s="98"/>
      <c r="E159" s="99">
        <f t="shared" si="2"/>
        <v>0</v>
      </c>
    </row>
    <row r="160" spans="1:5" ht="12.75">
      <c r="A160" s="96" t="s">
        <v>557</v>
      </c>
      <c r="B160" t="s">
        <v>558</v>
      </c>
      <c r="C160" s="97">
        <v>5</v>
      </c>
      <c r="D160" s="98"/>
      <c r="E160" s="99">
        <f t="shared" si="2"/>
        <v>0</v>
      </c>
    </row>
    <row r="161" spans="1:5" ht="12.75">
      <c r="A161" s="106" t="s">
        <v>559</v>
      </c>
      <c r="B161" s="106" t="s">
        <v>560</v>
      </c>
      <c r="C161" s="107">
        <v>10</v>
      </c>
      <c r="D161" s="98"/>
      <c r="E161" s="99">
        <f t="shared" si="2"/>
        <v>0</v>
      </c>
    </row>
    <row r="162" spans="1:5" s="105" customFormat="1" ht="12.75">
      <c r="A162" s="108" t="s">
        <v>561</v>
      </c>
      <c r="B162" s="115" t="s">
        <v>562</v>
      </c>
      <c r="C162" s="109">
        <v>9</v>
      </c>
      <c r="D162" s="103"/>
      <c r="E162" s="104">
        <f t="shared" si="2"/>
        <v>0</v>
      </c>
    </row>
    <row r="163" spans="1:5" s="105" customFormat="1" ht="12.75">
      <c r="A163" s="108" t="s">
        <v>563</v>
      </c>
      <c r="B163" s="115" t="s">
        <v>564</v>
      </c>
      <c r="C163" s="109">
        <v>5</v>
      </c>
      <c r="D163" s="103"/>
      <c r="E163" s="104">
        <f t="shared" si="2"/>
        <v>0</v>
      </c>
    </row>
    <row r="164" spans="1:5" s="105" customFormat="1" ht="12.75">
      <c r="A164" s="108" t="s">
        <v>565</v>
      </c>
      <c r="B164" s="115" t="s">
        <v>566</v>
      </c>
      <c r="C164" s="109">
        <v>6</v>
      </c>
      <c r="D164" s="103"/>
      <c r="E164" s="104">
        <f t="shared" si="2"/>
        <v>0</v>
      </c>
    </row>
    <row r="165" spans="1:5" ht="12.75">
      <c r="A165" s="106" t="s">
        <v>567</v>
      </c>
      <c r="B165" t="s">
        <v>568</v>
      </c>
      <c r="C165" s="107">
        <v>5</v>
      </c>
      <c r="D165" s="98"/>
      <c r="E165" s="99">
        <f t="shared" si="2"/>
        <v>0</v>
      </c>
    </row>
    <row r="166" spans="1:5" ht="12.75">
      <c r="A166" s="96" t="s">
        <v>569</v>
      </c>
      <c r="B166" t="s">
        <v>570</v>
      </c>
      <c r="C166" s="97">
        <v>8</v>
      </c>
      <c r="D166" s="98"/>
      <c r="E166" s="99">
        <f t="shared" si="2"/>
        <v>0</v>
      </c>
    </row>
    <row r="167" spans="1:5" ht="12.75">
      <c r="A167" s="106" t="s">
        <v>571</v>
      </c>
      <c r="B167" t="s">
        <v>572</v>
      </c>
      <c r="C167" s="107">
        <v>3</v>
      </c>
      <c r="D167" s="98">
        <v>1</v>
      </c>
      <c r="E167" s="99">
        <f t="shared" si="2"/>
        <v>3</v>
      </c>
    </row>
    <row r="168" spans="1:5" ht="12.75">
      <c r="A168" s="96" t="s">
        <v>573</v>
      </c>
      <c r="B168" t="s">
        <v>574</v>
      </c>
      <c r="C168" s="97">
        <v>9</v>
      </c>
      <c r="D168" s="98"/>
      <c r="E168" s="99">
        <f t="shared" si="2"/>
        <v>0</v>
      </c>
    </row>
    <row r="169" spans="1:5" s="105" customFormat="1" ht="12.75">
      <c r="A169" s="100" t="s">
        <v>575</v>
      </c>
      <c r="B169" s="105" t="s">
        <v>576</v>
      </c>
      <c r="C169" s="102">
        <v>4</v>
      </c>
      <c r="D169" s="103"/>
      <c r="E169" s="104">
        <f t="shared" si="2"/>
        <v>0</v>
      </c>
    </row>
    <row r="170" spans="1:5" s="105" customFormat="1" ht="12.75">
      <c r="A170" s="100" t="s">
        <v>577</v>
      </c>
      <c r="B170" s="105" t="s">
        <v>578</v>
      </c>
      <c r="C170" s="102">
        <v>8</v>
      </c>
      <c r="D170" s="103"/>
      <c r="E170" s="104">
        <f t="shared" si="2"/>
        <v>0</v>
      </c>
    </row>
    <row r="171" spans="1:5" s="105" customFormat="1" ht="12.75">
      <c r="A171" s="100" t="s">
        <v>579</v>
      </c>
      <c r="B171" s="105" t="s">
        <v>580</v>
      </c>
      <c r="C171" s="102">
        <v>9</v>
      </c>
      <c r="D171" s="103"/>
      <c r="E171" s="104">
        <f t="shared" si="2"/>
        <v>0</v>
      </c>
    </row>
    <row r="172" spans="1:5" ht="12.75">
      <c r="A172" s="96" t="s">
        <v>581</v>
      </c>
      <c r="B172" t="s">
        <v>582</v>
      </c>
      <c r="C172" s="97">
        <v>1</v>
      </c>
      <c r="D172" s="98"/>
      <c r="E172" s="99">
        <f t="shared" si="2"/>
        <v>0</v>
      </c>
    </row>
    <row r="173" spans="1:5" ht="12.75">
      <c r="A173" s="106" t="s">
        <v>583</v>
      </c>
      <c r="B173" t="s">
        <v>584</v>
      </c>
      <c r="C173" s="107">
        <v>1</v>
      </c>
      <c r="D173" s="98"/>
      <c r="E173" s="99">
        <f t="shared" si="2"/>
        <v>0</v>
      </c>
    </row>
    <row r="174" spans="1:5" ht="12.75">
      <c r="A174" s="106" t="s">
        <v>585</v>
      </c>
      <c r="B174" t="s">
        <v>586</v>
      </c>
      <c r="C174" s="107">
        <v>10</v>
      </c>
      <c r="D174" s="97"/>
      <c r="E174" s="99">
        <f t="shared" si="2"/>
        <v>0</v>
      </c>
    </row>
    <row r="175" spans="1:5" ht="12.75">
      <c r="A175" s="106" t="s">
        <v>587</v>
      </c>
      <c r="B175" t="s">
        <v>588</v>
      </c>
      <c r="C175" s="107">
        <v>9</v>
      </c>
      <c r="D175" s="97"/>
      <c r="E175" s="99">
        <f t="shared" si="2"/>
        <v>0</v>
      </c>
    </row>
    <row r="176" spans="1:5" ht="12.75">
      <c r="A176" s="106" t="s">
        <v>589</v>
      </c>
      <c r="B176" t="s">
        <v>590</v>
      </c>
      <c r="C176" s="107">
        <v>9</v>
      </c>
      <c r="D176" s="97"/>
      <c r="E176" s="99">
        <f t="shared" si="2"/>
        <v>0</v>
      </c>
    </row>
    <row r="177" spans="1:5" ht="12.75">
      <c r="A177" s="106" t="s">
        <v>591</v>
      </c>
      <c r="B177" t="s">
        <v>592</v>
      </c>
      <c r="C177" s="107">
        <v>9</v>
      </c>
      <c r="D177" s="97"/>
      <c r="E177" s="99">
        <f t="shared" si="2"/>
        <v>0</v>
      </c>
    </row>
    <row r="178" spans="1:5" ht="12.75">
      <c r="A178" s="96" t="s">
        <v>593</v>
      </c>
      <c r="B178" t="s">
        <v>619</v>
      </c>
      <c r="C178" s="97">
        <v>10</v>
      </c>
      <c r="D178" s="97"/>
      <c r="E178" s="99">
        <f t="shared" si="2"/>
        <v>0</v>
      </c>
    </row>
    <row r="179" spans="1:5" ht="12.75">
      <c r="A179" s="106" t="s">
        <v>594</v>
      </c>
      <c r="B179" t="s">
        <v>595</v>
      </c>
      <c r="C179" s="107">
        <v>9</v>
      </c>
      <c r="D179" s="97"/>
      <c r="E179" s="99">
        <f t="shared" si="2"/>
        <v>0</v>
      </c>
    </row>
    <row r="180" spans="1:5" ht="12.75">
      <c r="A180" s="106" t="s">
        <v>596</v>
      </c>
      <c r="B180" t="s">
        <v>597</v>
      </c>
      <c r="C180" s="107">
        <v>9</v>
      </c>
      <c r="D180" s="97"/>
      <c r="E180" s="99">
        <f t="shared" si="2"/>
        <v>0</v>
      </c>
    </row>
    <row r="181" spans="1:5" ht="12.75">
      <c r="A181" s="106" t="s">
        <v>598</v>
      </c>
      <c r="B181" t="s">
        <v>599</v>
      </c>
      <c r="C181" s="107">
        <v>7</v>
      </c>
      <c r="D181" s="97"/>
      <c r="E181" s="99">
        <f t="shared" si="2"/>
        <v>0</v>
      </c>
    </row>
    <row r="182" spans="1:5" s="105" customFormat="1" ht="12.75">
      <c r="A182" s="108" t="s">
        <v>600</v>
      </c>
      <c r="B182" s="105" t="s">
        <v>601</v>
      </c>
      <c r="C182" s="109">
        <v>9</v>
      </c>
      <c r="D182" s="102"/>
      <c r="E182" s="104">
        <f t="shared" si="2"/>
        <v>0</v>
      </c>
    </row>
    <row r="183" spans="1:5" ht="12.75">
      <c r="A183" s="106" t="s">
        <v>602</v>
      </c>
      <c r="B183" t="s">
        <v>603</v>
      </c>
      <c r="C183" s="107">
        <v>6</v>
      </c>
      <c r="D183" s="102">
        <v>1</v>
      </c>
      <c r="E183" s="99">
        <f t="shared" si="2"/>
        <v>6</v>
      </c>
    </row>
    <row r="184" spans="1:5" s="105" customFormat="1" ht="12.75">
      <c r="A184" s="108" t="s">
        <v>604</v>
      </c>
      <c r="B184" s="105" t="s">
        <v>605</v>
      </c>
      <c r="C184" s="109">
        <v>3</v>
      </c>
      <c r="D184" s="102"/>
      <c r="E184" s="104">
        <f t="shared" si="2"/>
        <v>0</v>
      </c>
    </row>
    <row r="185" spans="1:5" ht="12.75">
      <c r="A185" s="96" t="s">
        <v>606</v>
      </c>
      <c r="B185" t="s">
        <v>607</v>
      </c>
      <c r="C185" s="97">
        <v>5</v>
      </c>
      <c r="D185" s="97"/>
      <c r="E185" s="99">
        <f t="shared" si="2"/>
        <v>0</v>
      </c>
    </row>
    <row r="186" spans="1:5" ht="12.75">
      <c r="A186" s="96" t="s">
        <v>608</v>
      </c>
      <c r="B186" s="113" t="s">
        <v>609</v>
      </c>
      <c r="C186" s="97">
        <v>6</v>
      </c>
      <c r="D186" s="97"/>
      <c r="E186" s="99">
        <f t="shared" si="2"/>
        <v>0</v>
      </c>
    </row>
    <row r="187" spans="1:5" ht="12.75">
      <c r="A187" s="96" t="s">
        <v>610</v>
      </c>
      <c r="B187" s="113" t="s">
        <v>611</v>
      </c>
      <c r="C187" s="97">
        <v>7</v>
      </c>
      <c r="D187" s="97"/>
      <c r="E187" s="99">
        <f t="shared" si="2"/>
        <v>0</v>
      </c>
    </row>
    <row r="188" spans="1:5" ht="12.75">
      <c r="A188" s="106" t="s">
        <v>612</v>
      </c>
      <c r="B188" s="106" t="s">
        <v>612</v>
      </c>
      <c r="C188" s="97">
        <v>8</v>
      </c>
      <c r="D188" s="97"/>
      <c r="E188" s="99">
        <f t="shared" si="2"/>
        <v>0</v>
      </c>
    </row>
    <row r="189" spans="1:5" ht="12.75">
      <c r="A189" s="106" t="s">
        <v>613</v>
      </c>
      <c r="B189" t="s">
        <v>614</v>
      </c>
      <c r="C189" s="107">
        <v>8</v>
      </c>
      <c r="D189" s="97"/>
      <c r="E189" s="99">
        <f t="shared" si="2"/>
        <v>0</v>
      </c>
    </row>
    <row r="190" spans="1:5" ht="12.75">
      <c r="A190" s="116"/>
      <c r="B190" s="116"/>
      <c r="C190" s="117"/>
      <c r="D190" s="97"/>
      <c r="E190" s="118"/>
    </row>
    <row r="191" spans="1:5" ht="12.75">
      <c r="A191" s="116" t="s">
        <v>615</v>
      </c>
      <c r="B191" s="116"/>
      <c r="D191" s="119">
        <f>SUM(D9:D189)</f>
        <v>17</v>
      </c>
      <c r="E191" s="120"/>
    </row>
    <row r="192" spans="1:5" ht="12.75">
      <c r="A192" s="116" t="s">
        <v>616</v>
      </c>
      <c r="B192" s="116"/>
      <c r="C192" s="91"/>
      <c r="E192">
        <f>(SUM(E9:E189)/D191)</f>
        <v>6.176470588235294</v>
      </c>
    </row>
    <row r="193" spans="1:5" ht="12.75">
      <c r="A193" s="116" t="s">
        <v>617</v>
      </c>
      <c r="B193" s="116"/>
      <c r="C193" s="120"/>
      <c r="E193" s="121">
        <f>(SUM(E9:E189)/D191)*SQRT(D191)</f>
        <v>25.466240628814962</v>
      </c>
    </row>
    <row r="195" spans="1:3" ht="12.75">
      <c r="A195" s="116"/>
      <c r="B195" s="116"/>
      <c r="C195" s="91"/>
    </row>
    <row r="196" ht="12.75">
      <c r="C196" s="91"/>
    </row>
    <row r="197" spans="1:3" ht="12.75">
      <c r="A197" s="116"/>
      <c r="B197" s="116"/>
      <c r="C197" s="91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49">
      <selection activeCell="G76" sqref="G76"/>
    </sheetView>
  </sheetViews>
  <sheetFormatPr defaultColWidth="9.140625" defaultRowHeight="12.75"/>
  <sheetData>
    <row r="1" spans="1:19" ht="12.75">
      <c r="A1" t="s">
        <v>31</v>
      </c>
      <c r="B1" t="s">
        <v>26</v>
      </c>
      <c r="C1" t="str">
        <f>'ENTRY '!U1</f>
        <v>Ceratophyllum demersum,Coontail</v>
      </c>
      <c r="D1" t="str">
        <f>'ENTRY '!V1</f>
        <v>Ceratophyllum echinatum,Spiny hornwort</v>
      </c>
      <c r="E1" t="str">
        <f>'ENTRY '!W1</f>
        <v>Chara ,Muskgrasses</v>
      </c>
      <c r="F1" t="str">
        <f>'ENTRY '!AD1</f>
        <v>Elodea canadensis,Common waterweed</v>
      </c>
      <c r="G1" t="str">
        <f>'ENTRY '!AI1</f>
        <v>Heteranthera dubia,Water star-grass</v>
      </c>
      <c r="H1" t="str">
        <f>'ENTRY '!AS1</f>
        <v>moss</v>
      </c>
      <c r="I1" t="str">
        <f>'ENTRY '!AW1</f>
        <v>Myriophyllum sibiricum,Northern water milfoil</v>
      </c>
      <c r="J1" t="str">
        <f>'ENTRY '!AZ1</f>
        <v>Najas flexilis,Bushy pondweed</v>
      </c>
      <c r="K1" t="str">
        <f>'ENTRY '!BA1</f>
        <v>Najas gracillima,Northern naiad</v>
      </c>
      <c r="L1" t="str">
        <f>'ENTRY '!BC1</f>
        <v>Nitella sp.,Nitella</v>
      </c>
      <c r="M1" t="str">
        <f>'ENTRY '!BF1</f>
        <v>Nymphaea odorata,White water lily</v>
      </c>
      <c r="N1" t="str">
        <f>'ENTRY '!BS1</f>
        <v>Potamogeton gramineus,Variable pondweed</v>
      </c>
      <c r="O1" t="str">
        <f>'ENTRY '!BU1</f>
        <v>Potamogeton illinoensis,Illinois pondweed</v>
      </c>
      <c r="P1" t="str">
        <f>'ENTRY '!CB1</f>
        <v>Potamogeton richardsonii,Clasping-leaf pondweed</v>
      </c>
      <c r="Q1" t="str">
        <f>'ENTRY '!CG1</f>
        <v>Potamogeton zosteriformis,Flat-stem pondweed</v>
      </c>
      <c r="R1" t="str">
        <f>'ENTRY '!DC1</f>
        <v>Stuckenia pectinata,Sago pondweed</v>
      </c>
      <c r="S1" t="str">
        <f>'ENTRY '!DM1</f>
        <v>Vallisneria americana,Wild celery</v>
      </c>
    </row>
    <row r="2" ht="12.75">
      <c r="A2" t="s">
        <v>163</v>
      </c>
    </row>
    <row r="3" spans="1:19" ht="12.75">
      <c r="A3" t="s">
        <v>29</v>
      </c>
      <c r="C3" s="88">
        <f aca="true" t="shared" si="0" ref="C3:P3">IF(C7="","",(C7/$B$14)*100)</f>
        <v>31.914893617021278</v>
      </c>
      <c r="D3" s="88">
        <f t="shared" si="0"/>
        <v>2.127659574468085</v>
      </c>
      <c r="E3" s="88">
        <f t="shared" si="0"/>
        <v>51.06382978723404</v>
      </c>
      <c r="F3" s="88">
        <f t="shared" si="0"/>
        <v>19.148936170212767</v>
      </c>
      <c r="G3" s="88">
        <f t="shared" si="0"/>
        <v>2.127659574468085</v>
      </c>
      <c r="H3" s="88">
        <f t="shared" si="0"/>
        <v>8.51063829787234</v>
      </c>
      <c r="I3" s="88">
        <f t="shared" si="0"/>
        <v>10.638297872340425</v>
      </c>
      <c r="J3" s="88">
        <f t="shared" si="0"/>
        <v>19.148936170212767</v>
      </c>
      <c r="K3" s="88">
        <f t="shared" si="0"/>
        <v>2.127659574468085</v>
      </c>
      <c r="L3" s="88">
        <f t="shared" si="0"/>
        <v>8.51063829787234</v>
      </c>
      <c r="M3" s="88">
        <f t="shared" si="0"/>
        <v>14.893617021276595</v>
      </c>
      <c r="N3" s="88">
        <f t="shared" si="0"/>
        <v>21.27659574468085</v>
      </c>
      <c r="O3" s="88">
        <f t="shared" si="0"/>
        <v>8.51063829787234</v>
      </c>
      <c r="P3" s="88">
        <f t="shared" si="0"/>
        <v>6.382978723404255</v>
      </c>
      <c r="Q3" s="88">
        <f>IF(Q7="","",(Q7/$B$14)*100)</f>
        <v>4.25531914893617</v>
      </c>
      <c r="R3" s="88">
        <f>IF(R7="","",(R7/$B$14)*100)</f>
        <v>17.02127659574468</v>
      </c>
      <c r="S3" s="88">
        <f>IF(S7="","",(S7/$B$14)*100)</f>
        <v>38.297872340425535</v>
      </c>
    </row>
    <row r="4" spans="1:19" ht="12.75">
      <c r="A4" t="s">
        <v>39</v>
      </c>
      <c r="C4" s="88">
        <f aca="true" t="shared" si="1" ref="C4:P4">IF(C7="","",(C7/$B$15)*100)</f>
        <v>29.411764705882355</v>
      </c>
      <c r="D4" s="88">
        <f t="shared" si="1"/>
        <v>1.9607843137254901</v>
      </c>
      <c r="E4" s="88">
        <f t="shared" si="1"/>
        <v>47.05882352941176</v>
      </c>
      <c r="F4" s="88">
        <f t="shared" si="1"/>
        <v>17.647058823529413</v>
      </c>
      <c r="G4" s="88">
        <f t="shared" si="1"/>
        <v>1.9607843137254901</v>
      </c>
      <c r="H4" s="88">
        <f t="shared" si="1"/>
        <v>7.8431372549019605</v>
      </c>
      <c r="I4" s="88">
        <f t="shared" si="1"/>
        <v>9.803921568627452</v>
      </c>
      <c r="J4" s="88">
        <f t="shared" si="1"/>
        <v>17.647058823529413</v>
      </c>
      <c r="K4" s="88">
        <f t="shared" si="1"/>
        <v>1.9607843137254901</v>
      </c>
      <c r="L4" s="88">
        <f t="shared" si="1"/>
        <v>7.8431372549019605</v>
      </c>
      <c r="M4" s="88">
        <f t="shared" si="1"/>
        <v>13.725490196078432</v>
      </c>
      <c r="N4" s="88">
        <f t="shared" si="1"/>
        <v>19.607843137254903</v>
      </c>
      <c r="O4" s="88">
        <f t="shared" si="1"/>
        <v>7.8431372549019605</v>
      </c>
      <c r="P4" s="88">
        <f t="shared" si="1"/>
        <v>5.88235294117647</v>
      </c>
      <c r="Q4" s="88">
        <f>IF(Q7="","",(Q7/$B$15)*100)</f>
        <v>3.9215686274509802</v>
      </c>
      <c r="R4" s="88">
        <f>IF(R7="","",(R7/$B$15)*100)</f>
        <v>15.686274509803921</v>
      </c>
      <c r="S4" s="88">
        <f>IF(S7="","",(S7/$B$15)*100)</f>
        <v>35.294117647058826</v>
      </c>
    </row>
    <row r="5" spans="1:19" ht="12.75">
      <c r="A5" t="s">
        <v>4</v>
      </c>
      <c r="C5" s="88">
        <f aca="true" t="shared" si="2" ref="C5:S5">IF(C4="","",(C4/(SUM($C$4:$V$4)/100)))</f>
        <v>12</v>
      </c>
      <c r="D5" s="88">
        <f t="shared" si="2"/>
        <v>0.7999999999999999</v>
      </c>
      <c r="E5" s="88">
        <f t="shared" si="2"/>
        <v>19.199999999999996</v>
      </c>
      <c r="F5" s="88">
        <f t="shared" si="2"/>
        <v>7.2</v>
      </c>
      <c r="G5" s="88">
        <f t="shared" si="2"/>
        <v>0.7999999999999999</v>
      </c>
      <c r="H5" s="88">
        <f t="shared" si="2"/>
        <v>3.1999999999999997</v>
      </c>
      <c r="I5" s="88">
        <f t="shared" si="2"/>
        <v>4</v>
      </c>
      <c r="J5" s="88">
        <f t="shared" si="2"/>
        <v>7.2</v>
      </c>
      <c r="K5" s="88">
        <f t="shared" si="2"/>
        <v>0.7999999999999999</v>
      </c>
      <c r="L5" s="88">
        <f t="shared" si="2"/>
        <v>3.1999999999999997</v>
      </c>
      <c r="M5" s="88">
        <f t="shared" si="2"/>
        <v>5.6</v>
      </c>
      <c r="N5" s="88">
        <f t="shared" si="2"/>
        <v>8</v>
      </c>
      <c r="O5" s="88">
        <f t="shared" si="2"/>
        <v>3.1999999999999997</v>
      </c>
      <c r="P5" s="88">
        <f t="shared" si="2"/>
        <v>2.3999999999999995</v>
      </c>
      <c r="Q5" s="88">
        <f t="shared" si="2"/>
        <v>1.5999999999999999</v>
      </c>
      <c r="R5" s="88">
        <f t="shared" si="2"/>
        <v>6.3999999999999995</v>
      </c>
      <c r="S5" s="88">
        <f t="shared" si="2"/>
        <v>14.4</v>
      </c>
    </row>
    <row r="6" spans="1:19" ht="12.75">
      <c r="A6" t="s">
        <v>5</v>
      </c>
      <c r="B6">
        <f>IF(SUM(C6:S6)&gt;0,SUM(C6:S6),"")</f>
        <v>0.10169599999999997</v>
      </c>
      <c r="C6" s="88">
        <f aca="true" t="shared" si="3" ref="C6:P6">IF(C5="","",(C5*C5)/10000)</f>
        <v>0.0144</v>
      </c>
      <c r="D6" s="88">
        <f t="shared" si="3"/>
        <v>6.399999999999998E-05</v>
      </c>
      <c r="E6" s="88">
        <f t="shared" si="3"/>
        <v>0.03686399999999998</v>
      </c>
      <c r="F6" s="88">
        <f t="shared" si="3"/>
        <v>0.005184</v>
      </c>
      <c r="G6" s="88">
        <f t="shared" si="3"/>
        <v>6.399999999999998E-05</v>
      </c>
      <c r="H6" s="88">
        <f t="shared" si="3"/>
        <v>0.0010239999999999997</v>
      </c>
      <c r="I6" s="88">
        <f t="shared" si="3"/>
        <v>0.0016</v>
      </c>
      <c r="J6" s="88">
        <f t="shared" si="3"/>
        <v>0.005184</v>
      </c>
      <c r="K6" s="88">
        <f t="shared" si="3"/>
        <v>6.399999999999998E-05</v>
      </c>
      <c r="L6" s="88">
        <f t="shared" si="3"/>
        <v>0.0010239999999999997</v>
      </c>
      <c r="M6" s="88">
        <f t="shared" si="3"/>
        <v>0.0031359999999999995</v>
      </c>
      <c r="N6" s="88">
        <f t="shared" si="3"/>
        <v>0.0064</v>
      </c>
      <c r="O6" s="88">
        <f t="shared" si="3"/>
        <v>0.0010239999999999997</v>
      </c>
      <c r="P6" s="88">
        <f t="shared" si="3"/>
        <v>0.0005759999999999997</v>
      </c>
      <c r="Q6" s="88">
        <f>IF(Q5="","",(Q5*Q5)/10000)</f>
        <v>0.00025599999999999993</v>
      </c>
      <c r="R6" s="88">
        <f>IF(R5="","",(R5*R5)/10000)</f>
        <v>0.004095999999999999</v>
      </c>
      <c r="S6" s="88">
        <f>IF(S5="","",(S5*S5)/10000)</f>
        <v>0.020736</v>
      </c>
    </row>
    <row r="7" spans="1:19" ht="12.75">
      <c r="A7" t="s">
        <v>41</v>
      </c>
      <c r="C7" s="88">
        <f>IF(SUM('ENTRY '!U2:U2001)=0,"",COUNT('ENTRY '!U2:U2000))</f>
        <v>15</v>
      </c>
      <c r="D7" s="88">
        <f>IF(SUM('ENTRY '!V2:V2001)=0,"",COUNT('ENTRY '!V2:V2000))</f>
        <v>1</v>
      </c>
      <c r="E7" s="88">
        <f>IF(SUM('ENTRY '!W2:W2001)=0,"",COUNT('ENTRY '!W2:W2000))</f>
        <v>24</v>
      </c>
      <c r="F7" s="88">
        <f>IF(SUM('ENTRY '!AD2:AD2001)=0,"",COUNT('ENTRY '!AD2:AD2000))</f>
        <v>9</v>
      </c>
      <c r="G7" s="88">
        <f>IF(SUM('ENTRY '!AI2:AI2001)=0,"",COUNT('ENTRY '!AI2:AI2000))</f>
        <v>1</v>
      </c>
      <c r="H7" s="88">
        <f>IF(SUM('ENTRY '!AS2:AS2001)=0,"",COUNT('ENTRY '!AS2:AS2000))</f>
        <v>4</v>
      </c>
      <c r="I7" s="88">
        <f>IF(SUM('ENTRY '!AW2:AW2001)=0,"",COUNT('ENTRY '!AW2:AW2000))</f>
        <v>5</v>
      </c>
      <c r="J7" s="88">
        <f>IF(SUM('ENTRY '!AZ2:AZ2001)=0,"",COUNT('ENTRY '!AZ2:AZ2000))</f>
        <v>9</v>
      </c>
      <c r="K7" s="88">
        <f>IF(SUM('ENTRY '!BA2:BA2001)=0,"",COUNT('ENTRY '!BA2:BA2000))</f>
        <v>1</v>
      </c>
      <c r="L7" s="88">
        <f>IF(SUM('ENTRY '!BC2:BC2001)=0,"",COUNT('ENTRY '!BC2:BC2000))</f>
        <v>4</v>
      </c>
      <c r="M7" s="88">
        <f>IF(SUM('ENTRY '!BF2:BF2001)=0,"",COUNT('ENTRY '!BF2:BF2000))</f>
        <v>7</v>
      </c>
      <c r="N7" s="88">
        <f>IF(SUM('ENTRY '!BS2:BS2001)=0,"",COUNT('ENTRY '!BS2:BS2000))</f>
        <v>10</v>
      </c>
      <c r="O7" s="88">
        <f>IF(SUM('ENTRY '!BU2:BU2001)=0,"",COUNT('ENTRY '!BU2:BU2000))</f>
        <v>4</v>
      </c>
      <c r="P7" s="88">
        <f>IF(SUM('ENTRY '!CB2:CB2001)=0,"",COUNT('ENTRY '!CB2:CB2000))</f>
        <v>3</v>
      </c>
      <c r="Q7" s="88">
        <f>IF(SUM('ENTRY '!CG2:CG2001)=0,"",COUNT('ENTRY '!CG2:CG2000))</f>
        <v>2</v>
      </c>
      <c r="R7" s="88">
        <f>IF(SUM('ENTRY '!DC2:DC2001)=0,"",COUNT('ENTRY '!DC2:DC2000))</f>
        <v>8</v>
      </c>
      <c r="S7" s="88">
        <f>IF(SUM('ENTRY '!DM2:DM2001)=0,"",COUNT('ENTRY '!DM2:DM2000))</f>
        <v>18</v>
      </c>
    </row>
    <row r="8" spans="1:19" ht="12.75">
      <c r="A8" t="s">
        <v>244</v>
      </c>
      <c r="C8" s="88">
        <f>IF(C7="","",AVERAGE('ENTRY '!U2:U2001))</f>
        <v>1.8666666666666667</v>
      </c>
      <c r="D8" s="88">
        <f>IF(D7="","",AVERAGE('ENTRY '!V2:V2001))</f>
        <v>2</v>
      </c>
      <c r="E8" s="88">
        <f>IF(E7="","",AVERAGE('ENTRY '!W2:W2001))</f>
        <v>1.75</v>
      </c>
      <c r="F8" s="88">
        <f>IF(F7="","",AVERAGE('ENTRY '!AD2:AD2001))</f>
        <v>1.5555555555555556</v>
      </c>
      <c r="G8" s="88">
        <f>IF(G7="","",AVERAGE('ENTRY '!AI2:AI2001))</f>
        <v>3</v>
      </c>
      <c r="H8" s="88">
        <f>IF(H7="","",AVERAGE('ENTRY '!AS2:AS2001))</f>
        <v>1.5</v>
      </c>
      <c r="I8" s="88">
        <f>IF(I7="","",AVERAGE('ENTRY '!AW2:AW2001))</f>
        <v>1.6</v>
      </c>
      <c r="J8" s="88">
        <f>IF(J7="","",AVERAGE('ENTRY '!AZ2:AZ2001))</f>
        <v>1.2222222222222223</v>
      </c>
      <c r="K8" s="88">
        <f>IF(K7="","",AVERAGE('ENTRY '!BA2:BA2001))</f>
        <v>1</v>
      </c>
      <c r="L8" s="88">
        <f>IF(L7="","",AVERAGE('ENTRY '!BC2:BC2001))</f>
        <v>1.5</v>
      </c>
      <c r="M8" s="88">
        <f>IF(M7="","",AVERAGE('ENTRY '!BF2:BF2001))</f>
        <v>2</v>
      </c>
      <c r="N8" s="88">
        <f>IF(N7="","",AVERAGE('ENTRY '!BS2:BS2001))</f>
        <v>1.4</v>
      </c>
      <c r="O8" s="88">
        <f>IF(O7="","",AVERAGE('ENTRY '!BU2:BU2001))</f>
        <v>1.5</v>
      </c>
      <c r="P8" s="88">
        <f>IF(P7="","",AVERAGE('ENTRY '!CB2:CB2001))</f>
        <v>1</v>
      </c>
      <c r="Q8" s="88">
        <f>IF(Q7="","",AVERAGE('ENTRY '!CG2:CG2001))</f>
        <v>2</v>
      </c>
      <c r="R8" s="88">
        <f>IF(R7="","",AVERAGE('ENTRY '!DC2:DC2001))</f>
        <v>1.5</v>
      </c>
      <c r="S8" s="88">
        <f>IF(S7="","",AVERAGE('ENTRY '!DM2:DM2001))</f>
        <v>1.9444444444444444</v>
      </c>
    </row>
    <row r="9" spans="1:19" ht="12.75">
      <c r="A9" t="s">
        <v>238</v>
      </c>
      <c r="C9">
        <f>IF($B$13="","",COUNTIF('ENTRY '!U2:U200,"V"))</f>
        <v>0</v>
      </c>
      <c r="D9">
        <f>IF($B$13="","",COUNTIF('ENTRY '!V2:V200,"V"))</f>
        <v>0</v>
      </c>
      <c r="E9">
        <f>IF($B$13="","",COUNTIF('ENTRY '!W2:W200,"V"))</f>
        <v>0</v>
      </c>
      <c r="F9">
        <f>IF($B$13="","",COUNTIF('ENTRY '!AD2:AD200,"V"))</f>
        <v>0</v>
      </c>
      <c r="G9">
        <f>IF($B$13="","",COUNTIF('ENTRY '!AI2:AI200,"V"))</f>
        <v>0</v>
      </c>
      <c r="H9">
        <f>IF($B$13="","",COUNTIF('ENTRY '!AS2:AS200,"V"))</f>
        <v>0</v>
      </c>
      <c r="I9">
        <f>IF($B$13="","",COUNTIF('ENTRY '!AW2:AW200,"V"))</f>
        <v>0</v>
      </c>
      <c r="J9">
        <f>IF($B$13="","",COUNTIF('ENTRY '!AZ2:AZ200,"V"))</f>
        <v>0</v>
      </c>
      <c r="K9">
        <f>IF($B$13="","",COUNTIF('ENTRY '!BA2:BA200,"V"))</f>
        <v>0</v>
      </c>
      <c r="L9">
        <f>IF($B$13="","",COUNTIF('ENTRY '!BC2:BC200,"V"))</f>
        <v>0</v>
      </c>
      <c r="M9">
        <f>IF($B$13="","",COUNTIF('ENTRY '!BF2:BF200,"V"))</f>
        <v>0</v>
      </c>
      <c r="N9">
        <f>IF($B$13="","",COUNTIF('ENTRY '!BS2:BS200,"V"))</f>
        <v>0</v>
      </c>
      <c r="O9">
        <f>IF($B$13="","",COUNTIF('ENTRY '!BU2:BU200,"V"))</f>
        <v>0</v>
      </c>
      <c r="P9">
        <f>IF($B$13="","",COUNTIF('ENTRY '!CB2:CB200,"V"))</f>
        <v>0</v>
      </c>
      <c r="Q9">
        <f>IF($B$13="","",COUNTIF('ENTRY '!CG2:CG200,"V"))</f>
        <v>0</v>
      </c>
      <c r="R9">
        <f>IF($B$13="","",COUNTIF('ENTRY '!DC2:DC200,"V"))</f>
        <v>0</v>
      </c>
      <c r="S9">
        <f>IF($B$13="","",COUNTIF('ENTRY '!DM2:DM200,"V"))</f>
        <v>0</v>
      </c>
    </row>
    <row r="10" spans="1:19" ht="12.75">
      <c r="A10" t="s">
        <v>239</v>
      </c>
      <c r="C10" t="b">
        <f aca="true" t="shared" si="4" ref="C10:P10">IF($B$13="","",OR(C8&lt;&gt;"",C9&gt;0))</f>
        <v>1</v>
      </c>
      <c r="D10" t="b">
        <f t="shared" si="4"/>
        <v>1</v>
      </c>
      <c r="E10" t="b">
        <f t="shared" si="4"/>
        <v>1</v>
      </c>
      <c r="F10" t="b">
        <f t="shared" si="4"/>
        <v>1</v>
      </c>
      <c r="G10" t="b">
        <f t="shared" si="4"/>
        <v>1</v>
      </c>
      <c r="H10" t="b">
        <f t="shared" si="4"/>
        <v>1</v>
      </c>
      <c r="I10" t="b">
        <f t="shared" si="4"/>
        <v>1</v>
      </c>
      <c r="J10" t="b">
        <f t="shared" si="4"/>
        <v>1</v>
      </c>
      <c r="K10" t="b">
        <f t="shared" si="4"/>
        <v>1</v>
      </c>
      <c r="L10" t="b">
        <f t="shared" si="4"/>
        <v>1</v>
      </c>
      <c r="M10" t="b">
        <f t="shared" si="4"/>
        <v>1</v>
      </c>
      <c r="N10" t="b">
        <f t="shared" si="4"/>
        <v>1</v>
      </c>
      <c r="O10" t="b">
        <f t="shared" si="4"/>
        <v>1</v>
      </c>
      <c r="P10" t="b">
        <f t="shared" si="4"/>
        <v>1</v>
      </c>
      <c r="Q10" t="b">
        <f>IF($B$13="","",OR(Q8&lt;&gt;"",Q9&gt;0))</f>
        <v>1</v>
      </c>
      <c r="R10" t="b">
        <f>IF($B$13="","",OR(R8&lt;&gt;"",R9&gt;0))</f>
        <v>1</v>
      </c>
      <c r="S10" t="b">
        <f>IF($B$13="","",OR(S8&lt;&gt;"",S9&gt;0))</f>
        <v>1</v>
      </c>
    </row>
    <row r="12" ht="12.75">
      <c r="A12" t="s">
        <v>165</v>
      </c>
    </row>
    <row r="13" spans="1:2" ht="12.75">
      <c r="A13" t="s">
        <v>37</v>
      </c>
      <c r="B13">
        <f>IF(SUM('ENTRY '!L2:L2000)=0,"",COUNT('ENTRY '!L2:L2000))</f>
        <v>115</v>
      </c>
    </row>
    <row r="14" spans="1:2" ht="12.75">
      <c r="A14" t="s">
        <v>27</v>
      </c>
      <c r="B14">
        <f>IF(SUM('ENTRY '!G2:G2000)=0,"",COUNT('ENTRY '!G2:G2000))</f>
        <v>47</v>
      </c>
    </row>
    <row r="15" spans="1:2" ht="12.75">
      <c r="A15" t="s">
        <v>30</v>
      </c>
      <c r="B15">
        <f>IF(SUM('ENTRY '!H2:H2000)=0,"",SUM('ENTRY '!H2:H2000))</f>
        <v>51</v>
      </c>
    </row>
    <row r="16" spans="1:2" ht="12.75">
      <c r="A16" t="s">
        <v>39</v>
      </c>
      <c r="B16">
        <f>IF(B15="","",(B14/B15)*100)</f>
        <v>92.15686274509804</v>
      </c>
    </row>
    <row r="17" spans="1:2" ht="12.75">
      <c r="A17" t="s">
        <v>6</v>
      </c>
      <c r="B17">
        <f>IF(B6="","",(1-B6))</f>
        <v>0.898304</v>
      </c>
    </row>
    <row r="18" spans="1:2" ht="12.75">
      <c r="A18" t="s">
        <v>42</v>
      </c>
      <c r="B18">
        <f>IF(SUM('ENTRY '!G2:G2000)=0,"",MAX('ENTRY '!G2:G2000))</f>
        <v>21</v>
      </c>
    </row>
    <row r="19" spans="1:2" ht="12.75">
      <c r="A19" t="s">
        <v>188</v>
      </c>
      <c r="B19">
        <f>IF($B$13="","",COUNTIF('ENTRY '!N2:N2000,"R"))</f>
        <v>20</v>
      </c>
    </row>
    <row r="20" spans="1:2" ht="12.75">
      <c r="A20" t="s">
        <v>189</v>
      </c>
      <c r="B20">
        <f>IF($B$13="","",COUNTIF('ENTRY '!N2:N2000,"P"))</f>
        <v>32</v>
      </c>
    </row>
    <row r="21" spans="1:2" ht="12.75">
      <c r="A21" t="s">
        <v>233</v>
      </c>
      <c r="B21">
        <f>IF($B$13="","",(IF(SUM('ENTRY '!E2:E2000=0),"",AVERAGE('ENTRY '!E2:E2000))))</f>
        <v>2.450980392156863</v>
      </c>
    </row>
    <row r="22" spans="1:2" ht="12.75">
      <c r="A22" t="s">
        <v>234</v>
      </c>
      <c r="B22">
        <f>IF(SUM('ENTRY '!C2:C2000)=0,"",AVERAGE('ENTRY '!C2:C2000))</f>
        <v>2.6595744680851063</v>
      </c>
    </row>
    <row r="23" spans="1:2" ht="12.75">
      <c r="A23" t="s">
        <v>226</v>
      </c>
      <c r="B23">
        <f>IF(SUM('ENTRY '!F2:F2000)=0,"",AVERAGE('ENTRY '!F2:F2000))</f>
        <v>2.450980392156863</v>
      </c>
    </row>
    <row r="24" spans="1:2" ht="12.75">
      <c r="A24" t="s">
        <v>227</v>
      </c>
      <c r="B24">
        <f>IF(SUM('ENTRY '!D2:D2000)=0,"",AVERAGE('ENTRY '!D2:D2000))</f>
        <v>2.6595744680851063</v>
      </c>
    </row>
    <row r="25" spans="1:2" ht="12.75">
      <c r="A25" t="s">
        <v>236</v>
      </c>
      <c r="B25">
        <f>IF(SUM(C3:S3)=0,"",COUNT(C3:S3))</f>
        <v>17</v>
      </c>
    </row>
    <row r="26" spans="1:2" ht="12.75">
      <c r="A26" t="s">
        <v>235</v>
      </c>
      <c r="B26">
        <f>IF($B$13="","",(COUNTIF(C10:S10,"true")))</f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7.7109375" style="0" customWidth="1"/>
    <col min="2" max="2" width="7.7109375" style="82" customWidth="1"/>
    <col min="3" max="4" width="7.7109375" style="68" customWidth="1"/>
    <col min="5" max="15" width="7.7109375" style="0" customWidth="1"/>
    <col min="16" max="24" width="4.7109375" style="0" customWidth="1"/>
    <col min="25" max="16384" width="5.7109375" style="0" customWidth="1"/>
  </cols>
  <sheetData>
    <row r="1" spans="1:117" s="3" customFormat="1" ht="138" customHeight="1">
      <c r="A1" s="77" t="s">
        <v>31</v>
      </c>
      <c r="B1" s="76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6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9"/>
      <c r="C3" s="71">
        <f>IF(C7="","",(C7/$B$14)*100)</f>
      </c>
      <c r="D3" s="29">
        <f aca="true" t="shared" si="0" ref="D3:BO3">IF(D7="","",(D7/$B$14)*100)</f>
      </c>
      <c r="E3" s="71">
        <f t="shared" si="0"/>
      </c>
      <c r="F3" s="29">
        <f t="shared" si="0"/>
      </c>
      <c r="G3" s="29">
        <f t="shared" si="0"/>
      </c>
      <c r="H3" s="29">
        <f t="shared" si="0"/>
        <v>31.914893617021278</v>
      </c>
      <c r="I3" s="29">
        <f t="shared" si="0"/>
        <v>2.127659574468085</v>
      </c>
      <c r="J3" s="29">
        <f t="shared" si="0"/>
        <v>51.06382978723404</v>
      </c>
      <c r="K3" s="29">
        <f t="shared" si="0"/>
      </c>
      <c r="L3" s="29">
        <f t="shared" si="0"/>
      </c>
      <c r="M3" s="29">
        <f t="shared" si="0"/>
      </c>
      <c r="N3" s="29">
        <f t="shared" si="0"/>
      </c>
      <c r="O3" s="29">
        <f t="shared" si="0"/>
      </c>
      <c r="P3" s="29">
        <f t="shared" si="0"/>
      </c>
      <c r="Q3" s="29">
        <f t="shared" si="0"/>
        <v>19.148936170212767</v>
      </c>
      <c r="R3" s="29">
        <f t="shared" si="0"/>
      </c>
      <c r="S3" s="29">
        <f t="shared" si="0"/>
      </c>
      <c r="T3" s="29">
        <f t="shared" si="0"/>
      </c>
      <c r="U3" s="29">
        <f t="shared" si="0"/>
      </c>
      <c r="V3" s="29">
        <f t="shared" si="0"/>
        <v>2.127659574468085</v>
      </c>
      <c r="W3" s="29">
        <f t="shared" si="0"/>
      </c>
      <c r="X3" s="29">
        <f t="shared" si="0"/>
      </c>
      <c r="Y3" s="29">
        <f t="shared" si="0"/>
      </c>
      <c r="Z3" s="29">
        <f t="shared" si="0"/>
      </c>
      <c r="AA3" s="29">
        <f t="shared" si="0"/>
      </c>
      <c r="AB3" s="29">
        <f t="shared" si="0"/>
      </c>
      <c r="AC3" s="29">
        <f t="shared" si="0"/>
      </c>
      <c r="AD3" s="29">
        <f t="shared" si="0"/>
      </c>
      <c r="AE3" s="29">
        <f t="shared" si="0"/>
      </c>
      <c r="AF3" s="29">
        <f t="shared" si="0"/>
        <v>8.51063829787234</v>
      </c>
      <c r="AG3" s="29">
        <f t="shared" si="0"/>
      </c>
      <c r="AH3" s="29">
        <f t="shared" si="0"/>
      </c>
      <c r="AI3" s="29">
        <f t="shared" si="0"/>
      </c>
      <c r="AJ3" s="29">
        <f t="shared" si="0"/>
        <v>10.638297872340425</v>
      </c>
      <c r="AK3" s="29">
        <f t="shared" si="0"/>
      </c>
      <c r="AL3" s="29">
        <f t="shared" si="0"/>
      </c>
      <c r="AM3" s="29">
        <f t="shared" si="0"/>
        <v>19.148936170212767</v>
      </c>
      <c r="AN3" s="29">
        <f t="shared" si="0"/>
        <v>2.127659574468085</v>
      </c>
      <c r="AO3" s="29">
        <f t="shared" si="0"/>
      </c>
      <c r="AP3" s="29">
        <f t="shared" si="0"/>
        <v>8.51063829787234</v>
      </c>
      <c r="AQ3" s="29">
        <f t="shared" si="0"/>
      </c>
      <c r="AR3" s="29">
        <f t="shared" si="0"/>
      </c>
      <c r="AS3" s="29">
        <f t="shared" si="0"/>
        <v>14.893617021276595</v>
      </c>
      <c r="AT3" s="29">
        <f t="shared" si="0"/>
      </c>
      <c r="AU3" s="29">
        <f t="shared" si="0"/>
      </c>
      <c r="AV3" s="29">
        <f t="shared" si="0"/>
      </c>
      <c r="AW3" s="29">
        <f t="shared" si="0"/>
      </c>
      <c r="AX3" s="29">
        <f t="shared" si="0"/>
      </c>
      <c r="AY3" s="29">
        <f t="shared" si="0"/>
      </c>
      <c r="AZ3" s="29">
        <f t="shared" si="0"/>
      </c>
      <c r="BA3" s="29">
        <f t="shared" si="0"/>
      </c>
      <c r="BB3" s="29">
        <f t="shared" si="0"/>
      </c>
      <c r="BC3" s="29">
        <f t="shared" si="0"/>
      </c>
      <c r="BD3" s="29">
        <f t="shared" si="0"/>
      </c>
      <c r="BE3" s="29">
        <f t="shared" si="0"/>
      </c>
      <c r="BF3" s="29">
        <f t="shared" si="0"/>
        <v>21.27659574468085</v>
      </c>
      <c r="BG3" s="29">
        <f t="shared" si="0"/>
      </c>
      <c r="BH3" s="29">
        <f t="shared" si="0"/>
        <v>8.51063829787234</v>
      </c>
      <c r="BI3" s="29">
        <f t="shared" si="0"/>
      </c>
      <c r="BJ3" s="29">
        <f t="shared" si="0"/>
      </c>
      <c r="BK3" s="29">
        <f t="shared" si="0"/>
      </c>
      <c r="BL3" s="29">
        <f t="shared" si="0"/>
      </c>
      <c r="BM3" s="29">
        <f t="shared" si="0"/>
      </c>
      <c r="BN3" s="29">
        <f t="shared" si="0"/>
      </c>
      <c r="BO3" s="29">
        <f t="shared" si="0"/>
        <v>6.382978723404255</v>
      </c>
      <c r="BP3" s="29">
        <f aca="true" t="shared" si="1" ref="BP3:DM3">IF(BP7="","",(BP7/$B$14)*100)</f>
      </c>
      <c r="BQ3" s="29">
        <f t="shared" si="1"/>
      </c>
      <c r="BR3" s="29">
        <f t="shared" si="1"/>
      </c>
      <c r="BS3" s="29">
        <f t="shared" si="1"/>
      </c>
      <c r="BT3" s="29">
        <f t="shared" si="1"/>
        <v>4.25531914893617</v>
      </c>
      <c r="BU3" s="29">
        <f t="shared" si="1"/>
      </c>
      <c r="BV3" s="29">
        <f t="shared" si="1"/>
      </c>
      <c r="BW3" s="29">
        <f t="shared" si="1"/>
      </c>
      <c r="BX3" s="29">
        <f t="shared" si="1"/>
      </c>
      <c r="BY3" s="29">
        <f t="shared" si="1"/>
      </c>
      <c r="BZ3" s="29">
        <f t="shared" si="1"/>
      </c>
      <c r="CA3" s="29">
        <f t="shared" si="1"/>
      </c>
      <c r="CB3" s="29">
        <f t="shared" si="1"/>
      </c>
      <c r="CC3" s="29">
        <f t="shared" si="1"/>
      </c>
      <c r="CD3" s="29">
        <f t="shared" si="1"/>
      </c>
      <c r="CE3" s="29">
        <f t="shared" si="1"/>
      </c>
      <c r="CF3" s="29">
        <f t="shared" si="1"/>
      </c>
      <c r="CG3" s="29">
        <f t="shared" si="1"/>
      </c>
      <c r="CH3" s="29">
        <f t="shared" si="1"/>
      </c>
      <c r="CI3" s="29">
        <f t="shared" si="1"/>
      </c>
      <c r="CJ3" s="29">
        <f t="shared" si="1"/>
      </c>
      <c r="CK3" s="29">
        <f t="shared" si="1"/>
      </c>
      <c r="CL3" s="29">
        <f t="shared" si="1"/>
      </c>
      <c r="CM3" s="29">
        <f t="shared" si="1"/>
      </c>
      <c r="CN3" s="29">
        <f t="shared" si="1"/>
      </c>
      <c r="CO3" s="29">
        <f t="shared" si="1"/>
      </c>
      <c r="CP3" s="29">
        <f t="shared" si="1"/>
        <v>17.02127659574468</v>
      </c>
      <c r="CQ3" s="29">
        <f t="shared" si="1"/>
      </c>
      <c r="CR3" s="29">
        <f t="shared" si="1"/>
      </c>
      <c r="CS3" s="29">
        <f t="shared" si="1"/>
      </c>
      <c r="CT3" s="29">
        <f t="shared" si="1"/>
      </c>
      <c r="CU3" s="29">
        <f t="shared" si="1"/>
      </c>
      <c r="CV3" s="29">
        <f t="shared" si="1"/>
      </c>
      <c r="CW3" s="29">
        <f t="shared" si="1"/>
      </c>
      <c r="CX3" s="29">
        <f t="shared" si="1"/>
      </c>
      <c r="CY3" s="29">
        <f t="shared" si="1"/>
      </c>
      <c r="CZ3" s="29">
        <f t="shared" si="1"/>
        <v>38.297872340425535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80"/>
      <c r="C4" s="71">
        <f>IF(C7="","",(C7/$B$15)*100)</f>
      </c>
      <c r="D4" s="29">
        <f aca="true" t="shared" si="2" ref="D4:BO4">IF(D7="","",(D7/$B$15)*100)</f>
      </c>
      <c r="E4" s="71">
        <f t="shared" si="2"/>
      </c>
      <c r="F4" s="29">
        <f t="shared" si="2"/>
      </c>
      <c r="G4" s="29">
        <f t="shared" si="2"/>
      </c>
      <c r="H4" s="29">
        <f t="shared" si="2"/>
        <v>29.411764705882355</v>
      </c>
      <c r="I4" s="29">
        <f t="shared" si="2"/>
        <v>1.9607843137254901</v>
      </c>
      <c r="J4" s="29">
        <f t="shared" si="2"/>
        <v>47.05882352941176</v>
      </c>
      <c r="K4" s="29">
        <f t="shared" si="2"/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17.647058823529413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1.9607843137254901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  <v>7.8431372549019605</v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9.803921568627452</v>
      </c>
      <c r="AK4" s="29">
        <f t="shared" si="2"/>
      </c>
      <c r="AL4" s="29">
        <f t="shared" si="2"/>
      </c>
      <c r="AM4" s="29">
        <f t="shared" si="2"/>
        <v>17.647058823529413</v>
      </c>
      <c r="AN4" s="29">
        <f t="shared" si="2"/>
        <v>1.9607843137254901</v>
      </c>
      <c r="AO4" s="29">
        <f t="shared" si="2"/>
      </c>
      <c r="AP4" s="29">
        <f t="shared" si="2"/>
        <v>7.8431372549019605</v>
      </c>
      <c r="AQ4" s="29">
        <f t="shared" si="2"/>
      </c>
      <c r="AR4" s="29">
        <f t="shared" si="2"/>
      </c>
      <c r="AS4" s="29">
        <f t="shared" si="2"/>
        <v>13.725490196078432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19.607843137254903</v>
      </c>
      <c r="BG4" s="29">
        <f t="shared" si="2"/>
      </c>
      <c r="BH4" s="29">
        <f t="shared" si="2"/>
        <v>7.8431372549019605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5.88235294117647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3.9215686274509802</v>
      </c>
      <c r="BU4" s="29">
        <f t="shared" si="3"/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</c>
      <c r="CA4" s="29">
        <f t="shared" si="3"/>
      </c>
      <c r="CB4" s="29">
        <f t="shared" si="3"/>
      </c>
      <c r="CC4" s="29">
        <f t="shared" si="3"/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15.686274509803921</v>
      </c>
      <c r="CQ4" s="29">
        <f t="shared" si="3"/>
      </c>
      <c r="CR4" s="29">
        <f t="shared" si="3"/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35.294117647058826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9"/>
      <c r="C5" s="72">
        <f>IF(C4="","",(C4/(SUM($C$4:$DP$4)/100)))</f>
      </c>
      <c r="D5" s="30">
        <f aca="true" t="shared" si="4" ref="D5:BO5">IF(D4="","",(D4/(SUM($C$4:$DP$4)/100)))</f>
      </c>
      <c r="E5" s="72">
        <f t="shared" si="4"/>
      </c>
      <c r="F5" s="30">
        <f t="shared" si="4"/>
      </c>
      <c r="G5" s="30">
        <f t="shared" si="4"/>
      </c>
      <c r="H5" s="30">
        <f t="shared" si="4"/>
        <v>12</v>
      </c>
      <c r="I5" s="30">
        <f t="shared" si="4"/>
        <v>0.7999999999999999</v>
      </c>
      <c r="J5" s="30">
        <f t="shared" si="4"/>
        <v>19.199999999999996</v>
      </c>
      <c r="K5" s="30">
        <f t="shared" si="4"/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7.2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0.7999999999999999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  <v>3.1999999999999997</v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4</v>
      </c>
      <c r="AK5" s="30">
        <f t="shared" si="4"/>
      </c>
      <c r="AL5" s="30">
        <f t="shared" si="4"/>
      </c>
      <c r="AM5" s="30">
        <f t="shared" si="4"/>
        <v>7.2</v>
      </c>
      <c r="AN5" s="30">
        <f t="shared" si="4"/>
        <v>0.7999999999999999</v>
      </c>
      <c r="AO5" s="30">
        <f t="shared" si="4"/>
      </c>
      <c r="AP5" s="30">
        <f t="shared" si="4"/>
        <v>3.1999999999999997</v>
      </c>
      <c r="AQ5" s="30">
        <f t="shared" si="4"/>
      </c>
      <c r="AR5" s="30">
        <f t="shared" si="4"/>
      </c>
      <c r="AS5" s="30">
        <f t="shared" si="4"/>
        <v>5.6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8</v>
      </c>
      <c r="BG5" s="30">
        <f t="shared" si="4"/>
      </c>
      <c r="BH5" s="30">
        <f t="shared" si="4"/>
        <v>3.1999999999999997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2.3999999999999995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1.5999999999999999</v>
      </c>
      <c r="BU5" s="30">
        <f t="shared" si="5"/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</c>
      <c r="CA5" s="30">
        <f t="shared" si="5"/>
      </c>
      <c r="CB5" s="30">
        <f t="shared" si="5"/>
      </c>
      <c r="CC5" s="30">
        <f t="shared" si="5"/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6.3999999999999995</v>
      </c>
      <c r="CQ5" s="30">
        <f t="shared" si="5"/>
      </c>
      <c r="CR5" s="30">
        <f t="shared" si="5"/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14.4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1">
        <f>IF(SUM(C6:DM6)&gt;0,SUM(C6:DM6),"")</f>
        <v>0.10169599999999997</v>
      </c>
      <c r="C6" s="73"/>
      <c r="D6" s="43">
        <f>IF(D5="","",(D5*D5)/10000)</f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0.0144</v>
      </c>
      <c r="I6" s="43">
        <f t="shared" si="6"/>
        <v>6.399999999999998E-05</v>
      </c>
      <c r="J6" s="43">
        <f t="shared" si="6"/>
        <v>0.03686399999999998</v>
      </c>
      <c r="K6" s="43">
        <f t="shared" si="6"/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0.005184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6.399999999999998E-05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  <v>0.0010239999999999997</v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0.0016</v>
      </c>
      <c r="AK6" s="43">
        <f t="shared" si="6"/>
      </c>
      <c r="AL6" s="43">
        <f t="shared" si="6"/>
      </c>
      <c r="AM6" s="43">
        <f t="shared" si="6"/>
        <v>0.005184</v>
      </c>
      <c r="AN6" s="43">
        <f t="shared" si="6"/>
        <v>6.399999999999998E-05</v>
      </c>
      <c r="AO6" s="43">
        <f t="shared" si="6"/>
      </c>
      <c r="AP6" s="43">
        <f t="shared" si="6"/>
        <v>0.0010239999999999997</v>
      </c>
      <c r="AQ6" s="43">
        <f t="shared" si="6"/>
      </c>
      <c r="AR6" s="43">
        <f t="shared" si="6"/>
      </c>
      <c r="AS6" s="43">
        <f t="shared" si="6"/>
        <v>0.0031359999999999995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0.0064</v>
      </c>
      <c r="BG6" s="43">
        <f t="shared" si="6"/>
      </c>
      <c r="BH6" s="43">
        <f t="shared" si="6"/>
        <v>0.0010239999999999997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0.0005759999999999997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0.00025599999999999993</v>
      </c>
      <c r="BU6" s="43">
        <f t="shared" si="7"/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</c>
      <c r="CA6" s="43">
        <f t="shared" si="7"/>
      </c>
      <c r="CB6" s="43">
        <f t="shared" si="7"/>
      </c>
      <c r="CC6" s="43">
        <f t="shared" si="7"/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0.004095999999999999</v>
      </c>
      <c r="CQ6" s="43">
        <f t="shared" si="7"/>
      </c>
      <c r="CR6" s="43">
        <f t="shared" si="7"/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0.020736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</c>
      <c r="D7" s="29">
        <f>IF(SUM('ENTRY '!Q2:Q2001)=0,"",COUNT('ENTRY '!Q2:Q2000))</f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15</v>
      </c>
      <c r="I7" s="29">
        <f>IF(SUM('ENTRY '!V2:V2001)=0,"",COUNT('ENTRY '!V2:V2000))</f>
        <v>1</v>
      </c>
      <c r="J7" s="29">
        <f>IF(SUM('ENTRY '!W2:W2001)=0,"",COUNT('ENTRY '!W2:W2000))</f>
        <v>24</v>
      </c>
      <c r="K7" s="29">
        <f>IF(SUM('ENTRY '!X2:X2001)=0,"",COUNT('ENTRY '!X2:X2000))</f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9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1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  <v>4</v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5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9</v>
      </c>
      <c r="AN7" s="29">
        <f>IF(SUM('ENTRY '!BA2:BA2001)=0,"",COUNT('ENTRY '!BA2:BA2000))</f>
        <v>1</v>
      </c>
      <c r="AO7" s="29">
        <f>IF(SUM('ENTRY '!BB2:BB2001)=0,"",COUNT('ENTRY '!BB2:BB2000))</f>
      </c>
      <c r="AP7" s="29">
        <f>IF(SUM('ENTRY '!BC2:BC2001)=0,"",COUNT('ENTRY '!BC2:BC2000))</f>
        <v>4</v>
      </c>
      <c r="AQ7" s="29">
        <f>IF(SUM('ENTRY '!BD2:BD2001)=0,"",COUNT('ENTRY '!BD2:BD2000))</f>
      </c>
      <c r="AR7" s="29">
        <f>IF(SUM('ENTRY '!BE2:BE2001)=0,"",COUNT('ENTRY '!BE2:BE2000))</f>
      </c>
      <c r="AS7" s="29">
        <f>IF(SUM('ENTRY '!BF2:BF2001)=0,"",COUNT('ENTRY '!BF2:BF2000))</f>
        <v>7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10</v>
      </c>
      <c r="BG7" s="29">
        <f>IF(SUM('ENTRY '!BT2:BT2001)=0,"",COUNT('ENTRY '!BT2:BT2000))</f>
      </c>
      <c r="BH7" s="29">
        <f>IF(SUM('ENTRY '!BU2:BU2001)=0,"",COUNT('ENTRY '!BU2:BU2000))</f>
        <v>4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3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2</v>
      </c>
      <c r="BU7" s="29">
        <f>IF(SUM('ENTRY '!CH2:CH2001)=0,"",COUNT('ENTRY '!CH2:CH2000))</f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</c>
      <c r="CA7" s="29">
        <f>IF(SUM('ENTRY '!CN2:CN2001)=0,"",COUNT('ENTRY '!CN2:CN2000))</f>
      </c>
      <c r="CB7" s="29">
        <f>IF(SUM('ENTRY '!CO2:CO2001)=0,"",COUNT('ENTRY '!CO2:CO2000))</f>
      </c>
      <c r="CC7" s="29">
        <f>IF(SUM('ENTRY '!CP2:CP2001)=0,"",COUNT('ENTRY '!CP2:CP2000))</f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18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74">
        <f>IF(C7="","",AVERAGE('ENTRY '!P2:P2001))</f>
      </c>
      <c r="D8" s="37">
        <f>IF(D7="","",AVERAGE('ENTRY '!Q2:Q2001))</f>
      </c>
      <c r="E8" s="74">
        <f>IF(E7="","",AVERAGE('ENTRY '!R2:R2001))</f>
      </c>
      <c r="F8" s="37">
        <f>IF(F7="","",AVERAGE('ENTRY '!S2:S2001))</f>
      </c>
      <c r="G8" s="37">
        <f>IF(G7="","",AVERAGE('ENTRY '!T2:T2001))</f>
      </c>
      <c r="H8" s="37">
        <f>IF(H7="","",AVERAGE('ENTRY '!U2:U2001))</f>
        <v>1.8666666666666667</v>
      </c>
      <c r="I8" s="37">
        <f>IF(I7="","",AVERAGE('ENTRY '!V2:V2001))</f>
        <v>2</v>
      </c>
      <c r="J8" s="37">
        <f>IF(J7="","",AVERAGE('ENTRY '!W2:W2001))</f>
        <v>1.75</v>
      </c>
      <c r="K8" s="37">
        <f>IF(K7="","",AVERAGE('ENTRY '!X2:X2001))</f>
      </c>
      <c r="L8" s="37">
        <f>IF(L7="","",AVERAGE('ENTRY '!Y2:Y2001))</f>
      </c>
      <c r="M8" s="37">
        <f>IF(M7="","",AVERAGE('ENTRY '!Z2:Z2001))</f>
      </c>
      <c r="N8" s="37">
        <f>IF(N7="","",AVERAGE('ENTRY '!AA2:AA2001))</f>
      </c>
      <c r="O8" s="37">
        <f>IF(O7="","",AVERAGE('ENTRY '!AB2:AB2001))</f>
      </c>
      <c r="P8" s="37">
        <f>IF(P7="","",AVERAGE('ENTRY '!AC2:AC2001))</f>
      </c>
      <c r="Q8" s="37">
        <f>IF(Q7="","",AVERAGE('ENTRY '!AD2:AD2001))</f>
        <v>1.5555555555555556</v>
      </c>
      <c r="R8" s="37">
        <f>IF(R7="","",AVERAGE('ENTRY '!AE2:AE2001))</f>
      </c>
      <c r="S8" s="37">
        <f>IF(S7="","",AVERAGE('ENTRY '!AF2:AF2001))</f>
      </c>
      <c r="T8" s="37">
        <f>IF(T7="","",AVERAGE('ENTRY '!AG2:AG2001))</f>
      </c>
      <c r="U8" s="37">
        <f>IF(U7="","",AVERAGE('ENTRY '!AH2:AH2001))</f>
      </c>
      <c r="V8" s="37">
        <f>IF(V7="","",AVERAGE('ENTRY '!AI2:AI2001))</f>
        <v>3</v>
      </c>
      <c r="W8" s="37">
        <f>IF(W7="","",AVERAGE('ENTRY '!AJ2:AJ2001))</f>
      </c>
      <c r="X8" s="37">
        <f>IF(X7="","",AVERAGE('ENTRY '!AK2:AK2001))</f>
      </c>
      <c r="Y8" s="37">
        <f>IF(Y7="","",AVERAGE('ENTRY '!AL2:AL2001))</f>
      </c>
      <c r="Z8" s="37">
        <f>IF(Z7="","",AVERAGE('ENTRY '!AM2:AM2001))</f>
      </c>
      <c r="AA8" s="37">
        <f>IF(AA7="","",AVERAGE('ENTRY '!AN2:AN2001))</f>
      </c>
      <c r="AB8" s="37">
        <f>IF(AB7="","",AVERAGE('ENTRY '!AO2:AO2001))</f>
      </c>
      <c r="AC8" s="37">
        <f>IF(AC7="","",AVERAGE('ENTRY '!AP2:AP2001))</f>
      </c>
      <c r="AD8" s="37">
        <f>IF(AD7="","",AVERAGE('ENTRY '!AQ2:AQ2001))</f>
      </c>
      <c r="AE8" s="37">
        <f>IF(AE7="","",AVERAGE('ENTRY '!AR2:AR2001))</f>
      </c>
      <c r="AF8" s="37">
        <f>IF(AF7="","",AVERAGE('ENTRY '!AS2:AS2001))</f>
        <v>1.5</v>
      </c>
      <c r="AG8" s="37">
        <f>IF(AG7="","",AVERAGE('ENTRY '!AT2:AT2001))</f>
      </c>
      <c r="AH8" s="37">
        <f>IF(AH7="","",AVERAGE('ENTRY '!AU2:AU2001))</f>
      </c>
      <c r="AI8" s="37">
        <f>IF(AI7="","",AVERAGE('ENTRY '!AV2:AV2001))</f>
      </c>
      <c r="AJ8" s="37">
        <f>IF(AJ7="","",AVERAGE('ENTRY '!AW2:AW2001))</f>
        <v>1.6</v>
      </c>
      <c r="AK8" s="37">
        <f>IF(AK7="","",AVERAGE('ENTRY '!AX2:AX2001))</f>
      </c>
      <c r="AL8" s="37">
        <f>IF(AL7="","",AVERAGE('ENTRY '!AY2:AY2001))</f>
      </c>
      <c r="AM8" s="37">
        <f>IF(AM7="","",AVERAGE('ENTRY '!AZ2:AZ2001))</f>
        <v>1.2222222222222223</v>
      </c>
      <c r="AN8" s="37">
        <f>IF(AN7="","",AVERAGE('ENTRY '!BA2:BA2001))</f>
        <v>1</v>
      </c>
      <c r="AO8" s="37">
        <f>IF(AO7="","",AVERAGE('ENTRY '!BB2:BB2001))</f>
      </c>
      <c r="AP8" s="37">
        <f>IF(AP7="","",AVERAGE('ENTRY '!BC2:BC2001))</f>
        <v>1.5</v>
      </c>
      <c r="AQ8" s="37">
        <f>IF(AQ7="","",AVERAGE('ENTRY '!BD2:BD2001))</f>
      </c>
      <c r="AR8" s="37">
        <f>IF(AR7="","",AVERAGE('ENTRY '!BE2:BE2001))</f>
      </c>
      <c r="AS8" s="37">
        <f>IF(AS7="","",AVERAGE('ENTRY '!BF2:BF2001))</f>
        <v>2</v>
      </c>
      <c r="AT8" s="37">
        <f>IF(AT7="","",AVERAGE('ENTRY '!BG2:BG2001))</f>
      </c>
      <c r="AU8" s="37">
        <f>IF(AU7="","",AVERAGE('ENTRY '!BH2:BH2001))</f>
      </c>
      <c r="AV8" s="37">
        <f>IF(AV7="","",AVERAGE('ENTRY '!BI2:BI2001))</f>
      </c>
      <c r="AW8" s="37">
        <f>IF(AW7="","",AVERAGE('ENTRY '!BJ2:BJ2001))</f>
      </c>
      <c r="AX8" s="37">
        <f>IF(AX7="","",AVERAGE('ENTRY '!BK2:BK2001))</f>
      </c>
      <c r="AY8" s="37">
        <f>IF(AY7="","",AVERAGE('ENTRY '!BL2:BL2001))</f>
      </c>
      <c r="AZ8" s="37">
        <f>IF(AZ7="","",AVERAGE('ENTRY '!BM2:BM2001))</f>
      </c>
      <c r="BA8" s="37">
        <f>IF(BA7="","",AVERAGE('ENTRY '!BN2:BN2001))</f>
      </c>
      <c r="BB8" s="37">
        <f>IF(BB7="","",AVERAGE('ENTRY '!BO2:BO2001))</f>
      </c>
      <c r="BC8" s="37">
        <f>IF(BC7="","",AVERAGE('ENTRY '!BP2:BP2001))</f>
      </c>
      <c r="BD8" s="37">
        <f>IF(BD7="","",AVERAGE('ENTRY '!BQ2:BQ2001))</f>
      </c>
      <c r="BE8" s="37">
        <f>IF(BE7="","",AVERAGE('ENTRY '!BR2:BR2001))</f>
      </c>
      <c r="BF8" s="37">
        <f>IF(BF7="","",AVERAGE('ENTRY '!BS2:BS2001))</f>
        <v>1.4</v>
      </c>
      <c r="BG8" s="37">
        <f>IF(BG7="","",AVERAGE('ENTRY '!BT2:BT2001))</f>
      </c>
      <c r="BH8" s="37">
        <f>IF(BH7="","",AVERAGE('ENTRY '!BU2:BU2001))</f>
        <v>1.5</v>
      </c>
      <c r="BI8" s="37">
        <f>IF(BI7="","",AVERAGE('ENTRY '!BV2:BV2001))</f>
      </c>
      <c r="BJ8" s="37">
        <f>IF(BJ7="","",AVERAGE('ENTRY '!BW2:BW2001))</f>
      </c>
      <c r="BK8" s="37">
        <f>IF(BK7="","",AVERAGE('ENTRY '!BX2:BX2001))</f>
      </c>
      <c r="BL8" s="37">
        <f>IF(BL7="","",AVERAGE('ENTRY '!BY2:BY2001))</f>
      </c>
      <c r="BM8" s="37">
        <f>IF(BM7="","",AVERAGE('ENTRY '!BZ2:BZ2001))</f>
      </c>
      <c r="BN8" s="37">
        <f>IF(BN7="","",AVERAGE('ENTRY '!CA2:CA2001))</f>
      </c>
      <c r="BO8" s="37">
        <f>IF(BO7="","",AVERAGE('ENTRY '!CB2:CB2001))</f>
        <v>1</v>
      </c>
      <c r="BP8" s="37">
        <f>IF(BP7="","",AVERAGE('ENTRY '!CC2:CC2001))</f>
      </c>
      <c r="BQ8" s="37">
        <f>IF(BQ7="","",AVERAGE('ENTRY '!CD2:CD2001))</f>
      </c>
      <c r="BR8" s="37">
        <f>IF(BR7="","",AVERAGE('ENTRY '!CE2:CE2001))</f>
      </c>
      <c r="BS8" s="37">
        <f>IF(BS7="","",AVERAGE('ENTRY '!CF2:CF2001))</f>
      </c>
      <c r="BT8" s="37">
        <f>IF(BT7="","",AVERAGE('ENTRY '!CG2:CG2001))</f>
        <v>2</v>
      </c>
      <c r="BU8" s="37">
        <f>IF(BU7="","",AVERAGE('ENTRY '!CH2:CH2001))</f>
      </c>
      <c r="BV8" s="37">
        <f>IF(BV7="","",AVERAGE('ENTRY '!CI2:CI2001))</f>
      </c>
      <c r="BW8" s="37">
        <f>IF(BW7="","",AVERAGE('ENTRY '!CJ2:CJ2001))</f>
      </c>
      <c r="BX8" s="37">
        <f>IF(BX7="","",AVERAGE('ENTRY '!CK2:CK2001))</f>
      </c>
      <c r="BY8" s="37">
        <f>IF(BY7="","",AVERAGE('ENTRY '!CL2:CL2001))</f>
      </c>
      <c r="BZ8" s="37">
        <f>IF(BZ7="","",AVERAGE('ENTRY '!CM2:CM2001))</f>
      </c>
      <c r="CA8" s="37">
        <f>IF(CA7="","",AVERAGE('ENTRY '!CN2:CN2001))</f>
      </c>
      <c r="CB8" s="37">
        <f>IF(CB7="","",AVERAGE('ENTRY '!CO2:CO2001))</f>
      </c>
      <c r="CC8" s="37">
        <f>IF(CC7="","",AVERAGE('ENTRY '!CP2:CP2001))</f>
      </c>
      <c r="CD8" s="37">
        <f>IF(CD7="","",AVERAGE('ENTRY '!CQ2:CQ2001))</f>
      </c>
      <c r="CE8" s="37">
        <f>IF(CE7="","",AVERAGE('ENTRY '!CR2:CR2001))</f>
      </c>
      <c r="CF8" s="37">
        <f>IF(CF7="","",AVERAGE('ENTRY '!CS2:CS2001))</f>
      </c>
      <c r="CG8" s="37">
        <f>IF(CG7="","",AVERAGE('ENTRY '!CT2:CT2001))</f>
      </c>
      <c r="CH8" s="37">
        <f>IF(CH7="","",AVERAGE('ENTRY '!CU2:CU2001))</f>
      </c>
      <c r="CI8" s="37">
        <f>IF(CI7="","",AVERAGE('ENTRY '!CV2:CV2001))</f>
      </c>
      <c r="CJ8" s="37">
        <f>IF(CJ7="","",AVERAGE('ENTRY '!CW2:CW2001))</f>
      </c>
      <c r="CK8" s="37">
        <f>IF(CK7="","",AVERAGE('ENTRY '!CX2:CX2001))</f>
      </c>
      <c r="CL8" s="37">
        <f>IF(CL7="","",AVERAGE('ENTRY '!CY2:CY2001))</f>
      </c>
      <c r="CM8" s="37">
        <f>IF(CM7="","",AVERAGE('ENTRY '!CZ2:CZ2001))</f>
      </c>
      <c r="CN8" s="37">
        <f>IF(CN7="","",AVERAGE('ENTRY '!DA2:DA2001))</f>
      </c>
      <c r="CO8" s="37">
        <f>IF(CO7="","",AVERAGE('ENTRY '!DB2:DB2001))</f>
      </c>
      <c r="CP8" s="37">
        <f>IF(CP7="","",AVERAGE('ENTRY '!DC2:DC2001))</f>
        <v>1.5</v>
      </c>
      <c r="CQ8" s="37">
        <f>IF(CQ7="","",AVERAGE('ENTRY '!DD2:DD2001))</f>
      </c>
      <c r="CR8" s="37">
        <f>IF(CR7="","",AVERAGE('ENTRY '!DE2:DE2001))</f>
      </c>
      <c r="CS8" s="37">
        <f>IF(CS7="","",AVERAGE('ENTRY '!DF2:DF2001))</f>
      </c>
      <c r="CT8" s="37">
        <f>IF(CT7="","",AVERAGE('ENTRY '!DG2:DG2001))</f>
      </c>
      <c r="CU8" s="37">
        <f>IF(CU7="","",AVERAGE('ENTRY '!DH2:DH2001))</f>
      </c>
      <c r="CV8" s="37">
        <f>IF(CV7="","",AVERAGE('ENTRY '!DI2:DI2001))</f>
      </c>
      <c r="CW8" s="37">
        <f>IF(CW7="","",AVERAGE('ENTRY '!DJ2:DJ2001))</f>
      </c>
      <c r="CX8" s="37">
        <f>IF(CX7="","",AVERAGE('ENTRY '!DK2:DK2001))</f>
      </c>
      <c r="CY8" s="37">
        <f>IF(CY7="","",AVERAGE('ENTRY '!DL2:DL2001))</f>
      </c>
      <c r="CZ8" s="37">
        <f>IF(CZ7="","",AVERAGE('ENTRY '!DM2:DM2001))</f>
        <v>1.9444444444444444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3"/>
      <c r="C9" s="78">
        <f>IF($B$13="","",COUNTIF('ENTRY '!P2:P200,"V"))</f>
        <v>0</v>
      </c>
      <c r="D9" s="75">
        <f>IF($B$13="","",COUNTIF('ENTRY '!Q2:Q200,"V"))</f>
        <v>0</v>
      </c>
      <c r="E9" s="75">
        <f>IF($B$13="","",COUNTIF('ENTRY '!R2:R200,"V"))</f>
        <v>0</v>
      </c>
      <c r="F9" s="75">
        <f>IF($B$13="","",COUNTIF('ENTRY '!S2:S200,"V"))</f>
        <v>0</v>
      </c>
      <c r="G9" s="75">
        <f>IF($B$13="","",COUNTIF('ENTRY '!T2:T200,"V"))</f>
        <v>0</v>
      </c>
      <c r="H9" s="75">
        <f>IF($B$13="","",COUNTIF('ENTRY '!U2:U200,"V"))</f>
        <v>0</v>
      </c>
      <c r="I9" s="75">
        <f>IF($B$13="","",COUNTIF('ENTRY '!V2:V200,"V"))</f>
        <v>0</v>
      </c>
      <c r="J9" s="75">
        <f>IF($B$13="","",COUNTIF('ENTRY '!W2:W200,"V"))</f>
        <v>0</v>
      </c>
      <c r="K9" s="75">
        <f>IF($B$13="","",COUNTIF('ENTRY '!X2:X200,"V"))</f>
        <v>0</v>
      </c>
      <c r="L9" s="75">
        <f>IF($B$13="","",COUNTIF('ENTRY '!Y2:Y200,"V"))</f>
        <v>0</v>
      </c>
      <c r="M9" s="75">
        <f>IF($B$13="","",COUNTIF('ENTRY '!Z2:Z200,"V"))</f>
        <v>0</v>
      </c>
      <c r="N9" s="75">
        <f>IF($B$13="","",COUNTIF('ENTRY '!AA2:AA200,"V"))</f>
        <v>0</v>
      </c>
      <c r="O9" s="75">
        <f>IF($B$13="","",COUNTIF('ENTRY '!AB2:AB200,"V"))</f>
        <v>0</v>
      </c>
      <c r="P9" s="75">
        <f>IF($B$13="","",COUNTIF('ENTRY '!AC2:AC200,"V"))</f>
        <v>0</v>
      </c>
      <c r="Q9" s="75">
        <f>IF($B$13="","",COUNTIF('ENTRY '!AD2:AD200,"V"))</f>
        <v>0</v>
      </c>
      <c r="R9" s="75">
        <f>IF($B$13="","",COUNTIF('ENTRY '!AE2:AE200,"V"))</f>
        <v>0</v>
      </c>
      <c r="S9" s="75">
        <f>IF($B$13="","",COUNTIF('ENTRY '!AF2:AF200,"V"))</f>
        <v>0</v>
      </c>
      <c r="T9" s="75">
        <f>IF($B$13="","",COUNTIF('ENTRY '!AG2:AG200,"V"))</f>
        <v>0</v>
      </c>
      <c r="U9" s="75">
        <f>IF($B$13="","",COUNTIF('ENTRY '!AH2:AH200,"V"))</f>
        <v>0</v>
      </c>
      <c r="V9" s="75">
        <f>IF($B$13="","",COUNTIF('ENTRY '!AI2:AI200,"V"))</f>
        <v>0</v>
      </c>
      <c r="W9" s="75">
        <f>IF($B$13="","",COUNTIF('ENTRY '!AJ2:AJ200,"V"))</f>
        <v>0</v>
      </c>
      <c r="X9" s="75">
        <f>IF($B$13="","",COUNTIF('ENTRY '!AK2:AK200,"V"))</f>
        <v>0</v>
      </c>
      <c r="Y9" s="75">
        <f>IF($B$13="","",COUNTIF('ENTRY '!AL2:AL200,"V"))</f>
        <v>0</v>
      </c>
      <c r="Z9" s="75">
        <f>IF($B$13="","",COUNTIF('ENTRY '!AM2:AM200,"V"))</f>
        <v>0</v>
      </c>
      <c r="AA9" s="75">
        <f>IF($B$13="","",COUNTIF('ENTRY '!AN2:AN200,"V"))</f>
        <v>0</v>
      </c>
      <c r="AB9" s="75">
        <f>IF($B$13="","",COUNTIF('ENTRY '!AO2:AO200,"V"))</f>
        <v>0</v>
      </c>
      <c r="AC9" s="75">
        <f>IF($B$13="","",COUNTIF('ENTRY '!AP2:AP200,"V"))</f>
        <v>0</v>
      </c>
      <c r="AD9" s="75">
        <f>IF($B$13="","",COUNTIF('ENTRY '!AQ2:AQ200,"V"))</f>
        <v>0</v>
      </c>
      <c r="AE9" s="75">
        <f>IF($B$13="","",COUNTIF('ENTRY '!AR2:AR200,"V"))</f>
        <v>0</v>
      </c>
      <c r="AF9" s="75">
        <f>IF($B$13="","",COUNTIF('ENTRY '!AS2:AS200,"V"))</f>
        <v>0</v>
      </c>
      <c r="AG9" s="75">
        <f>IF($B$13="","",COUNTIF('ENTRY '!AT2:AT200,"V"))</f>
        <v>0</v>
      </c>
      <c r="AH9" s="75">
        <f>IF($B$13="","",COUNTIF('ENTRY '!AU2:AU200,"V"))</f>
        <v>0</v>
      </c>
      <c r="AI9" s="75">
        <f>IF($B$13="","",COUNTIF('ENTRY '!AV2:AV200,"V"))</f>
        <v>0</v>
      </c>
      <c r="AJ9" s="75">
        <f>IF($B$13="","",COUNTIF('ENTRY '!AW2:AW200,"V"))</f>
        <v>0</v>
      </c>
      <c r="AK9" s="75">
        <f>IF($B$13="","",COUNTIF('ENTRY '!AX2:AX200,"V"))</f>
        <v>0</v>
      </c>
      <c r="AL9" s="75">
        <f>IF($B$13="","",COUNTIF('ENTRY '!AY2:AY200,"V"))</f>
        <v>0</v>
      </c>
      <c r="AM9" s="75">
        <f>IF($B$13="","",COUNTIF('ENTRY '!AZ2:AZ200,"V"))</f>
        <v>0</v>
      </c>
      <c r="AN9" s="75">
        <f>IF($B$13="","",COUNTIF('ENTRY '!BA2:BA200,"V"))</f>
        <v>0</v>
      </c>
      <c r="AO9" s="75">
        <f>IF($B$13="","",COUNTIF('ENTRY '!BB2:BB200,"V"))</f>
        <v>0</v>
      </c>
      <c r="AP9" s="75">
        <f>IF($B$13="","",COUNTIF('ENTRY '!BC2:BC200,"V"))</f>
        <v>0</v>
      </c>
      <c r="AQ9" s="75">
        <f>IF($B$13="","",COUNTIF('ENTRY '!BD2:BD200,"V"))</f>
        <v>0</v>
      </c>
      <c r="AR9" s="75">
        <f>IF($B$13="","",COUNTIF('ENTRY '!BE2:BE200,"V"))</f>
        <v>0</v>
      </c>
      <c r="AS9" s="75">
        <f>IF($B$13="","",COUNTIF('ENTRY '!BF2:BF200,"V"))</f>
        <v>0</v>
      </c>
      <c r="AT9" s="75">
        <f>IF($B$13="","",COUNTIF('ENTRY '!BG2:BG200,"V"))</f>
        <v>0</v>
      </c>
      <c r="AU9" s="75">
        <f>IF($B$13="","",COUNTIF('ENTRY '!BH2:BH200,"V"))</f>
        <v>0</v>
      </c>
      <c r="AV9" s="75">
        <f>IF($B$13="","",COUNTIF('ENTRY '!BI2:BI200,"V"))</f>
        <v>0</v>
      </c>
      <c r="AW9" s="75">
        <f>IF($B$13="","",COUNTIF('ENTRY '!BJ2:BJ200,"V"))</f>
        <v>0</v>
      </c>
      <c r="AX9" s="75">
        <f>IF($B$13="","",COUNTIF('ENTRY '!BK2:BK200,"V"))</f>
        <v>0</v>
      </c>
      <c r="AY9" s="75">
        <f>IF($B$13="","",COUNTIF('ENTRY '!BL2:BL200,"V"))</f>
        <v>0</v>
      </c>
      <c r="AZ9" s="75">
        <f>IF($B$13="","",COUNTIF('ENTRY '!BM2:BM200,"V"))</f>
        <v>0</v>
      </c>
      <c r="BA9" s="75">
        <f>IF($B$13="","",COUNTIF('ENTRY '!BN2:BN200,"V"))</f>
        <v>0</v>
      </c>
      <c r="BB9" s="75">
        <f>IF($B$13="","",COUNTIF('ENTRY '!BO2:BO200,"V"))</f>
        <v>0</v>
      </c>
      <c r="BC9" s="75">
        <f>IF($B$13="","",COUNTIF('ENTRY '!BP2:BP200,"V"))</f>
        <v>0</v>
      </c>
      <c r="BD9" s="75">
        <f>IF($B$13="","",COUNTIF('ENTRY '!BQ2:BQ200,"V"))</f>
        <v>0</v>
      </c>
      <c r="BE9" s="75">
        <f>IF($B$13="","",COUNTIF('ENTRY '!BR2:BR200,"V"))</f>
        <v>0</v>
      </c>
      <c r="BF9" s="75">
        <f>IF($B$13="","",COUNTIF('ENTRY '!BS2:BS200,"V"))</f>
        <v>0</v>
      </c>
      <c r="BG9" s="75">
        <f>IF($B$13="","",COUNTIF('ENTRY '!BT2:BT200,"V"))</f>
        <v>0</v>
      </c>
      <c r="BH9" s="75">
        <f>IF($B$13="","",COUNTIF('ENTRY '!BU2:BU200,"V"))</f>
        <v>0</v>
      </c>
      <c r="BI9" s="75">
        <f>IF($B$13="","",COUNTIF('ENTRY '!BV2:BV200,"V"))</f>
        <v>0</v>
      </c>
      <c r="BJ9" s="75">
        <f>IF($B$13="","",COUNTIF('ENTRY '!BW2:BW200,"V"))</f>
        <v>0</v>
      </c>
      <c r="BK9" s="75">
        <f>IF($B$13="","",COUNTIF('ENTRY '!BX2:BX200,"V"))</f>
        <v>0</v>
      </c>
      <c r="BL9" s="75">
        <f>IF($B$13="","",COUNTIF('ENTRY '!BY2:BY200,"V"))</f>
        <v>0</v>
      </c>
      <c r="BM9" s="75">
        <f>IF($B$13="","",COUNTIF('ENTRY '!BZ2:BZ200,"V"))</f>
        <v>0</v>
      </c>
      <c r="BN9" s="75">
        <f>IF($B$13="","",COUNTIF('ENTRY '!CA2:CA200,"V"))</f>
        <v>0</v>
      </c>
      <c r="BO9" s="75">
        <f>IF($B$13="","",COUNTIF('ENTRY '!CB2:CB200,"V"))</f>
        <v>0</v>
      </c>
      <c r="BP9" s="75">
        <f>IF($B$13="","",COUNTIF('ENTRY '!CC2:CC200,"V"))</f>
        <v>0</v>
      </c>
      <c r="BQ9" s="75">
        <f>IF($B$13="","",COUNTIF('ENTRY '!CD2:CD200,"V"))</f>
        <v>0</v>
      </c>
      <c r="BR9" s="75">
        <f>IF($B$13="","",COUNTIF('ENTRY '!CE2:CE200,"V"))</f>
        <v>0</v>
      </c>
      <c r="BS9" s="75">
        <f>IF($B$13="","",COUNTIF('ENTRY '!CF2:CF200,"V"))</f>
        <v>0</v>
      </c>
      <c r="BT9" s="75">
        <f>IF($B$13="","",COUNTIF('ENTRY '!CG2:CG200,"V"))</f>
        <v>0</v>
      </c>
      <c r="BU9" s="75">
        <f>IF($B$13="","",COUNTIF('ENTRY '!CH2:CH200,"V"))</f>
        <v>0</v>
      </c>
      <c r="BV9" s="75">
        <f>IF($B$13="","",COUNTIF('ENTRY '!CI2:CI200,"V"))</f>
        <v>0</v>
      </c>
      <c r="BW9" s="75">
        <f>IF($B$13="","",COUNTIF('ENTRY '!CJ2:CJ200,"V"))</f>
        <v>0</v>
      </c>
      <c r="BX9" s="75">
        <f>IF($B$13="","",COUNTIF('ENTRY '!CK2:CK200,"V"))</f>
        <v>0</v>
      </c>
      <c r="BY9" s="75">
        <f>IF($B$13="","",COUNTIF('ENTRY '!CL2:CL200,"V"))</f>
        <v>0</v>
      </c>
      <c r="BZ9" s="75">
        <f>IF($B$13="","",COUNTIF('ENTRY '!CM2:CM200,"V"))</f>
        <v>0</v>
      </c>
      <c r="CA9" s="75">
        <f>IF($B$13="","",COUNTIF('ENTRY '!CN2:CN200,"V"))</f>
        <v>0</v>
      </c>
      <c r="CB9" s="75">
        <f>IF($B$13="","",COUNTIF('ENTRY '!CO2:CO200,"V"))</f>
        <v>0</v>
      </c>
      <c r="CC9" s="75">
        <f>IF($B$13="","",COUNTIF('ENTRY '!CP2:CP200,"V"))</f>
        <v>0</v>
      </c>
      <c r="CD9" s="75">
        <f>IF($B$13="","",COUNTIF('ENTRY '!CQ2:CQ200,"V"))</f>
        <v>0</v>
      </c>
      <c r="CE9" s="75">
        <f>IF($B$13="","",COUNTIF('ENTRY '!CR2:CR200,"V"))</f>
        <v>0</v>
      </c>
      <c r="CF9" s="75">
        <f>IF($B$13="","",COUNTIF('ENTRY '!CS2:CS200,"V"))</f>
        <v>0</v>
      </c>
      <c r="CG9" s="75">
        <f>IF($B$13="","",COUNTIF('ENTRY '!CT2:CT200,"V"))</f>
        <v>0</v>
      </c>
      <c r="CH9" s="75">
        <f>IF($B$13="","",COUNTIF('ENTRY '!CU2:CU200,"V"))</f>
        <v>0</v>
      </c>
      <c r="CI9" s="75">
        <f>IF($B$13="","",COUNTIF('ENTRY '!CV2:CV200,"V"))</f>
        <v>0</v>
      </c>
      <c r="CJ9" s="75">
        <f>IF($B$13="","",COUNTIF('ENTRY '!CW2:CW200,"V"))</f>
        <v>0</v>
      </c>
      <c r="CK9" s="75">
        <f>IF($B$13="","",COUNTIF('ENTRY '!CX2:CX200,"V"))</f>
        <v>0</v>
      </c>
      <c r="CL9" s="75">
        <f>IF($B$13="","",COUNTIF('ENTRY '!CY2:CY200,"V"))</f>
        <v>0</v>
      </c>
      <c r="CM9" s="75">
        <f>IF($B$13="","",COUNTIF('ENTRY '!CZ2:CZ200,"V"))</f>
        <v>0</v>
      </c>
      <c r="CN9" s="75">
        <f>IF($B$13="","",COUNTIF('ENTRY '!DA2:DA200,"V"))</f>
        <v>0</v>
      </c>
      <c r="CO9" s="75">
        <f>IF($B$13="","",COUNTIF('ENTRY '!DB2:DB200,"V"))</f>
        <v>0</v>
      </c>
      <c r="CP9" s="75">
        <f>IF($B$13="","",COUNTIF('ENTRY '!DC2:DC200,"V"))</f>
        <v>0</v>
      </c>
      <c r="CQ9" s="75">
        <f>IF($B$13="","",COUNTIF('ENTRY '!DD2:DD200,"V"))</f>
        <v>0</v>
      </c>
      <c r="CR9" s="75">
        <f>IF($B$13="","",COUNTIF('ENTRY '!DE2:DE200,"V"))</f>
        <v>0</v>
      </c>
      <c r="CS9" s="75">
        <f>IF($B$13="","",COUNTIF('ENTRY '!DF2:DF200,"V"))</f>
        <v>0</v>
      </c>
      <c r="CT9" s="75">
        <f>IF($B$13="","",COUNTIF('ENTRY '!DG2:DG200,"V"))</f>
        <v>0</v>
      </c>
      <c r="CU9" s="75">
        <f>IF($B$13="","",COUNTIF('ENTRY '!DH2:DH200,"V"))</f>
        <v>0</v>
      </c>
      <c r="CV9" s="75">
        <f>IF($B$13="","",COUNTIF('ENTRY '!DI2:DI200,"V"))</f>
        <v>0</v>
      </c>
      <c r="CW9" s="75">
        <f>IF($B$13="","",COUNTIF('ENTRY '!DJ2:DJ200,"V"))</f>
        <v>0</v>
      </c>
      <c r="CX9" s="75">
        <f>IF($B$13="","",COUNTIF('ENTRY '!DK2:DK200,"V"))</f>
        <v>0</v>
      </c>
      <c r="CY9" s="75">
        <f>IF($B$13="","",COUNTIF('ENTRY '!DL2:DL200,"V"))</f>
        <v>0</v>
      </c>
      <c r="CZ9" s="75">
        <f>IF($B$13="","",COUNTIF('ENTRY '!DM2:DM200,"V"))</f>
        <v>0</v>
      </c>
      <c r="DA9" s="75">
        <f>IF($B$13="","",COUNTIF('ENTRY '!DN2:DN200,"V"))</f>
        <v>0</v>
      </c>
      <c r="DB9" s="75">
        <f>IF($B$13="","",COUNTIF('ENTRY '!DO2:DO200,"V"))</f>
        <v>0</v>
      </c>
      <c r="DC9" s="75">
        <f>IF($B$13="","",COUNTIF('ENTRY '!DP2:DP200,"V"))</f>
        <v>0</v>
      </c>
      <c r="DD9" s="75">
        <f>IF($B$13="","",COUNTIF('ENTRY '!DQ2:DQ200,"V"))</f>
        <v>0</v>
      </c>
      <c r="DE9" s="75">
        <f>IF($B$13="","",COUNTIF('ENTRY '!DR2:DR200,"V"))</f>
        <v>0</v>
      </c>
      <c r="DF9" s="75">
        <f>IF($B$13="","",COUNTIF('ENTRY '!DS2:DS200,"V"))</f>
        <v>0</v>
      </c>
      <c r="DG9" s="75">
        <f>IF($B$13="","",COUNTIF('ENTRY '!DT2:DT200,"V"))</f>
        <v>0</v>
      </c>
      <c r="DH9" s="75">
        <f>IF($B$13="","",COUNTIF('ENTRY '!DU2:DU200,"V"))</f>
        <v>0</v>
      </c>
      <c r="DI9" s="75">
        <f>IF($B$13="","",COUNTIF('ENTRY '!DV2:DV200,"V"))</f>
        <v>0</v>
      </c>
      <c r="DJ9" s="75">
        <f>IF($B$13="","",COUNTIF('ENTRY '!DW2:DW200,"V"))</f>
        <v>0</v>
      </c>
      <c r="DK9" s="75">
        <f>IF($B$13="","",COUNTIF('ENTRY '!DX2:DX200,"V"))</f>
        <v>0</v>
      </c>
      <c r="DL9" s="75">
        <f>IF($B$13="","",COUNTIF('ENTRY '!DY2:DY200,"V"))</f>
        <v>0</v>
      </c>
      <c r="DM9" s="75">
        <f>IF($B$13="","",COUNTIF('ENTRY '!DZ2:DZ200,"V"))</f>
        <v>0</v>
      </c>
    </row>
    <row r="10" spans="1:117" s="62" customFormat="1" ht="12.75">
      <c r="A10" s="39" t="s">
        <v>239</v>
      </c>
      <c r="B10" s="83"/>
      <c r="C10" s="71" t="b">
        <f>IF($B$13="","",OR(C8&lt;&gt;"",C9&gt;0))</f>
        <v>0</v>
      </c>
      <c r="D10" s="29" t="b">
        <f aca="true" t="shared" si="8" ref="D10:BO10">IF($B$13="","",OR(D8&lt;&gt;"",D9&gt;0))</f>
        <v>0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1</v>
      </c>
      <c r="J10" s="29" t="b">
        <f t="shared" si="8"/>
        <v>1</v>
      </c>
      <c r="K10" s="29" t="b">
        <f t="shared" si="8"/>
        <v>0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1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1</v>
      </c>
      <c r="AO10" s="29" t="b">
        <f t="shared" si="8"/>
        <v>0</v>
      </c>
      <c r="AP10" s="29" t="b">
        <f t="shared" si="8"/>
        <v>1</v>
      </c>
      <c r="AQ10" s="29" t="b">
        <f t="shared" si="8"/>
        <v>0</v>
      </c>
      <c r="AR10" s="29" t="b">
        <f t="shared" si="8"/>
        <v>0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0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0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0</v>
      </c>
      <c r="CA10" s="29" t="b">
        <f t="shared" si="9"/>
        <v>0</v>
      </c>
      <c r="CB10" s="29" t="b">
        <f t="shared" si="9"/>
        <v>0</v>
      </c>
      <c r="CC10" s="29" t="b">
        <f t="shared" si="9"/>
        <v>0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0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4">
        <f>IF(SUM('ENTRY '!L2:L2000)=0,"",COUNT('ENTRY '!L2:L2000))</f>
        <v>115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4">
        <f>IF(SUM('ENTRY '!G2:G2000)=0,"",COUNT('ENTRY '!G2:G2000))</f>
        <v>47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4">
        <f>IF(SUM('ENTRY '!H2:H2000)=0,"",SUM('ENTRY '!H2:H2000))</f>
        <v>51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5">
        <f>IF(B15="","",(B14/B15)*100)</f>
        <v>92.15686274509804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5">
        <f>IF(B6="","",(1-B6))</f>
        <v>0.898304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5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6">
        <f>IF($B$13="","",COUNTIF('ENTRY '!N2:N2000,"R"))</f>
        <v>20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6">
        <f>IF($B$13="","",COUNTIF('ENTRY '!N2:N2000,"P"))</f>
        <v>32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7">
        <f>IF($B$13="","",(IF(SUM('ENTRY '!E2:E2000=0),"",AVERAGE('ENTRY '!E2:E2000))))</f>
        <v>2.450980392156863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7">
        <f>IF(SUM('ENTRY '!C2:C2000)=0,"",AVERAGE('ENTRY '!C2:C2000))</f>
        <v>2.6595744680851063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7">
        <f>IF(SUM('ENTRY '!F2:F2000)=0,"",AVERAGE('ENTRY '!F2:F2000))</f>
        <v>2.450980392156863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7">
        <f>IF(SUM('ENTRY '!D2:D2000)=0,"",AVERAGE('ENTRY '!D2:D2000))</f>
        <v>2.6595744680851063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4">
        <f>IF(SUM(C3:DM3)=0,"",COUNT(C3:DM3))</f>
        <v>17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4">
        <f>IF($B$13="","",(COUNTIF(C10:DM10,"true")))</f>
        <v>17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2008-02-12T19:59:51Z</dcterms:modified>
  <cp:category/>
  <cp:version/>
  <cp:contentType/>
  <cp:contentStatus/>
</cp:coreProperties>
</file>