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cfcbf8030f25c329/Desktop/mead lake/Long Live Mead Lake/Water sample test docs/Sediment results 2025/"/>
    </mc:Choice>
  </mc:AlternateContent>
  <xr:revisionPtr revIDLastSave="0" documentId="8_{1DD06A8E-E4F2-4F68-B3B7-D567AB5C7F99}" xr6:coauthVersionLast="47" xr6:coauthVersionMax="47" xr10:uidLastSave="{00000000-0000-0000-0000-000000000000}"/>
  <bookViews>
    <workbookView xWindow="-120" yWindow="-120" windowWidth="29040" windowHeight="15720" xr2:uid="{6F1A8252-EE6D-47D4-9FA5-F93281937869}"/>
  </bookViews>
  <sheets>
    <sheet name="Mead Lake Particle Size" sheetId="1" r:id="rId1"/>
    <sheet name="Mead Lake CHL-A" sheetId="2" r:id="rId2"/>
    <sheet name="Mead Lake Moisture Conten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O59" i="1" s="1"/>
  <c r="F59" i="1"/>
  <c r="J58" i="1"/>
  <c r="O58" i="1" s="1"/>
  <c r="F58" i="1"/>
  <c r="J57" i="1"/>
  <c r="O57" i="1" s="1"/>
  <c r="F57" i="1"/>
  <c r="J55" i="1"/>
  <c r="O55" i="1" s="1"/>
  <c r="F55" i="1"/>
  <c r="J54" i="1"/>
  <c r="O54" i="1" s="1"/>
  <c r="F54" i="1"/>
  <c r="J53" i="1"/>
  <c r="O53" i="1" s="1"/>
  <c r="F53" i="1"/>
  <c r="J67" i="1"/>
  <c r="O67" i="1" s="1"/>
  <c r="F67" i="1"/>
  <c r="J66" i="1"/>
  <c r="O66" i="1" s="1"/>
  <c r="F66" i="1"/>
  <c r="J65" i="1"/>
  <c r="O65" i="1" s="1"/>
  <c r="F65" i="1"/>
  <c r="J63" i="1"/>
  <c r="O63" i="1" s="1"/>
  <c r="F63" i="1"/>
  <c r="J62" i="1"/>
  <c r="O62" i="1" s="1"/>
  <c r="F62" i="1"/>
  <c r="J61" i="1"/>
  <c r="O61" i="1" s="1"/>
  <c r="F61" i="1"/>
  <c r="P55" i="1" l="1"/>
  <c r="Q55" i="1" s="1"/>
  <c r="P59" i="1"/>
  <c r="R59" i="1" s="1"/>
  <c r="S59" i="1"/>
  <c r="P63" i="1"/>
  <c r="Q63" i="1" s="1"/>
  <c r="P67" i="1"/>
  <c r="Q67" i="1" s="1"/>
  <c r="S55" i="1" l="1"/>
  <c r="Q59" i="1"/>
  <c r="T59" i="1" s="1"/>
  <c r="R55" i="1"/>
  <c r="T55" i="1" s="1"/>
  <c r="S63" i="1"/>
  <c r="R63" i="1"/>
  <c r="S67" i="1"/>
  <c r="R67" i="1"/>
  <c r="T67" i="1" s="1"/>
  <c r="T63" i="1" l="1"/>
  <c r="J35" i="1"/>
  <c r="O35" i="1" s="1"/>
  <c r="F35" i="1"/>
  <c r="J34" i="1"/>
  <c r="O34" i="1" s="1"/>
  <c r="F34" i="1"/>
  <c r="J33" i="1"/>
  <c r="O33" i="1" s="1"/>
  <c r="F33" i="1"/>
  <c r="J31" i="1"/>
  <c r="O31" i="1" s="1"/>
  <c r="F31" i="1"/>
  <c r="J30" i="1"/>
  <c r="O30" i="1" s="1"/>
  <c r="F30" i="1"/>
  <c r="J29" i="1"/>
  <c r="O29" i="1" s="1"/>
  <c r="F29" i="1"/>
  <c r="J51" i="1"/>
  <c r="O51" i="1" s="1"/>
  <c r="F51" i="1"/>
  <c r="J50" i="1"/>
  <c r="O50" i="1" s="1"/>
  <c r="F50" i="1"/>
  <c r="J49" i="1"/>
  <c r="O49" i="1" s="1"/>
  <c r="F49" i="1"/>
  <c r="J47" i="1"/>
  <c r="O47" i="1" s="1"/>
  <c r="F47" i="1"/>
  <c r="J46" i="1"/>
  <c r="O46" i="1" s="1"/>
  <c r="F46" i="1"/>
  <c r="J45" i="1"/>
  <c r="O45" i="1" s="1"/>
  <c r="F45" i="1"/>
  <c r="P31" i="1" l="1"/>
  <c r="Q31" i="1" s="1"/>
  <c r="P35" i="1"/>
  <c r="Q35" i="1" s="1"/>
  <c r="S31" i="1"/>
  <c r="R35" i="1"/>
  <c r="S35" i="1"/>
  <c r="P51" i="1"/>
  <c r="R51" i="1" s="1"/>
  <c r="P47" i="1"/>
  <c r="Q47" i="1" s="1"/>
  <c r="S51" i="1" l="1"/>
  <c r="T35" i="1"/>
  <c r="R31" i="1"/>
  <c r="T31" i="1" s="1"/>
  <c r="Q51" i="1"/>
  <c r="T51" i="1" s="1"/>
  <c r="R47" i="1"/>
  <c r="S47" i="1"/>
  <c r="T47" i="1" l="1"/>
  <c r="J43" i="1"/>
  <c r="O43" i="1" s="1"/>
  <c r="F43" i="1"/>
  <c r="J42" i="1"/>
  <c r="O42" i="1" s="1"/>
  <c r="F42" i="1"/>
  <c r="J41" i="1"/>
  <c r="O41" i="1" s="1"/>
  <c r="F41" i="1"/>
  <c r="J39" i="1"/>
  <c r="O39" i="1" s="1"/>
  <c r="F39" i="1"/>
  <c r="J38" i="1"/>
  <c r="O38" i="1" s="1"/>
  <c r="F38" i="1"/>
  <c r="J37" i="1"/>
  <c r="O37" i="1" s="1"/>
  <c r="F37" i="1"/>
  <c r="P39" i="1" l="1"/>
  <c r="S39" i="1" s="1"/>
  <c r="P43" i="1"/>
  <c r="R43" i="1" s="1"/>
  <c r="J27" i="1"/>
  <c r="O27" i="1" s="1"/>
  <c r="F27" i="1"/>
  <c r="J26" i="1"/>
  <c r="O26" i="1" s="1"/>
  <c r="F26" i="1"/>
  <c r="J25" i="1"/>
  <c r="O25" i="1" s="1"/>
  <c r="F25" i="1"/>
  <c r="J23" i="1"/>
  <c r="O23" i="1" s="1"/>
  <c r="F23" i="1"/>
  <c r="J22" i="1"/>
  <c r="O22" i="1" s="1"/>
  <c r="F22" i="1"/>
  <c r="J21" i="1"/>
  <c r="O21" i="1" s="1"/>
  <c r="F21" i="1"/>
  <c r="J19" i="1"/>
  <c r="O19" i="1" s="1"/>
  <c r="F19" i="1"/>
  <c r="J18" i="1"/>
  <c r="O18" i="1" s="1"/>
  <c r="F18" i="1"/>
  <c r="J17" i="1"/>
  <c r="O17" i="1" s="1"/>
  <c r="F17" i="1"/>
  <c r="J15" i="1"/>
  <c r="O15" i="1" s="1"/>
  <c r="F15" i="1"/>
  <c r="J14" i="1"/>
  <c r="O14" i="1" s="1"/>
  <c r="F14" i="1"/>
  <c r="J13" i="1"/>
  <c r="O13" i="1" s="1"/>
  <c r="F13" i="1"/>
  <c r="J5" i="1"/>
  <c r="O5" i="1" s="1"/>
  <c r="J9" i="1"/>
  <c r="O9" i="1" s="1"/>
  <c r="J10" i="1"/>
  <c r="O10" i="1" s="1"/>
  <c r="J11" i="1"/>
  <c r="O11" i="1" s="1"/>
  <c r="F11" i="1"/>
  <c r="F10" i="1"/>
  <c r="F9" i="1"/>
  <c r="J6" i="1"/>
  <c r="O6" i="1" s="1"/>
  <c r="J7" i="1"/>
  <c r="O7" i="1" s="1"/>
  <c r="F7" i="1"/>
  <c r="F6" i="1"/>
  <c r="F5" i="1"/>
  <c r="R39" i="1" l="1"/>
  <c r="Q43" i="1"/>
  <c r="S43" i="1"/>
  <c r="Q39" i="1"/>
  <c r="P23" i="1"/>
  <c r="Q23" i="1" s="1"/>
  <c r="P27" i="1"/>
  <c r="Q27" i="1" s="1"/>
  <c r="P15" i="1"/>
  <c r="Q15" i="1" s="1"/>
  <c r="P19" i="1"/>
  <c r="Q19" i="1" s="1"/>
  <c r="T19" i="1" s="1"/>
  <c r="S15" i="1"/>
  <c r="R19" i="1"/>
  <c r="S19" i="1"/>
  <c r="P11" i="1"/>
  <c r="P7" i="1"/>
  <c r="R15" i="1" l="1"/>
  <c r="S23" i="1"/>
  <c r="R23" i="1"/>
  <c r="T43" i="1"/>
  <c r="T39" i="1"/>
  <c r="T23" i="1"/>
  <c r="S27" i="1"/>
  <c r="R27" i="1"/>
  <c r="T27" i="1" s="1"/>
  <c r="T15" i="1"/>
  <c r="R7" i="1"/>
  <c r="S7" i="1"/>
  <c r="Q7" i="1"/>
  <c r="R11" i="1"/>
  <c r="S11" i="1"/>
  <c r="Q11" i="1"/>
  <c r="T7" i="1" l="1"/>
  <c r="T11" i="1"/>
</calcChain>
</file>

<file path=xl/sharedStrings.xml><?xml version="1.0" encoding="utf-8"?>
<sst xmlns="http://schemas.openxmlformats.org/spreadsheetml/2006/main" count="239" uniqueCount="61">
  <si>
    <t>STATION</t>
  </si>
  <si>
    <t>SECTION</t>
  </si>
  <si>
    <t>FRACTION</t>
  </si>
  <si>
    <t>WET SEDIMENT</t>
  </si>
  <si>
    <t>MOISTURE</t>
  </si>
  <si>
    <t>DRY WEIGHT</t>
  </si>
  <si>
    <t>CRUCIBLE</t>
  </si>
  <si>
    <t>TARE</t>
  </si>
  <si>
    <t xml:space="preserve">TARE + </t>
  </si>
  <si>
    <t>DRY MASS</t>
  </si>
  <si>
    <t>VOLUME</t>
  </si>
  <si>
    <t>TOTAL MASS</t>
  </si>
  <si>
    <t>SUM</t>
  </si>
  <si>
    <t>SAND</t>
  </si>
  <si>
    <t>SILT</t>
  </si>
  <si>
    <t>CLAY</t>
  </si>
  <si>
    <t>USED</t>
  </si>
  <si>
    <t>CONTENT</t>
  </si>
  <si>
    <t>EQUIVALENT</t>
  </si>
  <si>
    <t>(g)</t>
  </si>
  <si>
    <t>(%)</t>
  </si>
  <si>
    <t>(mL)</t>
  </si>
  <si>
    <t>A</t>
  </si>
  <si>
    <t>PONAR</t>
  </si>
  <si>
    <t>SILT + CLAY</t>
  </si>
  <si>
    <t>B</t>
  </si>
  <si>
    <t>Date</t>
  </si>
  <si>
    <t>Station</t>
  </si>
  <si>
    <t>Chlorophyll (ug/L)</t>
  </si>
  <si>
    <t>Collection</t>
  </si>
  <si>
    <t>Moisture</t>
  </si>
  <si>
    <t>Sediment</t>
  </si>
  <si>
    <t>Loss-on</t>
  </si>
  <si>
    <t>Wet Bulk</t>
  </si>
  <si>
    <t>Inorganic</t>
  </si>
  <si>
    <t>Organic</t>
  </si>
  <si>
    <t>Solids</t>
  </si>
  <si>
    <t>Water</t>
  </si>
  <si>
    <t xml:space="preserve">Total </t>
  </si>
  <si>
    <t>Dry Bulk</t>
  </si>
  <si>
    <t>Porosity</t>
  </si>
  <si>
    <t>Fresh</t>
  </si>
  <si>
    <t>Equiv</t>
  </si>
  <si>
    <t>Depth</t>
  </si>
  <si>
    <t>TW</t>
  </si>
  <si>
    <t>FW</t>
  </si>
  <si>
    <t>DW</t>
  </si>
  <si>
    <t>AW</t>
  </si>
  <si>
    <t>Content</t>
  </si>
  <si>
    <t>Density</t>
  </si>
  <si>
    <t>Ignition</t>
  </si>
  <si>
    <t>proportion</t>
  </si>
  <si>
    <t>Volume</t>
  </si>
  <si>
    <t>Mass</t>
  </si>
  <si>
    <t>D.W.</t>
  </si>
  <si>
    <t xml:space="preserve"> (g)</t>
  </si>
  <si>
    <t>(g/mL)</t>
  </si>
  <si>
    <t>(% DW)</t>
  </si>
  <si>
    <t>(% FW)</t>
  </si>
  <si>
    <t>(g/cm3)</t>
  </si>
  <si>
    <t>(cm3)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</si>
</sst>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0.0"/>
    <numFmt numFmtId="166" formatCode="0.000_)"/>
    <numFmt numFmtId="167" formatCode="0.000"/>
  </numFmts>
  <fonts count="20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13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7" fontId="0" fillId="0" borderId="18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67" fontId="0" fillId="0" borderId="15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7" fillId="24" borderId="12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28" xr:uid="{24CF05EA-164E-41F9-9C72-D29B05A81CAF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F1E9E4AE-0F32-4ED3-A07C-2F0133036C88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F6EB-A20F-4E94-9403-F5E08BE2A934}">
  <dimension ref="A1:X67"/>
  <sheetViews>
    <sheetView tabSelected="1" zoomScale="106" zoomScaleNormal="106" workbookViewId="0">
      <pane ySplit="3" topLeftCell="A41" activePane="bottomLeft" state="frozenSplit"/>
      <selection pane="bottomLeft" activeCell="I39" sqref="I39"/>
    </sheetView>
  </sheetViews>
  <sheetFormatPr defaultRowHeight="12.75" x14ac:dyDescent="0.2"/>
  <cols>
    <col min="1" max="3" width="12.7109375" style="3" customWidth="1"/>
    <col min="4" max="5" width="14.28515625" style="3" customWidth="1"/>
    <col min="6" max="6" width="14.28515625" style="5" customWidth="1"/>
    <col min="7" max="7" width="12.7109375" style="3" customWidth="1"/>
    <col min="8" max="8" width="12.7109375" style="5" customWidth="1"/>
    <col min="9" max="19" width="12.7109375" style="3" customWidth="1"/>
    <col min="20" max="20" width="12.7109375" customWidth="1"/>
  </cols>
  <sheetData>
    <row r="1" spans="1:20" s="1" customFormat="1" ht="11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/>
      <c r="M1" s="2"/>
      <c r="N1" s="2"/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</row>
    <row r="2" spans="1:20" s="1" customFormat="1" ht="11.25" x14ac:dyDescent="0.2">
      <c r="A2" s="2"/>
      <c r="B2" s="2"/>
      <c r="C2" s="2"/>
      <c r="D2" s="2" t="s">
        <v>16</v>
      </c>
      <c r="E2" s="2" t="s">
        <v>17</v>
      </c>
      <c r="F2" s="4" t="s">
        <v>18</v>
      </c>
      <c r="G2" s="2"/>
      <c r="H2" s="4"/>
      <c r="I2" s="2" t="s">
        <v>9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x14ac:dyDescent="0.2">
      <c r="D3" s="3" t="s">
        <v>19</v>
      </c>
      <c r="E3" s="3" t="s">
        <v>20</v>
      </c>
      <c r="F3" s="5" t="s">
        <v>19</v>
      </c>
      <c r="H3" s="5" t="s">
        <v>19</v>
      </c>
      <c r="I3" s="3" t="s">
        <v>19</v>
      </c>
      <c r="J3" s="3" t="s">
        <v>19</v>
      </c>
      <c r="K3" s="3" t="s">
        <v>21</v>
      </c>
      <c r="O3" s="3" t="s">
        <v>19</v>
      </c>
      <c r="P3" s="3" t="s">
        <v>19</v>
      </c>
      <c r="Q3" s="3" t="s">
        <v>20</v>
      </c>
      <c r="R3" s="3" t="s">
        <v>20</v>
      </c>
      <c r="S3" s="3" t="s">
        <v>20</v>
      </c>
    </row>
    <row r="5" spans="1:20" x14ac:dyDescent="0.2">
      <c r="A5" s="10" t="s">
        <v>22</v>
      </c>
      <c r="B5" s="3" t="s">
        <v>23</v>
      </c>
      <c r="C5" s="3" t="s">
        <v>13</v>
      </c>
      <c r="D5" s="3">
        <v>120.819</v>
      </c>
      <c r="E5" s="9">
        <v>70.2</v>
      </c>
      <c r="F5" s="11">
        <f>D5*(1-(E5/100))</f>
        <v>36.00406199999999</v>
      </c>
      <c r="G5" s="3">
        <v>7</v>
      </c>
      <c r="H5" s="5">
        <v>148.67699999999999</v>
      </c>
      <c r="I5" s="3">
        <v>155.108</v>
      </c>
      <c r="J5" s="5">
        <f>I5-H5</f>
        <v>6.4310000000000116</v>
      </c>
      <c r="M5" s="10" t="s">
        <v>22</v>
      </c>
      <c r="N5" s="3" t="s">
        <v>23</v>
      </c>
      <c r="O5" s="5">
        <f>J5</f>
        <v>6.4310000000000116</v>
      </c>
      <c r="P5" s="8"/>
      <c r="Q5" s="8"/>
      <c r="R5" s="8"/>
      <c r="S5" s="8"/>
    </row>
    <row r="6" spans="1:20" x14ac:dyDescent="0.2">
      <c r="A6" s="7">
        <v>45800</v>
      </c>
      <c r="C6" s="3" t="s">
        <v>24</v>
      </c>
      <c r="D6" s="3">
        <v>120.819</v>
      </c>
      <c r="E6" s="9">
        <v>70.2</v>
      </c>
      <c r="F6" s="11">
        <f>D6*(1-(E6/100))</f>
        <v>36.00406199999999</v>
      </c>
      <c r="G6" s="3">
        <v>11</v>
      </c>
      <c r="H6" s="5">
        <v>29.352</v>
      </c>
      <c r="I6" s="3">
        <v>29.977</v>
      </c>
      <c r="J6" s="3">
        <f>I6-H6</f>
        <v>0.625</v>
      </c>
      <c r="K6" s="3">
        <v>20</v>
      </c>
      <c r="M6" s="7">
        <v>45800</v>
      </c>
      <c r="O6" s="3">
        <f>(J6/(K6/1000))*1</f>
        <v>31.25</v>
      </c>
      <c r="P6" s="8"/>
      <c r="Q6" s="8"/>
      <c r="R6" s="8"/>
      <c r="S6" s="8"/>
    </row>
    <row r="7" spans="1:20" x14ac:dyDescent="0.2">
      <c r="C7" s="3" t="s">
        <v>15</v>
      </c>
      <c r="D7" s="3">
        <v>120.819</v>
      </c>
      <c r="E7" s="9">
        <v>70.2</v>
      </c>
      <c r="F7" s="11">
        <f>D7*(1-(E7/100))</f>
        <v>36.00406199999999</v>
      </c>
      <c r="G7" s="3">
        <v>31</v>
      </c>
      <c r="H7" s="5">
        <v>30.9</v>
      </c>
      <c r="I7" s="3">
        <v>31.036999999999999</v>
      </c>
      <c r="J7" s="3">
        <f>I7-H7</f>
        <v>0.13700000000000045</v>
      </c>
      <c r="K7" s="3">
        <v>20</v>
      </c>
      <c r="O7" s="3">
        <f>(J7/(K7/1000))*0.98</f>
        <v>6.7130000000000223</v>
      </c>
      <c r="P7" s="8">
        <f>O5+O6</f>
        <v>37.681000000000012</v>
      </c>
      <c r="Q7" s="8">
        <f>ROUND((O5/P7)*100,1)</f>
        <v>17.100000000000001</v>
      </c>
      <c r="R7" s="8">
        <f>ROUND(((O6-O7)/P7)*100,1)</f>
        <v>65.099999999999994</v>
      </c>
      <c r="S7" s="8">
        <f>ROUND((O7/P7)*100,1)</f>
        <v>17.8</v>
      </c>
      <c r="T7">
        <f>SUM(Q7:S7)</f>
        <v>99.999999999999986</v>
      </c>
    </row>
    <row r="8" spans="1:20" x14ac:dyDescent="0.2">
      <c r="F8" s="11"/>
    </row>
    <row r="9" spans="1:20" x14ac:dyDescent="0.2">
      <c r="A9" s="10" t="s">
        <v>25</v>
      </c>
      <c r="B9" s="3" t="s">
        <v>23</v>
      </c>
      <c r="C9" s="3" t="s">
        <v>13</v>
      </c>
      <c r="D9" s="3">
        <v>120.12</v>
      </c>
      <c r="E9" s="8">
        <v>69.7</v>
      </c>
      <c r="F9" s="11">
        <f>D9*(1-(E9/100))</f>
        <v>36.396359999999994</v>
      </c>
      <c r="G9" s="3">
        <v>13</v>
      </c>
      <c r="H9" s="3">
        <v>145.86000000000001</v>
      </c>
      <c r="I9" s="3">
        <v>149.99299999999999</v>
      </c>
      <c r="J9" s="3">
        <f>I9-H9</f>
        <v>4.1329999999999814</v>
      </c>
      <c r="M9" s="10" t="s">
        <v>25</v>
      </c>
      <c r="N9" s="3" t="s">
        <v>23</v>
      </c>
      <c r="O9" s="3">
        <f>J9</f>
        <v>4.1329999999999814</v>
      </c>
      <c r="P9" s="8"/>
      <c r="Q9" s="8"/>
      <c r="R9" s="8"/>
      <c r="S9" s="8"/>
    </row>
    <row r="10" spans="1:20" x14ac:dyDescent="0.2">
      <c r="A10" s="7">
        <v>45800</v>
      </c>
      <c r="C10" s="3" t="s">
        <v>24</v>
      </c>
      <c r="D10" s="3">
        <v>120.12</v>
      </c>
      <c r="E10" s="8">
        <v>69.7</v>
      </c>
      <c r="F10" s="11">
        <f>D10*(1-(E10/100))</f>
        <v>36.396359999999994</v>
      </c>
      <c r="G10" s="3">
        <v>150</v>
      </c>
      <c r="H10" s="3">
        <v>28.963999999999999</v>
      </c>
      <c r="I10" s="3">
        <v>29.625</v>
      </c>
      <c r="J10" s="3">
        <f>I10-H10</f>
        <v>0.66100000000000136</v>
      </c>
      <c r="K10" s="3">
        <v>20</v>
      </c>
      <c r="M10" s="7">
        <v>45800</v>
      </c>
      <c r="O10" s="3">
        <f>(J10/(K10/1000))*1</f>
        <v>33.050000000000068</v>
      </c>
      <c r="P10" s="8"/>
      <c r="Q10" s="8"/>
      <c r="R10" s="8"/>
      <c r="S10" s="8"/>
    </row>
    <row r="11" spans="1:20" x14ac:dyDescent="0.2">
      <c r="C11" s="3" t="s">
        <v>15</v>
      </c>
      <c r="D11" s="3">
        <v>120.12</v>
      </c>
      <c r="E11" s="8">
        <v>69.7</v>
      </c>
      <c r="F11" s="11">
        <f>D11*(1-(E11/100))</f>
        <v>36.396359999999994</v>
      </c>
      <c r="G11" s="3">
        <v>16</v>
      </c>
      <c r="H11" s="3">
        <v>28.81</v>
      </c>
      <c r="I11" s="3">
        <v>28.927</v>
      </c>
      <c r="J11" s="3">
        <f>I11-H11</f>
        <v>0.11700000000000088</v>
      </c>
      <c r="K11" s="3">
        <v>20</v>
      </c>
      <c r="O11" s="3">
        <f>(J11/(K11/1000))*0.98</f>
        <v>5.7330000000000432</v>
      </c>
      <c r="P11" s="8">
        <f>O9+O10</f>
        <v>37.18300000000005</v>
      </c>
      <c r="Q11" s="8">
        <f>ROUND((O9/P11)*100,1)</f>
        <v>11.1</v>
      </c>
      <c r="R11" s="8">
        <f>ROUND(((O10-O11)/P11)*100,1)</f>
        <v>73.5</v>
      </c>
      <c r="S11" s="8">
        <f>ROUND((O11/P11)*100,1)</f>
        <v>15.4</v>
      </c>
      <c r="T11">
        <f>SUM(Q11:S11)</f>
        <v>100</v>
      </c>
    </row>
    <row r="12" spans="1:20" x14ac:dyDescent="0.2">
      <c r="F12" s="11"/>
    </row>
    <row r="13" spans="1:20" x14ac:dyDescent="0.2">
      <c r="A13" s="10" t="s">
        <v>22</v>
      </c>
      <c r="B13" s="3" t="s">
        <v>23</v>
      </c>
      <c r="C13" s="3" t="s">
        <v>13</v>
      </c>
      <c r="D13" s="3">
        <v>82.5</v>
      </c>
      <c r="E13" s="9">
        <v>73.900000000000006</v>
      </c>
      <c r="F13" s="11">
        <f>D13*(1-(E13/100))</f>
        <v>21.532499999999992</v>
      </c>
      <c r="G13" s="3">
        <v>7</v>
      </c>
      <c r="H13" s="5">
        <v>148.68</v>
      </c>
      <c r="I13" s="3">
        <v>151.77099999999999</v>
      </c>
      <c r="J13" s="5">
        <f>I13-H13</f>
        <v>3.0909999999999798</v>
      </c>
      <c r="M13" s="10" t="s">
        <v>22</v>
      </c>
      <c r="N13" s="3" t="s">
        <v>23</v>
      </c>
      <c r="O13" s="3">
        <f>J13</f>
        <v>3.0909999999999798</v>
      </c>
      <c r="P13" s="8"/>
      <c r="Q13" s="8"/>
      <c r="R13" s="8"/>
      <c r="S13" s="8"/>
    </row>
    <row r="14" spans="1:20" x14ac:dyDescent="0.2">
      <c r="A14" s="7">
        <v>45823</v>
      </c>
      <c r="C14" s="3" t="s">
        <v>24</v>
      </c>
      <c r="D14" s="3">
        <v>82.5</v>
      </c>
      <c r="E14" s="9">
        <v>73.900000000000006</v>
      </c>
      <c r="F14" s="11">
        <f>D14*(1-(E14/100))</f>
        <v>21.532499999999992</v>
      </c>
      <c r="G14" s="3">
        <v>600</v>
      </c>
      <c r="H14" s="5">
        <v>45.970999999999997</v>
      </c>
      <c r="I14" s="3">
        <v>46.390999999999998</v>
      </c>
      <c r="J14" s="3">
        <f>I14-H14</f>
        <v>0.42000000000000171</v>
      </c>
      <c r="K14" s="3">
        <v>20</v>
      </c>
      <c r="M14" s="7">
        <v>45823</v>
      </c>
      <c r="O14" s="3">
        <f>(J14/(K14/1000))*1</f>
        <v>21.000000000000085</v>
      </c>
      <c r="P14" s="8"/>
      <c r="Q14" s="8"/>
      <c r="R14" s="8"/>
      <c r="S14" s="8"/>
    </row>
    <row r="15" spans="1:20" x14ac:dyDescent="0.2">
      <c r="C15" s="3" t="s">
        <v>15</v>
      </c>
      <c r="D15" s="3">
        <v>82.5</v>
      </c>
      <c r="E15" s="9">
        <v>73.900000000000006</v>
      </c>
      <c r="F15" s="11">
        <f>D15*(1-(E15/100))</f>
        <v>21.532499999999992</v>
      </c>
      <c r="G15" s="3">
        <v>601</v>
      </c>
      <c r="H15" s="5">
        <v>46.570999999999998</v>
      </c>
      <c r="I15" s="3">
        <v>46.671999999999997</v>
      </c>
      <c r="J15" s="3">
        <f>I15-H15</f>
        <v>0.10099999999999909</v>
      </c>
      <c r="K15" s="3">
        <v>20</v>
      </c>
      <c r="O15" s="3">
        <f>(J15/(K15/1000))*0.98</f>
        <v>4.9489999999999554</v>
      </c>
      <c r="P15" s="8">
        <f>O13+O14</f>
        <v>24.091000000000065</v>
      </c>
      <c r="Q15" s="8">
        <f>ROUND((O13/P15)*100,1)</f>
        <v>12.8</v>
      </c>
      <c r="R15" s="8">
        <f>ROUND(((O14-O15)/P15)*100,1)</f>
        <v>66.599999999999994</v>
      </c>
      <c r="S15" s="8">
        <f>ROUND((O15/P15)*100,1)</f>
        <v>20.5</v>
      </c>
      <c r="T15">
        <f>SUM(Q15:S15)</f>
        <v>99.899999999999991</v>
      </c>
    </row>
    <row r="16" spans="1:20" x14ac:dyDescent="0.2">
      <c r="F16" s="11"/>
    </row>
    <row r="17" spans="1:24" x14ac:dyDescent="0.2">
      <c r="A17" s="10" t="s">
        <v>25</v>
      </c>
      <c r="B17" s="3" t="s">
        <v>23</v>
      </c>
      <c r="C17" s="3" t="s">
        <v>13</v>
      </c>
      <c r="D17" s="3">
        <v>82.317999999999998</v>
      </c>
      <c r="E17" s="8">
        <v>71.900000000000006</v>
      </c>
      <c r="F17" s="11">
        <f>D17*(1-(E17/100))</f>
        <v>23.131357999999992</v>
      </c>
      <c r="G17" s="3">
        <v>13</v>
      </c>
      <c r="H17" s="3">
        <v>145.86000000000001</v>
      </c>
      <c r="I17" s="3">
        <v>146.84100000000001</v>
      </c>
      <c r="J17" s="3">
        <f>I17-H17</f>
        <v>0.98099999999999454</v>
      </c>
      <c r="M17" s="10" t="s">
        <v>25</v>
      </c>
      <c r="N17" s="3" t="s">
        <v>23</v>
      </c>
      <c r="O17" s="3">
        <f>J17</f>
        <v>0.98099999999999454</v>
      </c>
      <c r="P17" s="8"/>
      <c r="Q17" s="8"/>
      <c r="R17" s="8"/>
      <c r="S17" s="8"/>
    </row>
    <row r="18" spans="1:24" x14ac:dyDescent="0.2">
      <c r="A18" s="7">
        <v>45823</v>
      </c>
      <c r="C18" s="3" t="s">
        <v>24</v>
      </c>
      <c r="D18" s="3">
        <v>82.317999999999998</v>
      </c>
      <c r="E18" s="8">
        <v>71.900000000000006</v>
      </c>
      <c r="F18" s="11">
        <f>D18*(1-(E18/100))</f>
        <v>23.131357999999992</v>
      </c>
      <c r="G18" s="3">
        <v>620</v>
      </c>
      <c r="H18" s="3">
        <v>45.896000000000001</v>
      </c>
      <c r="I18" s="3">
        <v>46.335000000000001</v>
      </c>
      <c r="J18" s="3">
        <f>I18-H18</f>
        <v>0.43900000000000006</v>
      </c>
      <c r="K18" s="3">
        <v>20</v>
      </c>
      <c r="M18" s="7">
        <v>45823</v>
      </c>
      <c r="O18" s="3">
        <f>(J18/(K18/1000))*1</f>
        <v>21.950000000000003</v>
      </c>
      <c r="P18" s="8"/>
      <c r="Q18" s="8"/>
      <c r="R18" s="8"/>
      <c r="S18" s="8"/>
    </row>
    <row r="19" spans="1:24" x14ac:dyDescent="0.2">
      <c r="C19" s="3" t="s">
        <v>15</v>
      </c>
      <c r="D19" s="3">
        <v>82.317999999999998</v>
      </c>
      <c r="E19" s="8">
        <v>71.900000000000006</v>
      </c>
      <c r="F19" s="11">
        <f>D19*(1-(E19/100))</f>
        <v>23.131357999999992</v>
      </c>
      <c r="G19" s="3">
        <v>621</v>
      </c>
      <c r="H19" s="3">
        <v>47.273000000000003</v>
      </c>
      <c r="I19" s="3">
        <v>47.387999999999998</v>
      </c>
      <c r="J19" s="3">
        <f>I19-H19</f>
        <v>0.11499999999999488</v>
      </c>
      <c r="K19" s="3">
        <v>20</v>
      </c>
      <c r="O19" s="3">
        <f>(J19/(K19/1000))*0.98</f>
        <v>5.6349999999997493</v>
      </c>
      <c r="P19" s="8">
        <f>O17+O18</f>
        <v>22.930999999999997</v>
      </c>
      <c r="Q19" s="8">
        <f>ROUND((O17/P19)*100,1)</f>
        <v>4.3</v>
      </c>
      <c r="R19" s="8">
        <f>ROUND(((O18-O19)/P19)*100,1)</f>
        <v>71.099999999999994</v>
      </c>
      <c r="S19" s="8">
        <f>ROUND((O19/P19)*100,1)</f>
        <v>24.6</v>
      </c>
      <c r="T19">
        <f>SUM(Q19:S19)</f>
        <v>100</v>
      </c>
    </row>
    <row r="20" spans="1:24" x14ac:dyDescent="0.2">
      <c r="F20" s="11"/>
    </row>
    <row r="21" spans="1:24" x14ac:dyDescent="0.2">
      <c r="A21" s="10" t="s">
        <v>22</v>
      </c>
      <c r="B21" s="3" t="s">
        <v>23</v>
      </c>
      <c r="C21" s="3" t="s">
        <v>13</v>
      </c>
      <c r="D21" s="3">
        <v>120.17</v>
      </c>
      <c r="E21" s="9">
        <v>72</v>
      </c>
      <c r="F21" s="11">
        <f>D21*(1-(E21/100))</f>
        <v>33.647600000000004</v>
      </c>
      <c r="G21" s="3">
        <v>998</v>
      </c>
      <c r="H21" s="5">
        <v>72.176000000000002</v>
      </c>
      <c r="I21" s="3">
        <v>74.575999999999993</v>
      </c>
      <c r="J21" s="5">
        <f>I21-H21</f>
        <v>2.3999999999999915</v>
      </c>
      <c r="M21" s="10" t="s">
        <v>22</v>
      </c>
      <c r="N21" s="3" t="s">
        <v>23</v>
      </c>
      <c r="O21" s="3">
        <f>J21</f>
        <v>2.3999999999999915</v>
      </c>
      <c r="P21" s="8"/>
      <c r="Q21" s="8"/>
      <c r="R21" s="8"/>
      <c r="S21" s="8"/>
    </row>
    <row r="22" spans="1:24" x14ac:dyDescent="0.2">
      <c r="A22" s="7">
        <v>45837</v>
      </c>
      <c r="C22" s="3" t="s">
        <v>24</v>
      </c>
      <c r="D22" s="3">
        <v>120.17</v>
      </c>
      <c r="E22" s="9">
        <v>72</v>
      </c>
      <c r="F22" s="11">
        <f>D22*(1-(E22/100))</f>
        <v>33.647600000000004</v>
      </c>
      <c r="G22" s="3">
        <v>31</v>
      </c>
      <c r="H22" s="5">
        <v>30.908999999999999</v>
      </c>
      <c r="I22" s="3">
        <v>31.565999999999999</v>
      </c>
      <c r="J22" s="3">
        <f>I22-H22</f>
        <v>0.65700000000000003</v>
      </c>
      <c r="K22" s="3">
        <v>20</v>
      </c>
      <c r="M22" s="7">
        <v>45837</v>
      </c>
      <c r="O22" s="3">
        <f>(J22/(K22/1000))*1</f>
        <v>32.85</v>
      </c>
      <c r="P22" s="8"/>
      <c r="Q22" s="8"/>
      <c r="R22" s="8"/>
      <c r="S22" s="8"/>
    </row>
    <row r="23" spans="1:24" x14ac:dyDescent="0.2">
      <c r="C23" s="3" t="s">
        <v>15</v>
      </c>
      <c r="D23" s="3">
        <v>120.17</v>
      </c>
      <c r="E23" s="9">
        <v>72</v>
      </c>
      <c r="F23" s="11">
        <f>D23*(1-(E23/100))</f>
        <v>33.647600000000004</v>
      </c>
      <c r="G23" s="3">
        <v>11</v>
      </c>
      <c r="H23" s="5">
        <v>29.347000000000001</v>
      </c>
      <c r="I23" s="3">
        <v>29.486999999999998</v>
      </c>
      <c r="J23" s="3">
        <f>I23-H23</f>
        <v>0.13999999999999702</v>
      </c>
      <c r="K23" s="3">
        <v>20</v>
      </c>
      <c r="O23" s="3">
        <f>(J23/(K23/1000))*0.98</f>
        <v>6.8599999999998538</v>
      </c>
      <c r="P23" s="8">
        <f>O21+O22</f>
        <v>35.249999999999993</v>
      </c>
      <c r="Q23" s="8">
        <f>ROUND((O21/P23)*100,1)</f>
        <v>6.8</v>
      </c>
      <c r="R23" s="8">
        <f>ROUND(((O22-O23)/P23)*100,1)</f>
        <v>73.7</v>
      </c>
      <c r="S23" s="8">
        <f>ROUND((O23/P23)*100,1)</f>
        <v>19.5</v>
      </c>
      <c r="T23">
        <f>SUM(Q23:S23)</f>
        <v>100</v>
      </c>
    </row>
    <row r="24" spans="1:24" x14ac:dyDescent="0.2">
      <c r="F24" s="11"/>
    </row>
    <row r="25" spans="1:24" x14ac:dyDescent="0.2">
      <c r="A25" s="10" t="s">
        <v>25</v>
      </c>
      <c r="B25" s="3" t="s">
        <v>23</v>
      </c>
      <c r="C25" s="3" t="s">
        <v>13</v>
      </c>
      <c r="D25" s="3">
        <v>120.366</v>
      </c>
      <c r="E25" s="8">
        <v>69.599999999999994</v>
      </c>
      <c r="F25" s="11">
        <f>D25*(1-(E25/100))</f>
        <v>36.591264000000002</v>
      </c>
      <c r="G25" s="3">
        <v>462</v>
      </c>
      <c r="H25" s="3">
        <v>81.486000000000004</v>
      </c>
      <c r="I25" s="3">
        <v>82.349000000000004</v>
      </c>
      <c r="J25" s="3">
        <f>I25-H25</f>
        <v>0.86299999999999955</v>
      </c>
      <c r="M25" s="10" t="s">
        <v>25</v>
      </c>
      <c r="N25" s="3" t="s">
        <v>23</v>
      </c>
      <c r="O25" s="3">
        <f>J25</f>
        <v>0.86299999999999955</v>
      </c>
      <c r="P25" s="8"/>
      <c r="Q25" s="8"/>
      <c r="R25" s="8"/>
      <c r="S25" s="8"/>
    </row>
    <row r="26" spans="1:24" x14ac:dyDescent="0.2">
      <c r="A26" s="7">
        <v>45837</v>
      </c>
      <c r="C26" s="3" t="s">
        <v>24</v>
      </c>
      <c r="D26" s="3">
        <v>120.366</v>
      </c>
      <c r="E26" s="8">
        <v>69.599999999999994</v>
      </c>
      <c r="F26" s="11">
        <f>D26*(1-(E26/100))</f>
        <v>36.591264000000002</v>
      </c>
      <c r="G26" s="3">
        <v>150</v>
      </c>
      <c r="H26" s="3">
        <v>28.972999999999999</v>
      </c>
      <c r="I26" s="3">
        <v>29.713000000000001</v>
      </c>
      <c r="J26" s="3">
        <f>I26-H26</f>
        <v>0.74000000000000199</v>
      </c>
      <c r="K26" s="3">
        <v>20</v>
      </c>
      <c r="M26" s="7">
        <v>45837</v>
      </c>
      <c r="O26" s="3">
        <f>(J26/(K26/1000))*1</f>
        <v>37.000000000000099</v>
      </c>
      <c r="P26" s="8"/>
      <c r="Q26" s="8"/>
      <c r="R26" s="8"/>
      <c r="S26" s="8"/>
    </row>
    <row r="27" spans="1:24" x14ac:dyDescent="0.2">
      <c r="C27" s="3" t="s">
        <v>15</v>
      </c>
      <c r="D27" s="3">
        <v>120.366</v>
      </c>
      <c r="E27" s="8">
        <v>69.599999999999994</v>
      </c>
      <c r="F27" s="11">
        <f>D27*(1-(E27/100))</f>
        <v>36.591264000000002</v>
      </c>
      <c r="G27" s="3">
        <v>1</v>
      </c>
      <c r="H27" s="3">
        <v>28.84</v>
      </c>
      <c r="I27" s="3">
        <v>29.029</v>
      </c>
      <c r="J27" s="3">
        <f>I27-H27</f>
        <v>0.18900000000000006</v>
      </c>
      <c r="K27" s="3">
        <v>20</v>
      </c>
      <c r="O27" s="3">
        <f>(J27/(K27/1000))*0.98</f>
        <v>9.2610000000000028</v>
      </c>
      <c r="P27" s="8">
        <f>O25+O26</f>
        <v>37.863000000000099</v>
      </c>
      <c r="Q27" s="8">
        <f>ROUND((O25/P27)*100,1)</f>
        <v>2.2999999999999998</v>
      </c>
      <c r="R27" s="8">
        <f>ROUND(((O26-O27)/P27)*100,1)</f>
        <v>73.3</v>
      </c>
      <c r="S27" s="8">
        <f>ROUND((O27/P27)*100,1)</f>
        <v>24.5</v>
      </c>
      <c r="T27">
        <f>SUM(Q27:S27)</f>
        <v>100.1</v>
      </c>
    </row>
    <row r="28" spans="1:24" x14ac:dyDescent="0.2">
      <c r="V28" s="6"/>
      <c r="W28" s="6"/>
      <c r="X28" s="6"/>
    </row>
    <row r="29" spans="1:24" x14ac:dyDescent="0.2">
      <c r="A29" s="10" t="s">
        <v>22</v>
      </c>
      <c r="B29" s="3" t="s">
        <v>23</v>
      </c>
      <c r="C29" s="3" t="s">
        <v>13</v>
      </c>
      <c r="D29" s="3">
        <v>121.21599999999999</v>
      </c>
      <c r="E29" s="9">
        <v>71.444479796372889</v>
      </c>
      <c r="F29" s="11">
        <f>D29*(1-(E29/100))</f>
        <v>34.613859370028642</v>
      </c>
      <c r="G29" s="3">
        <v>69</v>
      </c>
      <c r="H29" s="5">
        <v>69.322999999999993</v>
      </c>
      <c r="I29" s="3">
        <v>70.082999999999998</v>
      </c>
      <c r="J29" s="5">
        <f>I29-H29</f>
        <v>0.76000000000000512</v>
      </c>
      <c r="M29" s="10" t="s">
        <v>22</v>
      </c>
      <c r="N29" s="3" t="s">
        <v>23</v>
      </c>
      <c r="O29" s="3">
        <f>J29</f>
        <v>0.76000000000000512</v>
      </c>
      <c r="P29" s="8"/>
      <c r="Q29" s="8"/>
      <c r="R29" s="8"/>
      <c r="S29" s="8"/>
    </row>
    <row r="30" spans="1:24" x14ac:dyDescent="0.2">
      <c r="A30" s="7">
        <v>45851</v>
      </c>
      <c r="C30" s="3" t="s">
        <v>24</v>
      </c>
      <c r="D30" s="3">
        <v>121.21599999999999</v>
      </c>
      <c r="E30" s="9">
        <v>71.444479796372889</v>
      </c>
      <c r="F30" s="11">
        <f>D30*(1-(E30/100))</f>
        <v>34.613859370028642</v>
      </c>
      <c r="G30" s="3">
        <v>620</v>
      </c>
      <c r="H30" s="5">
        <v>45.883000000000003</v>
      </c>
      <c r="I30" s="3">
        <v>46.554000000000002</v>
      </c>
      <c r="J30" s="3">
        <f>I30-H30</f>
        <v>0.67099999999999937</v>
      </c>
      <c r="K30" s="3">
        <v>20</v>
      </c>
      <c r="M30" s="7">
        <v>45851</v>
      </c>
      <c r="O30" s="3">
        <f>(J30/(K30/1000))*1</f>
        <v>33.549999999999969</v>
      </c>
      <c r="P30" s="8"/>
      <c r="Q30" s="8"/>
      <c r="R30" s="8"/>
      <c r="S30" s="8"/>
    </row>
    <row r="31" spans="1:24" x14ac:dyDescent="0.2">
      <c r="C31" s="3" t="s">
        <v>15</v>
      </c>
      <c r="D31" s="3">
        <v>121.21599999999999</v>
      </c>
      <c r="E31" s="9">
        <v>71.444479796372889</v>
      </c>
      <c r="F31" s="11">
        <f>D31*(1-(E31/100))</f>
        <v>34.613859370028642</v>
      </c>
      <c r="G31" s="3">
        <v>150</v>
      </c>
      <c r="H31" s="5">
        <v>28.969000000000001</v>
      </c>
      <c r="I31" s="3">
        <v>29.106000000000002</v>
      </c>
      <c r="J31" s="3">
        <f>I31-H31</f>
        <v>0.13700000000000045</v>
      </c>
      <c r="K31" s="3">
        <v>20</v>
      </c>
      <c r="O31" s="3">
        <f>(J31/(K31/1000))*0.98</f>
        <v>6.7130000000000223</v>
      </c>
      <c r="P31" s="8">
        <f>O29+O30</f>
        <v>34.309999999999974</v>
      </c>
      <c r="Q31" s="8">
        <f>ROUND((O29/P31)*100,1)</f>
        <v>2.2000000000000002</v>
      </c>
      <c r="R31" s="8">
        <f>ROUND(((O30-O31)/P31)*100,1)</f>
        <v>78.2</v>
      </c>
      <c r="S31" s="8">
        <f>ROUND((O31/P31)*100,1)</f>
        <v>19.600000000000001</v>
      </c>
      <c r="T31">
        <f>SUM(Q31:S31)</f>
        <v>100</v>
      </c>
    </row>
    <row r="32" spans="1:24" x14ac:dyDescent="0.2">
      <c r="F32" s="11"/>
    </row>
    <row r="33" spans="1:20" x14ac:dyDescent="0.2">
      <c r="A33" s="10" t="s">
        <v>25</v>
      </c>
      <c r="B33" s="3" t="s">
        <v>23</v>
      </c>
      <c r="C33" s="3" t="s">
        <v>13</v>
      </c>
      <c r="D33" s="3">
        <v>121.348</v>
      </c>
      <c r="E33" s="8">
        <v>76.340243030736247</v>
      </c>
      <c r="F33" s="11">
        <f>D33*(1-(E33/100))</f>
        <v>28.710641887062184</v>
      </c>
      <c r="G33" s="3">
        <v>1002</v>
      </c>
      <c r="H33" s="3">
        <v>73.971999999999994</v>
      </c>
      <c r="I33" s="3">
        <v>74.313999999999993</v>
      </c>
      <c r="J33" s="3">
        <f>I33-H33</f>
        <v>0.34199999999999875</v>
      </c>
      <c r="M33" s="10" t="s">
        <v>25</v>
      </c>
      <c r="N33" s="3" t="s">
        <v>23</v>
      </c>
      <c r="O33" s="3">
        <f>J33</f>
        <v>0.34199999999999875</v>
      </c>
      <c r="P33" s="8"/>
      <c r="Q33" s="8"/>
      <c r="R33" s="8"/>
      <c r="S33" s="8"/>
    </row>
    <row r="34" spans="1:20" x14ac:dyDescent="0.2">
      <c r="A34" s="7">
        <v>45851</v>
      </c>
      <c r="C34" s="3" t="s">
        <v>24</v>
      </c>
      <c r="D34" s="3">
        <v>121.348</v>
      </c>
      <c r="E34" s="8">
        <v>76.340243030736247</v>
      </c>
      <c r="F34" s="11">
        <f>D34*(1-(E34/100))</f>
        <v>28.710641887062184</v>
      </c>
      <c r="G34" s="3">
        <v>600</v>
      </c>
      <c r="H34" s="3">
        <v>45.957999999999998</v>
      </c>
      <c r="I34" s="3">
        <v>46.668999999999997</v>
      </c>
      <c r="J34" s="3">
        <f>I34-H34</f>
        <v>0.71099999999999852</v>
      </c>
      <c r="K34" s="3">
        <v>20</v>
      </c>
      <c r="M34" s="7">
        <v>45851</v>
      </c>
      <c r="O34" s="3">
        <f>(J34/(K34/1000))*1</f>
        <v>35.549999999999926</v>
      </c>
      <c r="P34" s="8"/>
      <c r="Q34" s="8"/>
      <c r="R34" s="8"/>
      <c r="S34" s="8"/>
    </row>
    <row r="35" spans="1:20" x14ac:dyDescent="0.2">
      <c r="C35" s="3" t="s">
        <v>15</v>
      </c>
      <c r="D35" s="3">
        <v>121.348</v>
      </c>
      <c r="E35" s="8">
        <v>76.340243030736247</v>
      </c>
      <c r="F35" s="11">
        <f>D35*(1-(E35/100))</f>
        <v>28.710641887062184</v>
      </c>
      <c r="G35" s="3">
        <v>16</v>
      </c>
      <c r="H35" s="3">
        <v>28.815000000000001</v>
      </c>
      <c r="I35" s="3">
        <v>28.98</v>
      </c>
      <c r="J35" s="3">
        <f>I35-H35</f>
        <v>0.16499999999999915</v>
      </c>
      <c r="K35" s="3">
        <v>20</v>
      </c>
      <c r="O35" s="3">
        <f>(J35/(K35/1000))*0.98</f>
        <v>8.0849999999999582</v>
      </c>
      <c r="P35" s="8">
        <f>O33+O34</f>
        <v>35.891999999999925</v>
      </c>
      <c r="Q35" s="8">
        <f>ROUND((O33/P35)*100,1)</f>
        <v>1</v>
      </c>
      <c r="R35" s="8">
        <f>ROUND(((O34-O35)/P35)*100,1)</f>
        <v>76.5</v>
      </c>
      <c r="S35" s="8">
        <f>ROUND((O35/P35)*100,1)</f>
        <v>22.5</v>
      </c>
      <c r="T35">
        <f>SUM(Q35:S35)</f>
        <v>100</v>
      </c>
    </row>
    <row r="37" spans="1:20" x14ac:dyDescent="0.2">
      <c r="A37" s="10" t="s">
        <v>22</v>
      </c>
      <c r="B37" s="3" t="s">
        <v>23</v>
      </c>
      <c r="C37" s="3" t="s">
        <v>13</v>
      </c>
      <c r="D37" s="3">
        <v>119.804</v>
      </c>
      <c r="E37" s="9">
        <v>72</v>
      </c>
      <c r="F37" s="11">
        <f>D37*(1-(E37/100))</f>
        <v>33.545120000000004</v>
      </c>
      <c r="G37" s="3">
        <v>707</v>
      </c>
      <c r="H37" s="5">
        <v>80.533000000000001</v>
      </c>
      <c r="I37" s="3">
        <v>81.856999999999999</v>
      </c>
      <c r="J37" s="5">
        <f>I37-H37</f>
        <v>1.3239999999999981</v>
      </c>
      <c r="M37" s="10" t="s">
        <v>22</v>
      </c>
      <c r="N37" s="3" t="s">
        <v>23</v>
      </c>
      <c r="O37" s="3">
        <f>J37</f>
        <v>1.3239999999999981</v>
      </c>
      <c r="P37" s="8"/>
      <c r="Q37" s="8"/>
      <c r="R37" s="8"/>
      <c r="S37" s="8"/>
    </row>
    <row r="38" spans="1:20" x14ac:dyDescent="0.2">
      <c r="A38" s="7">
        <v>45869</v>
      </c>
      <c r="C38" s="3" t="s">
        <v>24</v>
      </c>
      <c r="D38" s="3">
        <v>119.804</v>
      </c>
      <c r="E38" s="9">
        <v>72</v>
      </c>
      <c r="F38" s="11">
        <f>D38*(1-(E38/100))</f>
        <v>33.545120000000004</v>
      </c>
      <c r="G38" s="3">
        <v>621</v>
      </c>
      <c r="H38" s="5">
        <v>47.259</v>
      </c>
      <c r="I38" s="3">
        <v>48.01</v>
      </c>
      <c r="J38" s="3">
        <f>I38-H38</f>
        <v>0.75099999999999767</v>
      </c>
      <c r="K38" s="3">
        <v>20</v>
      </c>
      <c r="M38" s="7">
        <v>45869</v>
      </c>
      <c r="O38" s="3">
        <f>(J38/(K38/1000))*1</f>
        <v>37.549999999999883</v>
      </c>
      <c r="P38" s="8"/>
      <c r="Q38" s="8"/>
      <c r="R38" s="8"/>
      <c r="S38" s="8"/>
    </row>
    <row r="39" spans="1:20" x14ac:dyDescent="0.2">
      <c r="C39" s="3" t="s">
        <v>15</v>
      </c>
      <c r="D39" s="3">
        <v>119.804</v>
      </c>
      <c r="E39" s="9">
        <v>72</v>
      </c>
      <c r="F39" s="11">
        <f>D39*(1-(E39/100))</f>
        <v>33.545120000000004</v>
      </c>
      <c r="G39" s="3">
        <v>11</v>
      </c>
      <c r="H39" s="5">
        <v>29.356000000000002</v>
      </c>
      <c r="I39" s="3">
        <v>29.521999999999998</v>
      </c>
      <c r="J39" s="3">
        <f>I39-H39</f>
        <v>0.16599999999999682</v>
      </c>
      <c r="K39" s="3">
        <v>20</v>
      </c>
      <c r="O39" s="3">
        <f>(J39/(K39/1000))*0.98</f>
        <v>8.133999999999844</v>
      </c>
      <c r="P39" s="8">
        <f>O37+O38</f>
        <v>38.873999999999882</v>
      </c>
      <c r="Q39" s="8">
        <f>ROUND((O37/P39)*100,1)</f>
        <v>3.4</v>
      </c>
      <c r="R39" s="8">
        <f>ROUND(((O38-O39)/P39)*100,1)</f>
        <v>75.7</v>
      </c>
      <c r="S39" s="8">
        <f>ROUND((O39/P39)*100,1)</f>
        <v>20.9</v>
      </c>
      <c r="T39">
        <f>SUM(Q39:S39)</f>
        <v>100</v>
      </c>
    </row>
    <row r="40" spans="1:20" x14ac:dyDescent="0.2">
      <c r="F40" s="11"/>
    </row>
    <row r="41" spans="1:20" x14ac:dyDescent="0.2">
      <c r="A41" s="10" t="s">
        <v>25</v>
      </c>
      <c r="B41" s="3" t="s">
        <v>23</v>
      </c>
      <c r="C41" s="3" t="s">
        <v>13</v>
      </c>
      <c r="D41" s="3">
        <v>120.742</v>
      </c>
      <c r="E41" s="8">
        <v>69.599999999999994</v>
      </c>
      <c r="F41" s="11">
        <f>D41*(1-(E41/100))</f>
        <v>36.705568000000007</v>
      </c>
      <c r="G41" s="3">
        <v>426</v>
      </c>
      <c r="H41" s="3">
        <v>81.477000000000004</v>
      </c>
      <c r="I41" s="3">
        <v>90.311000000000007</v>
      </c>
      <c r="J41" s="3">
        <f>I41-H41</f>
        <v>8.8340000000000032</v>
      </c>
      <c r="M41" s="10" t="s">
        <v>25</v>
      </c>
      <c r="N41" s="3" t="s">
        <v>23</v>
      </c>
      <c r="O41" s="3">
        <f>J41</f>
        <v>8.8340000000000032</v>
      </c>
      <c r="P41" s="8"/>
      <c r="Q41" s="8"/>
      <c r="R41" s="8"/>
      <c r="S41" s="8"/>
    </row>
    <row r="42" spans="1:20" x14ac:dyDescent="0.2">
      <c r="A42" s="7">
        <v>45869</v>
      </c>
      <c r="C42" s="3" t="s">
        <v>24</v>
      </c>
      <c r="D42" s="3">
        <v>120.742</v>
      </c>
      <c r="E42" s="8">
        <v>69.599999999999994</v>
      </c>
      <c r="F42" s="11">
        <f>D42*(1-(E42/100))</f>
        <v>36.705568000000007</v>
      </c>
      <c r="G42" s="3">
        <v>601</v>
      </c>
      <c r="H42" s="3">
        <v>46.558999999999997</v>
      </c>
      <c r="I42" s="3">
        <v>46.99</v>
      </c>
      <c r="J42" s="3">
        <f>I42-H42</f>
        <v>0.43100000000000449</v>
      </c>
      <c r="K42" s="3">
        <v>20</v>
      </c>
      <c r="M42" s="7">
        <v>45869</v>
      </c>
      <c r="O42" s="3">
        <f>(J42/(K42/1000))*1</f>
        <v>21.550000000000225</v>
      </c>
      <c r="P42" s="8"/>
      <c r="Q42" s="8"/>
      <c r="R42" s="8"/>
      <c r="S42" s="8"/>
    </row>
    <row r="43" spans="1:20" x14ac:dyDescent="0.2">
      <c r="C43" s="3" t="s">
        <v>15</v>
      </c>
      <c r="D43" s="3">
        <v>120.742</v>
      </c>
      <c r="E43" s="8">
        <v>69.599999999999994</v>
      </c>
      <c r="F43" s="11">
        <f>D43*(1-(E43/100))</f>
        <v>36.705568000000007</v>
      </c>
      <c r="G43" s="3">
        <v>12</v>
      </c>
      <c r="H43" s="3">
        <v>29.99</v>
      </c>
      <c r="I43" s="3">
        <v>30.053000000000001</v>
      </c>
      <c r="J43" s="3">
        <f>I43-H43</f>
        <v>6.3000000000002387E-2</v>
      </c>
      <c r="K43" s="3">
        <v>20</v>
      </c>
      <c r="O43" s="3">
        <f>(J43/(K43/1000))*0.98</f>
        <v>3.087000000000117</v>
      </c>
      <c r="P43" s="8">
        <f>O41+O42</f>
        <v>30.384000000000228</v>
      </c>
      <c r="Q43" s="8">
        <f>ROUND((O41/P43)*100,1)</f>
        <v>29.1</v>
      </c>
      <c r="R43" s="8">
        <f>ROUND(((O42-O43)/P43)*100,1)</f>
        <v>60.8</v>
      </c>
      <c r="S43" s="8">
        <f>ROUND((O43/P43)*100,1)</f>
        <v>10.199999999999999</v>
      </c>
      <c r="T43">
        <f>SUM(Q43:S43)</f>
        <v>100.10000000000001</v>
      </c>
    </row>
    <row r="45" spans="1:20" x14ac:dyDescent="0.2">
      <c r="A45" s="10" t="s">
        <v>22</v>
      </c>
      <c r="B45" s="3" t="s">
        <v>23</v>
      </c>
      <c r="C45" s="3" t="s">
        <v>13</v>
      </c>
      <c r="D45" s="3">
        <v>121.925</v>
      </c>
      <c r="E45" s="9">
        <v>71.599999999999994</v>
      </c>
      <c r="F45" s="11">
        <f>D45*(1-(E45/100))</f>
        <v>34.6267</v>
      </c>
      <c r="G45" s="3">
        <v>707</v>
      </c>
      <c r="H45" s="5">
        <v>80.849999999999994</v>
      </c>
      <c r="I45" s="3">
        <v>85</v>
      </c>
      <c r="J45" s="5">
        <f>I45-H45</f>
        <v>4.1500000000000057</v>
      </c>
      <c r="M45" s="10" t="s">
        <v>22</v>
      </c>
      <c r="N45" s="3" t="s">
        <v>23</v>
      </c>
      <c r="O45" s="3">
        <f>J45</f>
        <v>4.1500000000000057</v>
      </c>
      <c r="P45" s="8"/>
      <c r="Q45" s="8"/>
      <c r="R45" s="8"/>
      <c r="S45" s="8"/>
    </row>
    <row r="46" spans="1:20" x14ac:dyDescent="0.2">
      <c r="A46" s="7">
        <v>45878</v>
      </c>
      <c r="C46" s="3" t="s">
        <v>24</v>
      </c>
      <c r="D46" s="3">
        <v>121.925</v>
      </c>
      <c r="E46" s="9">
        <v>71.599999999999994</v>
      </c>
      <c r="F46" s="11">
        <f>D46*(1-(E46/100))</f>
        <v>34.6267</v>
      </c>
      <c r="G46" s="3">
        <v>13</v>
      </c>
      <c r="H46" s="5">
        <v>29.988</v>
      </c>
      <c r="I46" s="3">
        <v>30.533000000000001</v>
      </c>
      <c r="J46" s="3">
        <f>I46-H46</f>
        <v>0.54500000000000171</v>
      </c>
      <c r="K46" s="3">
        <v>20</v>
      </c>
      <c r="M46" s="7">
        <v>45878</v>
      </c>
      <c r="O46" s="3">
        <f>(J46/(K46/1000))*1</f>
        <v>27.250000000000085</v>
      </c>
      <c r="P46" s="8"/>
      <c r="Q46" s="8"/>
      <c r="R46" s="8"/>
      <c r="S46" s="8"/>
    </row>
    <row r="47" spans="1:20" x14ac:dyDescent="0.2">
      <c r="C47" s="3" t="s">
        <v>15</v>
      </c>
      <c r="D47" s="3">
        <v>121.925</v>
      </c>
      <c r="E47" s="9">
        <v>71.599999999999994</v>
      </c>
      <c r="F47" s="11">
        <f>D47*(1-(E47/100))</f>
        <v>34.6267</v>
      </c>
      <c r="G47" s="3">
        <v>150</v>
      </c>
      <c r="H47" s="5">
        <v>28.972000000000001</v>
      </c>
      <c r="I47" s="3">
        <v>29.062999999999999</v>
      </c>
      <c r="J47" s="3">
        <f>I47-H47</f>
        <v>9.0999999999997527E-2</v>
      </c>
      <c r="K47" s="3">
        <v>20</v>
      </c>
      <c r="O47" s="3">
        <f>(J47/(K47/1000))*0.98</f>
        <v>4.4589999999998788</v>
      </c>
      <c r="P47" s="8">
        <f>O45+O46</f>
        <v>31.400000000000091</v>
      </c>
      <c r="Q47" s="8">
        <f>ROUND((O45/P47)*100,1)</f>
        <v>13.2</v>
      </c>
      <c r="R47" s="8">
        <f>ROUND(((O46-O47)/P47)*100,1)</f>
        <v>72.599999999999994</v>
      </c>
      <c r="S47" s="8">
        <f>ROUND((O47/P47)*100,1)</f>
        <v>14.2</v>
      </c>
      <c r="T47">
        <f>SUM(Q47:S47)</f>
        <v>100</v>
      </c>
    </row>
    <row r="48" spans="1:20" x14ac:dyDescent="0.2">
      <c r="F48" s="11"/>
    </row>
    <row r="49" spans="1:20" x14ac:dyDescent="0.2">
      <c r="A49" s="10" t="s">
        <v>25</v>
      </c>
      <c r="B49" s="3" t="s">
        <v>23</v>
      </c>
      <c r="C49" s="3" t="s">
        <v>13</v>
      </c>
      <c r="D49" s="3">
        <v>121.354</v>
      </c>
      <c r="E49" s="8">
        <v>71.7</v>
      </c>
      <c r="F49" s="11">
        <f>D49*(1-(E49/100))</f>
        <v>34.343181999999992</v>
      </c>
      <c r="G49" s="3">
        <v>426</v>
      </c>
      <c r="H49" s="3">
        <v>81.462999999999994</v>
      </c>
      <c r="I49" s="3">
        <v>83.5</v>
      </c>
      <c r="J49" s="3">
        <f>I49-H49</f>
        <v>2.0370000000000061</v>
      </c>
      <c r="M49" s="10" t="s">
        <v>25</v>
      </c>
      <c r="N49" s="3" t="s">
        <v>23</v>
      </c>
      <c r="O49" s="3">
        <f>J49</f>
        <v>2.0370000000000061</v>
      </c>
      <c r="P49" s="8"/>
      <c r="Q49" s="8"/>
      <c r="R49" s="8"/>
      <c r="S49" s="8"/>
    </row>
    <row r="50" spans="1:20" x14ac:dyDescent="0.2">
      <c r="A50" s="7">
        <v>45878</v>
      </c>
      <c r="C50" s="3" t="s">
        <v>24</v>
      </c>
      <c r="D50" s="3">
        <v>121.354</v>
      </c>
      <c r="E50" s="8">
        <v>71.7</v>
      </c>
      <c r="F50" s="11">
        <f>D50*(1-(E50/100))</f>
        <v>34.343181999999992</v>
      </c>
      <c r="G50" s="3">
        <v>11</v>
      </c>
      <c r="H50" s="3">
        <v>29.358000000000001</v>
      </c>
      <c r="I50" s="3">
        <v>29.994</v>
      </c>
      <c r="J50" s="3">
        <f>I50-H50</f>
        <v>0.63599999999999923</v>
      </c>
      <c r="K50" s="3">
        <v>20</v>
      </c>
      <c r="M50" s="7">
        <v>45878</v>
      </c>
      <c r="O50" s="3">
        <f>(J50/(K50/1000))*1</f>
        <v>31.799999999999962</v>
      </c>
      <c r="P50" s="8"/>
      <c r="Q50" s="8"/>
      <c r="R50" s="8"/>
      <c r="S50" s="8"/>
    </row>
    <row r="51" spans="1:20" x14ac:dyDescent="0.2">
      <c r="C51" s="3" t="s">
        <v>15</v>
      </c>
      <c r="D51" s="3">
        <v>121.354</v>
      </c>
      <c r="E51" s="8">
        <v>71.7</v>
      </c>
      <c r="F51" s="11">
        <f>D51*(1-(E51/100))</f>
        <v>34.343181999999992</v>
      </c>
      <c r="G51" s="3">
        <v>36</v>
      </c>
      <c r="H51" s="3">
        <v>27.954000000000001</v>
      </c>
      <c r="I51" s="3">
        <v>28.059000000000001</v>
      </c>
      <c r="J51" s="3">
        <f>I51-H51</f>
        <v>0.10500000000000043</v>
      </c>
      <c r="K51" s="3">
        <v>20</v>
      </c>
      <c r="O51" s="3">
        <f>(J51/(K51/1000))*0.98</f>
        <v>5.1450000000000209</v>
      </c>
      <c r="P51" s="8">
        <f>O49+O50</f>
        <v>33.836999999999968</v>
      </c>
      <c r="Q51" s="8">
        <f>ROUND((O49/P51)*100,1)</f>
        <v>6</v>
      </c>
      <c r="R51" s="8">
        <f>ROUND(((O50-O51)/P51)*100,1)</f>
        <v>78.8</v>
      </c>
      <c r="S51" s="8">
        <f>ROUND((O51/P51)*100,1)</f>
        <v>15.2</v>
      </c>
      <c r="T51">
        <f>SUM(Q51:S51)</f>
        <v>100</v>
      </c>
    </row>
    <row r="53" spans="1:20" x14ac:dyDescent="0.2">
      <c r="A53" s="10" t="s">
        <v>22</v>
      </c>
      <c r="B53" s="3" t="s">
        <v>23</v>
      </c>
      <c r="C53" s="3" t="s">
        <v>13</v>
      </c>
      <c r="D53" s="3">
        <v>120.074</v>
      </c>
      <c r="E53" s="9">
        <v>73.2</v>
      </c>
      <c r="F53" s="11">
        <f>D53*(1-(E53/100))</f>
        <v>32.179832000000005</v>
      </c>
      <c r="G53" s="3">
        <v>69</v>
      </c>
      <c r="H53" s="5">
        <v>73.980999999999995</v>
      </c>
      <c r="I53" s="3">
        <v>77.319999999999993</v>
      </c>
      <c r="J53" s="5">
        <f>I53-H53</f>
        <v>3.3389999999999986</v>
      </c>
      <c r="M53" s="10" t="s">
        <v>22</v>
      </c>
      <c r="N53" s="3" t="s">
        <v>23</v>
      </c>
      <c r="O53" s="3">
        <f>J53</f>
        <v>3.3389999999999986</v>
      </c>
      <c r="P53" s="8"/>
      <c r="Q53" s="8"/>
      <c r="R53" s="8"/>
      <c r="S53" s="8"/>
    </row>
    <row r="54" spans="1:20" x14ac:dyDescent="0.2">
      <c r="A54" s="7">
        <v>45891</v>
      </c>
      <c r="C54" s="3" t="s">
        <v>24</v>
      </c>
      <c r="D54" s="3">
        <v>120.074</v>
      </c>
      <c r="E54" s="9">
        <v>73.2</v>
      </c>
      <c r="F54" s="11">
        <f>D54*(1-(E54/100))</f>
        <v>32.179832000000005</v>
      </c>
      <c r="G54" s="3">
        <v>36</v>
      </c>
      <c r="H54" s="5">
        <v>29.536999999999999</v>
      </c>
      <c r="I54" s="3">
        <v>30.152999999999999</v>
      </c>
      <c r="J54" s="3">
        <f>I54-H54</f>
        <v>0.61599999999999966</v>
      </c>
      <c r="K54" s="3">
        <v>20</v>
      </c>
      <c r="M54" s="7">
        <v>45891</v>
      </c>
      <c r="O54" s="3">
        <f>(J54/(K54/1000))*1</f>
        <v>30.799999999999983</v>
      </c>
      <c r="P54" s="8"/>
      <c r="Q54" s="8"/>
      <c r="R54" s="8"/>
      <c r="S54" s="8"/>
    </row>
    <row r="55" spans="1:20" x14ac:dyDescent="0.2">
      <c r="C55" s="3" t="s">
        <v>15</v>
      </c>
      <c r="D55" s="3">
        <v>120.074</v>
      </c>
      <c r="E55" s="9">
        <v>73.2</v>
      </c>
      <c r="F55" s="11">
        <f>D55*(1-(E55/100))</f>
        <v>32.179832000000005</v>
      </c>
      <c r="G55" s="3">
        <v>18</v>
      </c>
      <c r="H55" s="5">
        <v>28.849</v>
      </c>
      <c r="I55" s="3">
        <v>28.956</v>
      </c>
      <c r="J55" s="3">
        <f>I55-H55</f>
        <v>0.10699999999999932</v>
      </c>
      <c r="K55" s="3">
        <v>20</v>
      </c>
      <c r="O55" s="3">
        <f>(J55/(K55/1000))*0.98</f>
        <v>5.2429999999999666</v>
      </c>
      <c r="P55" s="8">
        <f>O53+O54</f>
        <v>34.138999999999982</v>
      </c>
      <c r="Q55" s="8">
        <f>ROUND((O53/P55)*100,1)</f>
        <v>9.8000000000000007</v>
      </c>
      <c r="R55" s="8">
        <f>ROUND(((O54-O55)/P55)*100,1)</f>
        <v>74.900000000000006</v>
      </c>
      <c r="S55" s="8">
        <f>ROUND((O55/P55)*100,1)</f>
        <v>15.4</v>
      </c>
      <c r="T55">
        <f>SUM(Q55:S55)</f>
        <v>100.10000000000001</v>
      </c>
    </row>
    <row r="56" spans="1:20" x14ac:dyDescent="0.2">
      <c r="F56" s="11"/>
    </row>
    <row r="57" spans="1:20" x14ac:dyDescent="0.2">
      <c r="A57" s="10" t="s">
        <v>25</v>
      </c>
      <c r="B57" s="3" t="s">
        <v>23</v>
      </c>
      <c r="C57" s="3" t="s">
        <v>13</v>
      </c>
      <c r="D57" s="3">
        <v>120.997</v>
      </c>
      <c r="E57" s="8">
        <v>71.3</v>
      </c>
      <c r="F57" s="11">
        <f>D57*(1-(E57/100))</f>
        <v>34.726139000000003</v>
      </c>
      <c r="G57" s="3">
        <v>998</v>
      </c>
      <c r="H57" s="3">
        <v>72.209000000000003</v>
      </c>
      <c r="I57" s="3">
        <v>74.656000000000006</v>
      </c>
      <c r="J57" s="3">
        <f>I57-H57</f>
        <v>2.4470000000000027</v>
      </c>
      <c r="M57" s="10" t="s">
        <v>25</v>
      </c>
      <c r="N57" s="3" t="s">
        <v>23</v>
      </c>
      <c r="O57" s="3">
        <f>J57</f>
        <v>2.4470000000000027</v>
      </c>
      <c r="P57" s="8"/>
      <c r="Q57" s="8"/>
      <c r="R57" s="8"/>
      <c r="S57" s="8"/>
    </row>
    <row r="58" spans="1:20" x14ac:dyDescent="0.2">
      <c r="A58" s="7">
        <v>45891</v>
      </c>
      <c r="C58" s="3" t="s">
        <v>24</v>
      </c>
      <c r="D58" s="3">
        <v>120.997</v>
      </c>
      <c r="E58" s="8">
        <v>71.3</v>
      </c>
      <c r="F58" s="11">
        <f>D58*(1-(E58/100))</f>
        <v>34.726139000000003</v>
      </c>
      <c r="G58" s="3">
        <v>31</v>
      </c>
      <c r="H58" s="3">
        <v>30.908000000000001</v>
      </c>
      <c r="I58" s="3">
        <v>31.509</v>
      </c>
      <c r="J58" s="3">
        <f>I58-H58</f>
        <v>0.60099999999999909</v>
      </c>
      <c r="K58" s="3">
        <v>20</v>
      </c>
      <c r="M58" s="7">
        <v>45891</v>
      </c>
      <c r="O58" s="3">
        <f>(J58/(K58/1000))*1</f>
        <v>30.049999999999955</v>
      </c>
      <c r="P58" s="8"/>
      <c r="Q58" s="8"/>
      <c r="R58" s="8"/>
      <c r="S58" s="8"/>
    </row>
    <row r="59" spans="1:20" x14ac:dyDescent="0.2">
      <c r="C59" s="3" t="s">
        <v>15</v>
      </c>
      <c r="D59" s="3">
        <v>120.997</v>
      </c>
      <c r="E59" s="8">
        <v>71.3</v>
      </c>
      <c r="F59" s="11">
        <f>D59*(1-(E59/100))</f>
        <v>34.726139000000003</v>
      </c>
      <c r="G59" s="3">
        <v>16</v>
      </c>
      <c r="H59" s="3">
        <v>28.818999999999999</v>
      </c>
      <c r="I59" s="3">
        <v>28.933</v>
      </c>
      <c r="J59" s="3">
        <f>I59-H59</f>
        <v>0.11400000000000077</v>
      </c>
      <c r="K59" s="3">
        <v>20</v>
      </c>
      <c r="O59" s="3">
        <f>(J59/(K59/1000))*0.98</f>
        <v>5.5860000000000376</v>
      </c>
      <c r="P59" s="8">
        <f>O57+O58</f>
        <v>32.496999999999957</v>
      </c>
      <c r="Q59" s="8">
        <f>ROUND((O57/P59)*100,1)</f>
        <v>7.5</v>
      </c>
      <c r="R59" s="8">
        <f>ROUND(((O58-O59)/P59)*100,1)</f>
        <v>75.3</v>
      </c>
      <c r="S59" s="8">
        <f>ROUND((O59/P59)*100,1)</f>
        <v>17.2</v>
      </c>
      <c r="T59">
        <f>SUM(Q59:S59)</f>
        <v>100</v>
      </c>
    </row>
    <row r="61" spans="1:20" x14ac:dyDescent="0.2">
      <c r="A61" s="10" t="s">
        <v>22</v>
      </c>
      <c r="B61" s="3" t="s">
        <v>23</v>
      </c>
      <c r="C61" s="3" t="s">
        <v>13</v>
      </c>
      <c r="D61" s="3">
        <v>120.84399999999999</v>
      </c>
      <c r="E61" s="9">
        <v>76.400000000000006</v>
      </c>
      <c r="F61" s="11">
        <f>D61*(1-(E61/100))</f>
        <v>28.519183999999996</v>
      </c>
      <c r="G61" s="3">
        <v>69</v>
      </c>
      <c r="H61" s="5">
        <v>78.572999999999993</v>
      </c>
      <c r="I61" s="3">
        <v>84.111000000000004</v>
      </c>
      <c r="J61" s="5">
        <f>I61-H61</f>
        <v>5.5380000000000109</v>
      </c>
      <c r="M61" s="10" t="s">
        <v>22</v>
      </c>
      <c r="N61" s="3" t="s">
        <v>23</v>
      </c>
      <c r="O61" s="3">
        <f>J61</f>
        <v>5.5380000000000109</v>
      </c>
      <c r="P61" s="8"/>
      <c r="Q61" s="8"/>
      <c r="R61" s="8"/>
      <c r="S61" s="8"/>
    </row>
    <row r="62" spans="1:20" x14ac:dyDescent="0.2">
      <c r="A62" s="7">
        <v>45907</v>
      </c>
      <c r="C62" s="3" t="s">
        <v>24</v>
      </c>
      <c r="D62" s="3">
        <v>120.84399999999999</v>
      </c>
      <c r="E62" s="9">
        <v>76.400000000000006</v>
      </c>
      <c r="F62" s="11">
        <f>D62*(1-(E62/100))</f>
        <v>28.519183999999996</v>
      </c>
      <c r="G62" s="3">
        <v>36</v>
      </c>
      <c r="H62" s="5">
        <v>28.856000000000002</v>
      </c>
      <c r="I62" s="3">
        <v>29.414999999999999</v>
      </c>
      <c r="J62" s="3">
        <f>I62-H62</f>
        <v>0.5589999999999975</v>
      </c>
      <c r="K62" s="3">
        <v>20</v>
      </c>
      <c r="M62" s="7">
        <v>45907</v>
      </c>
      <c r="O62" s="3">
        <f>(J62/(K62/1000))*1</f>
        <v>27.949999999999875</v>
      </c>
      <c r="P62" s="8"/>
      <c r="Q62" s="8"/>
      <c r="R62" s="8"/>
      <c r="S62" s="8"/>
    </row>
    <row r="63" spans="1:20" x14ac:dyDescent="0.2">
      <c r="C63" s="3" t="s">
        <v>15</v>
      </c>
      <c r="D63" s="3">
        <v>120.84399999999999</v>
      </c>
      <c r="E63" s="9">
        <v>76.400000000000006</v>
      </c>
      <c r="F63" s="11">
        <f>D63*(1-(E63/100))</f>
        <v>28.519183999999996</v>
      </c>
      <c r="G63" s="3">
        <v>18</v>
      </c>
      <c r="H63" s="5">
        <v>30.116</v>
      </c>
      <c r="I63" s="3">
        <v>30.222000000000001</v>
      </c>
      <c r="J63" s="3">
        <f>I63-H63</f>
        <v>0.10600000000000165</v>
      </c>
      <c r="K63" s="3">
        <v>20</v>
      </c>
      <c r="O63" s="3">
        <f>(J63/(K63/1000))*0.98</f>
        <v>5.1940000000000808</v>
      </c>
      <c r="P63" s="8">
        <f>O61+O62</f>
        <v>33.487999999999886</v>
      </c>
      <c r="Q63" s="8">
        <f>ROUND((O61/P63)*100,1)</f>
        <v>16.5</v>
      </c>
      <c r="R63" s="8">
        <f>ROUND(((O62-O63)/P63)*100,1)</f>
        <v>68</v>
      </c>
      <c r="S63" s="8">
        <f>ROUND((O63/P63)*100,1)</f>
        <v>15.5</v>
      </c>
      <c r="T63">
        <f>SUM(Q63:S63)</f>
        <v>100</v>
      </c>
    </row>
    <row r="64" spans="1:20" x14ac:dyDescent="0.2">
      <c r="F64" s="11"/>
    </row>
    <row r="65" spans="1:20" x14ac:dyDescent="0.2">
      <c r="A65" s="10" t="s">
        <v>25</v>
      </c>
      <c r="B65" s="3" t="s">
        <v>23</v>
      </c>
      <c r="C65" s="3" t="s">
        <v>13</v>
      </c>
      <c r="D65" s="3">
        <v>120.226</v>
      </c>
      <c r="E65" s="8">
        <v>67</v>
      </c>
      <c r="F65" s="11">
        <f>D65*(1-(E65/100))</f>
        <v>39.674579999999992</v>
      </c>
      <c r="G65" s="3">
        <v>426</v>
      </c>
      <c r="H65" s="3">
        <v>69.33</v>
      </c>
      <c r="I65" s="3">
        <v>71.046000000000006</v>
      </c>
      <c r="J65" s="3">
        <f>I65-H65</f>
        <v>1.7160000000000082</v>
      </c>
      <c r="M65" s="10" t="s">
        <v>25</v>
      </c>
      <c r="N65" s="3" t="s">
        <v>23</v>
      </c>
      <c r="O65" s="3">
        <f>J65</f>
        <v>1.7160000000000082</v>
      </c>
      <c r="P65" s="8"/>
      <c r="Q65" s="8"/>
      <c r="R65" s="8"/>
      <c r="S65" s="8"/>
    </row>
    <row r="66" spans="1:20" x14ac:dyDescent="0.2">
      <c r="A66" s="7">
        <v>45907</v>
      </c>
      <c r="C66" s="3" t="s">
        <v>24</v>
      </c>
      <c r="D66" s="3">
        <v>120.226</v>
      </c>
      <c r="E66" s="8">
        <v>67</v>
      </c>
      <c r="F66" s="11">
        <f>D66*(1-(E66/100))</f>
        <v>39.674579999999992</v>
      </c>
      <c r="G66" s="3">
        <v>11</v>
      </c>
      <c r="H66" s="3">
        <v>27.952999999999999</v>
      </c>
      <c r="I66" s="3">
        <v>28.577999999999999</v>
      </c>
      <c r="J66" s="3">
        <f>I66-H66</f>
        <v>0.625</v>
      </c>
      <c r="K66" s="3">
        <v>20</v>
      </c>
      <c r="M66" s="7">
        <v>45907</v>
      </c>
      <c r="O66" s="3">
        <f>(J66/(K66/1000))*1</f>
        <v>31.25</v>
      </c>
      <c r="P66" s="8"/>
      <c r="Q66" s="8"/>
      <c r="R66" s="8"/>
      <c r="S66" s="8"/>
    </row>
    <row r="67" spans="1:20" x14ac:dyDescent="0.2">
      <c r="C67" s="3" t="s">
        <v>15</v>
      </c>
      <c r="D67" s="3">
        <v>120.226</v>
      </c>
      <c r="E67" s="8">
        <v>67</v>
      </c>
      <c r="F67" s="11">
        <f>D67*(1-(E67/100))</f>
        <v>39.674579999999992</v>
      </c>
      <c r="G67" s="3">
        <v>36</v>
      </c>
      <c r="H67" s="3">
        <v>30.134</v>
      </c>
      <c r="I67" s="3">
        <v>30.241</v>
      </c>
      <c r="J67" s="3">
        <f>I67-H67</f>
        <v>0.10699999999999932</v>
      </c>
      <c r="K67" s="3">
        <v>20</v>
      </c>
      <c r="O67" s="3">
        <f>(J67/(K67/1000))*0.98</f>
        <v>5.2429999999999666</v>
      </c>
      <c r="P67" s="8">
        <f>O65+O66</f>
        <v>32.966000000000008</v>
      </c>
      <c r="Q67" s="8">
        <f>ROUND((O65/P67)*100,1)</f>
        <v>5.2</v>
      </c>
      <c r="R67" s="8">
        <f>ROUND(((O66-O67)/P67)*100,1)</f>
        <v>78.900000000000006</v>
      </c>
      <c r="S67" s="8">
        <f>ROUND((O67/P67)*100,1)</f>
        <v>15.9</v>
      </c>
      <c r="T67">
        <f>SUM(Q67:S67)</f>
        <v>100.00000000000001</v>
      </c>
    </row>
  </sheetData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6877-54FB-4283-9463-9FACF43D3884}">
  <dimension ref="B1:D19"/>
  <sheetViews>
    <sheetView workbookViewId="0">
      <selection activeCell="H13" sqref="H13"/>
    </sheetView>
  </sheetViews>
  <sheetFormatPr defaultRowHeight="12.75" x14ac:dyDescent="0.2"/>
  <cols>
    <col min="4" max="4" width="15.5703125" bestFit="1" customWidth="1"/>
  </cols>
  <sheetData>
    <row r="1" spans="2:4" ht="13.5" thickBot="1" x14ac:dyDescent="0.25"/>
    <row r="2" spans="2:4" ht="13.5" thickBot="1" x14ac:dyDescent="0.25">
      <c r="B2" s="24" t="s">
        <v>26</v>
      </c>
      <c r="C2" s="25" t="s">
        <v>27</v>
      </c>
      <c r="D2" s="26" t="s">
        <v>28</v>
      </c>
    </row>
    <row r="3" spans="2:4" ht="13.5" thickBot="1" x14ac:dyDescent="0.25">
      <c r="B3" s="22"/>
      <c r="C3" s="21"/>
      <c r="D3" s="23"/>
    </row>
    <row r="4" spans="2:4" x14ac:dyDescent="0.2">
      <c r="B4" s="18">
        <v>45800</v>
      </c>
      <c r="C4" s="19" t="s">
        <v>22</v>
      </c>
      <c r="D4" s="20">
        <v>48.716666666666661</v>
      </c>
    </row>
    <row r="5" spans="2:4" ht="13.5" thickBot="1" x14ac:dyDescent="0.25">
      <c r="B5" s="13">
        <v>45800</v>
      </c>
      <c r="C5" s="14" t="s">
        <v>25</v>
      </c>
      <c r="D5" s="15">
        <v>19.45</v>
      </c>
    </row>
    <row r="6" spans="2:4" x14ac:dyDescent="0.2">
      <c r="B6" s="18">
        <v>45809</v>
      </c>
      <c r="C6" s="19" t="s">
        <v>22</v>
      </c>
      <c r="D6" s="20">
        <v>15.046670000000001</v>
      </c>
    </row>
    <row r="7" spans="2:4" ht="13.5" thickBot="1" x14ac:dyDescent="0.25">
      <c r="B7" s="13">
        <v>45809</v>
      </c>
      <c r="C7" s="14" t="s">
        <v>25</v>
      </c>
      <c r="D7" s="15">
        <v>16.043330000000001</v>
      </c>
    </row>
    <row r="8" spans="2:4" x14ac:dyDescent="0.2">
      <c r="B8" s="18">
        <v>45823</v>
      </c>
      <c r="C8" s="19" t="s">
        <v>22</v>
      </c>
      <c r="D8" s="20">
        <v>5.0166666666666666</v>
      </c>
    </row>
    <row r="9" spans="2:4" ht="13.5" thickBot="1" x14ac:dyDescent="0.25">
      <c r="B9" s="13">
        <v>45823</v>
      </c>
      <c r="C9" s="14" t="s">
        <v>25</v>
      </c>
      <c r="D9" s="15">
        <v>3.2566666666666664</v>
      </c>
    </row>
    <row r="10" spans="2:4" x14ac:dyDescent="0.2">
      <c r="B10" s="18">
        <v>45840</v>
      </c>
      <c r="C10" s="19" t="s">
        <v>22</v>
      </c>
      <c r="D10" s="20">
        <v>2.8666666666666671</v>
      </c>
    </row>
    <row r="11" spans="2:4" ht="13.5" thickBot="1" x14ac:dyDescent="0.25">
      <c r="B11" s="13">
        <v>45840</v>
      </c>
      <c r="C11" s="14" t="s">
        <v>25</v>
      </c>
      <c r="D11" s="15">
        <v>2.0033333333333334</v>
      </c>
    </row>
    <row r="12" spans="2:4" x14ac:dyDescent="0.2">
      <c r="B12" s="18">
        <v>45854</v>
      </c>
      <c r="C12" s="19" t="s">
        <v>22</v>
      </c>
      <c r="D12" s="20">
        <v>34.656666666666666</v>
      </c>
    </row>
    <row r="13" spans="2:4" ht="13.5" thickBot="1" x14ac:dyDescent="0.25">
      <c r="B13" s="13">
        <v>45854</v>
      </c>
      <c r="C13" s="14" t="s">
        <v>25</v>
      </c>
      <c r="D13" s="15">
        <v>22.843333333333334</v>
      </c>
    </row>
    <row r="14" spans="2:4" x14ac:dyDescent="0.2">
      <c r="B14" s="18">
        <v>45867</v>
      </c>
      <c r="C14" s="19" t="s">
        <v>22</v>
      </c>
      <c r="D14" s="20">
        <v>59.646666666666668</v>
      </c>
    </row>
    <row r="15" spans="2:4" ht="13.5" thickBot="1" x14ac:dyDescent="0.25">
      <c r="B15" s="13">
        <v>45867</v>
      </c>
      <c r="C15" s="14" t="s">
        <v>25</v>
      </c>
      <c r="D15" s="15">
        <v>49.94</v>
      </c>
    </row>
    <row r="16" spans="2:4" x14ac:dyDescent="0.2">
      <c r="B16" s="18">
        <v>45891</v>
      </c>
      <c r="C16" s="19" t="s">
        <v>22</v>
      </c>
      <c r="D16" s="20">
        <v>36.96</v>
      </c>
    </row>
    <row r="17" spans="2:4" ht="13.5" thickBot="1" x14ac:dyDescent="0.25">
      <c r="B17" s="13">
        <v>45891</v>
      </c>
      <c r="C17" s="14" t="s">
        <v>25</v>
      </c>
      <c r="D17" s="15">
        <v>48.596666666666671</v>
      </c>
    </row>
    <row r="18" spans="2:4" x14ac:dyDescent="0.2">
      <c r="B18" s="16">
        <v>45907</v>
      </c>
      <c r="C18" s="12" t="s">
        <v>22</v>
      </c>
      <c r="D18" s="17">
        <v>56.52</v>
      </c>
    </row>
    <row r="19" spans="2:4" ht="13.5" thickBot="1" x14ac:dyDescent="0.25">
      <c r="B19" s="13">
        <v>45907</v>
      </c>
      <c r="C19" s="14" t="s">
        <v>25</v>
      </c>
      <c r="D19" s="15">
        <v>53.186666666666667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D8D82-3B6D-44F2-8C2C-24C1E0633E7B}">
  <dimension ref="B2:AC21"/>
  <sheetViews>
    <sheetView workbookViewId="0">
      <selection activeCell="C30" sqref="C30"/>
    </sheetView>
  </sheetViews>
  <sheetFormatPr defaultRowHeight="12.75" x14ac:dyDescent="0.2"/>
  <cols>
    <col min="2" max="2" width="9.140625" bestFit="1" customWidth="1"/>
  </cols>
  <sheetData>
    <row r="2" spans="2:29" x14ac:dyDescent="0.2">
      <c r="B2" t="s">
        <v>29</v>
      </c>
      <c r="K2" t="s">
        <v>30</v>
      </c>
      <c r="L2" t="s">
        <v>31</v>
      </c>
      <c r="M2" t="s">
        <v>32</v>
      </c>
      <c r="N2" t="s">
        <v>32</v>
      </c>
      <c r="O2" t="s">
        <v>33</v>
      </c>
      <c r="P2" t="s">
        <v>33</v>
      </c>
      <c r="Q2" t="s">
        <v>34</v>
      </c>
      <c r="R2" t="s">
        <v>35</v>
      </c>
      <c r="S2" t="s">
        <v>36</v>
      </c>
      <c r="T2" t="s">
        <v>37</v>
      </c>
      <c r="U2" t="s">
        <v>38</v>
      </c>
      <c r="V2" t="s">
        <v>39</v>
      </c>
      <c r="W2" t="s">
        <v>40</v>
      </c>
      <c r="X2" t="s">
        <v>39</v>
      </c>
      <c r="Y2" t="s">
        <v>40</v>
      </c>
      <c r="AB2" t="s">
        <v>41</v>
      </c>
      <c r="AC2" t="s">
        <v>42</v>
      </c>
    </row>
    <row r="3" spans="2:29" x14ac:dyDescent="0.2">
      <c r="B3" t="s">
        <v>26</v>
      </c>
      <c r="C3" t="s">
        <v>27</v>
      </c>
      <c r="E3" t="s">
        <v>43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 t="s">
        <v>49</v>
      </c>
      <c r="M3" t="s">
        <v>50</v>
      </c>
      <c r="N3" t="s">
        <v>50</v>
      </c>
      <c r="O3" t="s">
        <v>49</v>
      </c>
      <c r="P3" t="s">
        <v>49</v>
      </c>
      <c r="Q3" t="s">
        <v>51</v>
      </c>
      <c r="R3" t="s">
        <v>51</v>
      </c>
      <c r="S3" t="s">
        <v>52</v>
      </c>
      <c r="T3" t="s">
        <v>52</v>
      </c>
      <c r="U3" t="s">
        <v>52</v>
      </c>
      <c r="V3" t="s">
        <v>49</v>
      </c>
      <c r="X3" t="s">
        <v>49</v>
      </c>
      <c r="AB3" t="s">
        <v>53</v>
      </c>
      <c r="AC3" t="s">
        <v>54</v>
      </c>
    </row>
    <row r="4" spans="2:29" x14ac:dyDescent="0.2">
      <c r="G4" t="s">
        <v>55</v>
      </c>
      <c r="H4" t="s">
        <v>55</v>
      </c>
      <c r="I4" t="s">
        <v>55</v>
      </c>
      <c r="J4" t="s">
        <v>55</v>
      </c>
      <c r="K4" t="s">
        <v>20</v>
      </c>
      <c r="L4" t="s">
        <v>56</v>
      </c>
      <c r="M4" t="s">
        <v>57</v>
      </c>
      <c r="N4" t="s">
        <v>58</v>
      </c>
      <c r="O4" t="s">
        <v>59</v>
      </c>
      <c r="P4" t="s">
        <v>59</v>
      </c>
      <c r="S4" t="s">
        <v>60</v>
      </c>
      <c r="T4" t="s">
        <v>60</v>
      </c>
      <c r="U4" t="s">
        <v>60</v>
      </c>
      <c r="V4" t="s">
        <v>59</v>
      </c>
      <c r="W4" t="s">
        <v>20</v>
      </c>
      <c r="X4" t="s">
        <v>59</v>
      </c>
      <c r="Y4" t="s">
        <v>20</v>
      </c>
      <c r="Z4" t="s">
        <v>20</v>
      </c>
      <c r="AB4" t="s">
        <v>19</v>
      </c>
      <c r="AC4" t="s">
        <v>19</v>
      </c>
    </row>
    <row r="6" spans="2:29" x14ac:dyDescent="0.2">
      <c r="B6" s="27">
        <v>45800</v>
      </c>
      <c r="C6" t="s">
        <v>22</v>
      </c>
      <c r="D6">
        <v>1</v>
      </c>
      <c r="E6">
        <v>0</v>
      </c>
      <c r="F6">
        <v>5</v>
      </c>
      <c r="G6">
        <v>4.9169999999999998</v>
      </c>
      <c r="H6">
        <v>9.8859999999999992</v>
      </c>
      <c r="I6">
        <v>6.3979999999999997</v>
      </c>
      <c r="J6">
        <v>6.2460000000000004</v>
      </c>
      <c r="K6">
        <v>70.195210303884082</v>
      </c>
      <c r="L6">
        <v>0.29619999999999996</v>
      </c>
      <c r="M6">
        <v>10.263335584064771</v>
      </c>
      <c r="N6">
        <v>3.0589655866371359</v>
      </c>
      <c r="O6">
        <v>1.1970165848234968</v>
      </c>
      <c r="P6">
        <v>1.1970165848234968</v>
      </c>
      <c r="Q6">
        <v>0.8973666441593523</v>
      </c>
      <c r="R6">
        <v>0.10263335584064771</v>
      </c>
      <c r="S6">
        <v>0.58255826615848372</v>
      </c>
      <c r="T6">
        <v>3.4879999999999995</v>
      </c>
      <c r="U6">
        <v>4.0705582661584829</v>
      </c>
      <c r="V6">
        <v>0.36108227748940486</v>
      </c>
      <c r="W6">
        <v>86.374253679645093</v>
      </c>
      <c r="X6">
        <v>0.36383215843208339</v>
      </c>
      <c r="Y6">
        <v>85.68849214119561</v>
      </c>
      <c r="Z6">
        <v>85.688492141195596</v>
      </c>
      <c r="AB6">
        <v>8.3879135719108711E-2</v>
      </c>
      <c r="AC6">
        <v>2.5000000000000001E-2</v>
      </c>
    </row>
    <row r="7" spans="2:29" x14ac:dyDescent="0.2">
      <c r="B7" s="27">
        <v>45800</v>
      </c>
      <c r="C7" t="s">
        <v>25</v>
      </c>
      <c r="D7">
        <v>1</v>
      </c>
      <c r="E7">
        <v>0</v>
      </c>
      <c r="F7">
        <v>5</v>
      </c>
      <c r="G7">
        <v>4.7140000000000004</v>
      </c>
      <c r="H7">
        <v>10.433</v>
      </c>
      <c r="I7">
        <v>6.4489999999999998</v>
      </c>
      <c r="J7">
        <v>6.2729999999999997</v>
      </c>
      <c r="K7">
        <v>69.662528414058414</v>
      </c>
      <c r="L7">
        <v>0.34699999999999986</v>
      </c>
      <c r="M7">
        <v>10.144092219020186</v>
      </c>
      <c r="N7">
        <v>3.0774610945969605</v>
      </c>
      <c r="O7">
        <v>1.2015676767676768</v>
      </c>
      <c r="P7">
        <v>1.2015676767676768</v>
      </c>
      <c r="Q7">
        <v>0.89855907780979816</v>
      </c>
      <c r="R7">
        <v>0.10144092219020186</v>
      </c>
      <c r="S7">
        <v>0.68213439989122904</v>
      </c>
      <c r="T7">
        <v>3.984</v>
      </c>
      <c r="U7">
        <v>4.666134399891229</v>
      </c>
      <c r="V7">
        <v>0.43955939277056544</v>
      </c>
      <c r="W7">
        <v>83.412853102997531</v>
      </c>
      <c r="X7">
        <v>0.37182812394783216</v>
      </c>
      <c r="Y7">
        <v>85.381166905369682</v>
      </c>
      <c r="Z7">
        <v>85.381166905369682</v>
      </c>
      <c r="AB7">
        <v>8.2406340057636918E-2</v>
      </c>
      <c r="AC7">
        <v>2.5000000000000001E-2</v>
      </c>
    </row>
    <row r="8" spans="2:29" x14ac:dyDescent="0.2">
      <c r="B8" s="27">
        <v>45823</v>
      </c>
      <c r="C8" t="s">
        <v>22</v>
      </c>
      <c r="D8">
        <v>1</v>
      </c>
      <c r="E8">
        <v>0</v>
      </c>
      <c r="F8">
        <v>5</v>
      </c>
      <c r="G8">
        <v>4.4489999999999998</v>
      </c>
      <c r="H8">
        <v>8.5860000000000003</v>
      </c>
      <c r="I8">
        <v>5.5289999999999999</v>
      </c>
      <c r="J8">
        <v>5.4020000000000001</v>
      </c>
      <c r="K8">
        <v>73.894126178390138</v>
      </c>
      <c r="L8">
        <v>0.21600000000000003</v>
      </c>
      <c r="M8">
        <v>11.759259259259238</v>
      </c>
      <c r="N8">
        <v>3.0698573845781909</v>
      </c>
      <c r="O8">
        <v>1.1651753796823885</v>
      </c>
      <c r="P8">
        <v>1.1651753796823885</v>
      </c>
      <c r="Q8">
        <v>0.88240740740740764</v>
      </c>
      <c r="R8">
        <v>0.11759259259259239</v>
      </c>
      <c r="S8">
        <v>0.42746413061403993</v>
      </c>
      <c r="T8">
        <v>3.0570000000000004</v>
      </c>
      <c r="U8">
        <v>3.4844641306140405</v>
      </c>
      <c r="V8">
        <v>0.24842068101145204</v>
      </c>
      <c r="W8">
        <v>90.625634678813128</v>
      </c>
      <c r="X8">
        <v>0.30994722847374523</v>
      </c>
      <c r="Y8">
        <v>87.732284948540666</v>
      </c>
      <c r="Z8">
        <v>87.732284948540666</v>
      </c>
      <c r="AB8">
        <v>9.5763888888888898E-2</v>
      </c>
      <c r="AC8">
        <v>2.5000000000000001E-2</v>
      </c>
    </row>
    <row r="9" spans="2:29" x14ac:dyDescent="0.2">
      <c r="B9" s="27">
        <v>45823</v>
      </c>
      <c r="C9" t="s">
        <v>25</v>
      </c>
      <c r="D9">
        <v>1</v>
      </c>
      <c r="E9">
        <v>0</v>
      </c>
      <c r="F9">
        <v>5</v>
      </c>
      <c r="G9">
        <v>5.41</v>
      </c>
      <c r="H9">
        <v>9.56</v>
      </c>
      <c r="I9">
        <v>6.5780000000000003</v>
      </c>
      <c r="J9">
        <v>6.4530000000000003</v>
      </c>
      <c r="K9">
        <v>71.855421686746993</v>
      </c>
      <c r="L9">
        <v>0.23360000000000003</v>
      </c>
      <c r="M9">
        <v>10.702054794520546</v>
      </c>
      <c r="N9">
        <v>3.012048192771084</v>
      </c>
      <c r="O9">
        <v>1.1829583826689469</v>
      </c>
      <c r="P9">
        <v>1.1829583826689469</v>
      </c>
      <c r="Q9">
        <v>0.89297945205479456</v>
      </c>
      <c r="R9">
        <v>0.10702054794520546</v>
      </c>
      <c r="S9">
        <v>0.46027227179945684</v>
      </c>
      <c r="T9">
        <v>2.9820000000000002</v>
      </c>
      <c r="U9">
        <v>3.4422722717994572</v>
      </c>
      <c r="V9">
        <v>0.27211694087391564</v>
      </c>
      <c r="W9">
        <v>89.731436193437148</v>
      </c>
      <c r="X9">
        <v>0.3393107539948968</v>
      </c>
      <c r="Y9">
        <v>86.628824350409445</v>
      </c>
      <c r="Z9">
        <v>86.628824350409445</v>
      </c>
      <c r="AB9">
        <v>8.8827054794520563E-2</v>
      </c>
      <c r="AC9">
        <v>2.5000000000000001E-2</v>
      </c>
    </row>
    <row r="10" spans="2:29" x14ac:dyDescent="0.2">
      <c r="B10" s="27">
        <v>45837</v>
      </c>
      <c r="C10" t="s">
        <v>22</v>
      </c>
      <c r="D10">
        <v>1</v>
      </c>
      <c r="E10">
        <v>0</v>
      </c>
      <c r="F10">
        <v>5</v>
      </c>
      <c r="G10">
        <v>5.3410000000000002</v>
      </c>
      <c r="H10">
        <v>11.14</v>
      </c>
      <c r="I10">
        <v>6.9640000000000004</v>
      </c>
      <c r="J10">
        <v>6.7809999999999997</v>
      </c>
      <c r="K10">
        <v>72.012415933781682</v>
      </c>
      <c r="L10">
        <v>0.32460000000000006</v>
      </c>
      <c r="M10">
        <v>11.275415896488028</v>
      </c>
      <c r="N10">
        <v>3.1557165028453302</v>
      </c>
      <c r="O10">
        <v>1.1803748414674242</v>
      </c>
      <c r="P10">
        <v>1.1803748414674242</v>
      </c>
      <c r="Q10">
        <v>0.88724584103511972</v>
      </c>
      <c r="R10">
        <v>0.11275415896488028</v>
      </c>
      <c r="S10">
        <v>0.64109448014018711</v>
      </c>
      <c r="T10">
        <v>4.1760000000000002</v>
      </c>
      <c r="U10">
        <v>4.8170944801401872</v>
      </c>
      <c r="V10">
        <v>0.4039228066990041</v>
      </c>
      <c r="W10">
        <v>84.757629935886641</v>
      </c>
      <c r="X10">
        <v>0.33692509181442659</v>
      </c>
      <c r="Y10">
        <v>86.691262071290538</v>
      </c>
      <c r="Z10">
        <v>86.691262071290538</v>
      </c>
      <c r="AB10">
        <v>8.9325323475046195E-2</v>
      </c>
      <c r="AC10">
        <v>2.5000000000000001E-2</v>
      </c>
    </row>
    <row r="11" spans="2:29" x14ac:dyDescent="0.2">
      <c r="B11" s="27">
        <v>45837</v>
      </c>
      <c r="C11" t="s">
        <v>25</v>
      </c>
      <c r="D11">
        <v>1</v>
      </c>
      <c r="E11">
        <v>0</v>
      </c>
      <c r="F11">
        <v>5</v>
      </c>
      <c r="G11">
        <v>5.05</v>
      </c>
      <c r="H11">
        <v>9.2949999999999999</v>
      </c>
      <c r="I11">
        <v>6.3419999999999996</v>
      </c>
      <c r="J11">
        <v>6.2089999999999996</v>
      </c>
      <c r="K11">
        <v>69.564193168433448</v>
      </c>
      <c r="L11">
        <v>0.25839999999999996</v>
      </c>
      <c r="M11">
        <v>10.294117647058826</v>
      </c>
      <c r="N11">
        <v>3.1330977620730267</v>
      </c>
      <c r="O11">
        <v>1.2019471609348114</v>
      </c>
      <c r="P11">
        <v>1.2019471609348116</v>
      </c>
      <c r="Q11">
        <v>0.89705882352941169</v>
      </c>
      <c r="R11">
        <v>0.10294117647058826</v>
      </c>
      <c r="S11">
        <v>0.50827885449811971</v>
      </c>
      <c r="T11">
        <v>2.9530000000000003</v>
      </c>
      <c r="U11">
        <v>3.4612788544981199</v>
      </c>
      <c r="V11">
        <v>0.30643134493384727</v>
      </c>
      <c r="W11">
        <v>88.436553021364247</v>
      </c>
      <c r="X11">
        <v>0.37327243897756912</v>
      </c>
      <c r="Y11">
        <v>85.315287329780332</v>
      </c>
      <c r="Z11">
        <v>85.315287329780332</v>
      </c>
      <c r="AB11">
        <v>8.2140092879256971E-2</v>
      </c>
      <c r="AC11">
        <v>2.5000000000000001E-2</v>
      </c>
    </row>
    <row r="12" spans="2:29" x14ac:dyDescent="0.2">
      <c r="B12" s="27">
        <v>45851</v>
      </c>
      <c r="C12" t="s">
        <v>22</v>
      </c>
      <c r="D12">
        <v>1</v>
      </c>
      <c r="E12">
        <v>0</v>
      </c>
      <c r="F12">
        <v>5</v>
      </c>
      <c r="G12">
        <v>4.3920000000000003</v>
      </c>
      <c r="H12">
        <v>10.678000000000001</v>
      </c>
      <c r="I12">
        <v>6.1870000000000003</v>
      </c>
      <c r="J12">
        <v>5.9989999999999997</v>
      </c>
      <c r="K12">
        <v>71.444479796372889</v>
      </c>
      <c r="L12">
        <v>0.35899999999999999</v>
      </c>
      <c r="M12">
        <v>10.473537604456858</v>
      </c>
      <c r="N12">
        <v>2.9907731466751608</v>
      </c>
      <c r="O12">
        <v>1.1866922250297696</v>
      </c>
      <c r="P12">
        <v>1.1866922250297696</v>
      </c>
      <c r="Q12">
        <v>0.89526462395543138</v>
      </c>
      <c r="R12">
        <v>0.10473537604456859</v>
      </c>
      <c r="S12">
        <v>0.70668516345531729</v>
      </c>
      <c r="T12">
        <v>4.4910000000000005</v>
      </c>
      <c r="U12">
        <v>5.1976851634553176</v>
      </c>
      <c r="V12">
        <v>0.45888151141857714</v>
      </c>
      <c r="W12">
        <v>82.683716550242366</v>
      </c>
      <c r="X12">
        <v>0.34534604223829513</v>
      </c>
      <c r="Y12">
        <v>86.403848227976795</v>
      </c>
      <c r="Z12">
        <v>86.403848227976795</v>
      </c>
      <c r="AB12">
        <v>8.7548746518105833E-2</v>
      </c>
      <c r="AC12">
        <v>2.5000000000000001E-2</v>
      </c>
    </row>
    <row r="13" spans="2:29" x14ac:dyDescent="0.2">
      <c r="B13" s="27">
        <v>45851</v>
      </c>
      <c r="C13" t="s">
        <v>25</v>
      </c>
      <c r="D13">
        <v>1</v>
      </c>
      <c r="E13">
        <v>0</v>
      </c>
      <c r="F13">
        <v>5</v>
      </c>
      <c r="G13">
        <v>4.8650000000000002</v>
      </c>
      <c r="H13">
        <v>10.461</v>
      </c>
      <c r="I13">
        <v>6.1890000000000001</v>
      </c>
      <c r="J13">
        <v>6.05</v>
      </c>
      <c r="K13">
        <v>76.340243030736247</v>
      </c>
      <c r="L13">
        <v>0.26479999999999998</v>
      </c>
      <c r="M13">
        <v>10.498489425981893</v>
      </c>
      <c r="N13">
        <v>2.4839170836311695</v>
      </c>
      <c r="O13">
        <v>1.1498387810583548</v>
      </c>
      <c r="P13">
        <v>1.1498387810583548</v>
      </c>
      <c r="Q13">
        <v>0.89501510574018106</v>
      </c>
      <c r="R13">
        <v>0.10498489425981893</v>
      </c>
      <c r="S13">
        <v>0.52130789704548497</v>
      </c>
      <c r="T13">
        <v>4.2720000000000002</v>
      </c>
      <c r="U13">
        <v>4.7933078970454854</v>
      </c>
      <c r="V13">
        <v>0.31544028517230593</v>
      </c>
      <c r="W13">
        <v>88.096593012365815</v>
      </c>
      <c r="X13">
        <v>0.27621843379101335</v>
      </c>
      <c r="Y13">
        <v>89.124255978490112</v>
      </c>
      <c r="Z13">
        <v>89.124255978490126</v>
      </c>
      <c r="AB13">
        <v>0.10566465256797584</v>
      </c>
      <c r="AC13">
        <v>2.5000000000000001E-2</v>
      </c>
    </row>
    <row r="14" spans="2:29" x14ac:dyDescent="0.2">
      <c r="B14" s="27">
        <v>45869</v>
      </c>
      <c r="C14" t="s">
        <v>22</v>
      </c>
      <c r="D14">
        <v>1</v>
      </c>
      <c r="E14">
        <v>0</v>
      </c>
      <c r="F14">
        <v>5</v>
      </c>
      <c r="G14">
        <v>7.4189999999999996</v>
      </c>
      <c r="H14">
        <v>13.385999999999999</v>
      </c>
      <c r="I14">
        <v>9.2249999999999996</v>
      </c>
      <c r="J14">
        <v>9.0869999999999997</v>
      </c>
      <c r="K14">
        <v>69.733534439416786</v>
      </c>
      <c r="L14">
        <v>0.36120000000000002</v>
      </c>
      <c r="M14">
        <v>7.6411960132890311</v>
      </c>
      <c r="N14">
        <v>2.3127199597787818</v>
      </c>
      <c r="O14">
        <v>1.2077630902891308</v>
      </c>
      <c r="P14">
        <v>1.2077630902891308</v>
      </c>
      <c r="Q14">
        <v>0.92358803986710969</v>
      </c>
      <c r="R14">
        <v>7.6411960132890311E-2</v>
      </c>
      <c r="S14">
        <v>0.70278733031674223</v>
      </c>
      <c r="T14">
        <v>4.1609999999999996</v>
      </c>
      <c r="U14">
        <v>4.8637873303167414</v>
      </c>
      <c r="V14">
        <v>0.46345870249306187</v>
      </c>
      <c r="W14">
        <v>82.510992358752389</v>
      </c>
      <c r="X14">
        <v>0.37131557721344471</v>
      </c>
      <c r="Y14">
        <v>85.55061554735012</v>
      </c>
      <c r="Z14">
        <v>85.55061554735012</v>
      </c>
      <c r="AB14">
        <v>8.259966777408638E-2</v>
      </c>
      <c r="AC14">
        <v>2.5000000000000005E-2</v>
      </c>
    </row>
    <row r="15" spans="2:29" x14ac:dyDescent="0.2">
      <c r="B15" s="27">
        <v>45869</v>
      </c>
      <c r="C15" t="s">
        <v>25</v>
      </c>
      <c r="D15">
        <v>1</v>
      </c>
      <c r="E15">
        <v>0</v>
      </c>
      <c r="F15">
        <v>5</v>
      </c>
      <c r="G15">
        <v>8.2850000000000001</v>
      </c>
      <c r="H15">
        <v>13.443</v>
      </c>
      <c r="I15">
        <v>9.8529999999999998</v>
      </c>
      <c r="J15">
        <v>9.7330000000000005</v>
      </c>
      <c r="K15">
        <v>69.600620395502133</v>
      </c>
      <c r="L15">
        <v>0.31359999999999993</v>
      </c>
      <c r="M15">
        <v>7.6530612244897478</v>
      </c>
      <c r="N15">
        <v>2.3264831329972711</v>
      </c>
      <c r="O15">
        <v>1.2088336037497749</v>
      </c>
      <c r="P15">
        <v>1.2088336037497749</v>
      </c>
      <c r="Q15">
        <v>0.92346938775510257</v>
      </c>
      <c r="R15">
        <v>7.6530612244897475E-2</v>
      </c>
      <c r="S15">
        <v>0.61020152883947165</v>
      </c>
      <c r="T15">
        <v>3.59</v>
      </c>
      <c r="U15">
        <v>4.2002015288394716</v>
      </c>
      <c r="V15">
        <v>0.38790742836866349</v>
      </c>
      <c r="W15">
        <v>85.36198383514477</v>
      </c>
      <c r="X15">
        <v>0.37331542051822519</v>
      </c>
      <c r="Y15">
        <v>85.472089264057942</v>
      </c>
      <c r="Z15">
        <v>85.472089264057942</v>
      </c>
      <c r="AB15">
        <v>8.2238520408163276E-2</v>
      </c>
      <c r="AC15">
        <v>2.5000000000000001E-2</v>
      </c>
    </row>
    <row r="16" spans="2:29" x14ac:dyDescent="0.2">
      <c r="B16" s="27">
        <v>45878</v>
      </c>
      <c r="C16" t="s">
        <v>22</v>
      </c>
      <c r="D16">
        <v>0</v>
      </c>
      <c r="E16">
        <v>0</v>
      </c>
      <c r="F16">
        <v>5</v>
      </c>
      <c r="G16">
        <v>4.819</v>
      </c>
      <c r="H16">
        <v>9.8230000000000004</v>
      </c>
      <c r="I16">
        <v>6.24</v>
      </c>
      <c r="J16">
        <v>6.1</v>
      </c>
      <c r="K16">
        <v>71.602717825739404</v>
      </c>
      <c r="L16">
        <v>0.28420000000000006</v>
      </c>
      <c r="M16">
        <v>9.8522167487685106</v>
      </c>
      <c r="N16">
        <v>2.7977617905675567</v>
      </c>
      <c r="O16">
        <v>1.1869936500985327</v>
      </c>
      <c r="P16">
        <v>1.1869936500985327</v>
      </c>
      <c r="Q16">
        <v>0.90147783251231495</v>
      </c>
      <c r="R16">
        <v>9.8522167487685108E-2</v>
      </c>
      <c r="S16">
        <v>0.55800947867298589</v>
      </c>
      <c r="T16">
        <v>3.5830000000000002</v>
      </c>
      <c r="U16">
        <v>4.1410094786729861</v>
      </c>
      <c r="V16">
        <v>0.34348483060662688</v>
      </c>
      <c r="W16">
        <v>87.038308278995217</v>
      </c>
      <c r="X16">
        <v>0.34315304210686548</v>
      </c>
      <c r="Y16">
        <v>86.524795909141375</v>
      </c>
      <c r="Z16">
        <v>86.524795909141375</v>
      </c>
      <c r="AB16">
        <v>8.8036593947923986E-2</v>
      </c>
      <c r="AC16">
        <v>2.5000000000000001E-2</v>
      </c>
    </row>
    <row r="17" spans="2:29" x14ac:dyDescent="0.2">
      <c r="B17" s="27">
        <v>45878</v>
      </c>
      <c r="C17" t="s">
        <v>25</v>
      </c>
      <c r="D17">
        <v>1</v>
      </c>
      <c r="E17">
        <v>0</v>
      </c>
      <c r="F17">
        <v>5</v>
      </c>
      <c r="G17">
        <v>5.1520000000000001</v>
      </c>
      <c r="H17">
        <v>9.0549999999999997</v>
      </c>
      <c r="I17">
        <v>6.2549999999999999</v>
      </c>
      <c r="J17">
        <v>6.15</v>
      </c>
      <c r="K17">
        <v>71.739687419933389</v>
      </c>
      <c r="L17">
        <v>0.22059999999999996</v>
      </c>
      <c r="M17">
        <v>9.5194922937442943</v>
      </c>
      <c r="N17">
        <v>2.6902382782474903</v>
      </c>
      <c r="O17">
        <v>1.1867383931703894</v>
      </c>
      <c r="P17">
        <v>1.1867383931703894</v>
      </c>
      <c r="Q17">
        <v>0.90480507706255708</v>
      </c>
      <c r="R17">
        <v>9.5194922937442944E-2</v>
      </c>
      <c r="S17">
        <v>0.43254133039428289</v>
      </c>
      <c r="T17">
        <v>2.8</v>
      </c>
      <c r="U17">
        <v>3.2325413303942829</v>
      </c>
      <c r="V17">
        <v>0.25476139753112176</v>
      </c>
      <c r="W17">
        <v>90.386362357316159</v>
      </c>
      <c r="X17">
        <v>0.34121760165258691</v>
      </c>
      <c r="Y17">
        <v>86.619155451246016</v>
      </c>
      <c r="Z17">
        <v>86.619155451246016</v>
      </c>
      <c r="AB17">
        <v>8.8463281958295559E-2</v>
      </c>
      <c r="AC17">
        <v>2.5000000000000001E-2</v>
      </c>
    </row>
    <row r="18" spans="2:29" x14ac:dyDescent="0.2">
      <c r="B18" s="27">
        <v>45891</v>
      </c>
      <c r="C18" t="s">
        <v>22</v>
      </c>
      <c r="D18">
        <v>0</v>
      </c>
      <c r="E18">
        <v>0</v>
      </c>
      <c r="F18">
        <v>5</v>
      </c>
      <c r="G18">
        <v>4.54</v>
      </c>
      <c r="H18">
        <v>10.667999999999999</v>
      </c>
      <c r="I18">
        <v>6.1840000000000002</v>
      </c>
      <c r="J18">
        <v>5.9980000000000002</v>
      </c>
      <c r="K18">
        <v>73.172323759791112</v>
      </c>
      <c r="L18">
        <v>0.32880000000000004</v>
      </c>
      <c r="M18">
        <v>11.313868613138682</v>
      </c>
      <c r="N18">
        <v>3.0352480417754566</v>
      </c>
      <c r="O18">
        <v>1.1715294117647059</v>
      </c>
      <c r="P18">
        <v>1.1715294117647059</v>
      </c>
      <c r="Q18">
        <v>0.88686131386861322</v>
      </c>
      <c r="R18">
        <v>0.11313868613138682</v>
      </c>
      <c r="S18">
        <v>0.64949318722514604</v>
      </c>
      <c r="T18">
        <v>4.4839999999999991</v>
      </c>
      <c r="U18">
        <v>5.1334931872251452</v>
      </c>
      <c r="V18">
        <v>0.41043634907263471</v>
      </c>
      <c r="W18">
        <v>84.511835884051521</v>
      </c>
      <c r="X18">
        <v>0.32024976756395518</v>
      </c>
      <c r="Y18">
        <v>87.347929303940049</v>
      </c>
      <c r="Z18">
        <v>87.347929303940063</v>
      </c>
      <c r="AB18">
        <v>9.3187347931873457E-2</v>
      </c>
      <c r="AC18">
        <v>2.5000000000000001E-2</v>
      </c>
    </row>
    <row r="19" spans="2:29" x14ac:dyDescent="0.2">
      <c r="B19" s="27">
        <v>45891</v>
      </c>
      <c r="C19" t="s">
        <v>25</v>
      </c>
      <c r="D19">
        <v>1</v>
      </c>
      <c r="E19">
        <v>0</v>
      </c>
      <c r="F19">
        <v>5</v>
      </c>
      <c r="G19">
        <v>5.3120000000000003</v>
      </c>
      <c r="H19">
        <v>10.832000000000001</v>
      </c>
      <c r="I19">
        <v>6.8974000000000002</v>
      </c>
      <c r="J19">
        <v>6.72</v>
      </c>
      <c r="K19">
        <v>71.278985507246389</v>
      </c>
      <c r="L19">
        <v>0.31707999999999997</v>
      </c>
      <c r="M19">
        <v>11.189605146966095</v>
      </c>
      <c r="N19">
        <v>3.2137681159420368</v>
      </c>
      <c r="O19">
        <v>1.1861941285374238</v>
      </c>
      <c r="P19">
        <v>1.1861941285374238</v>
      </c>
      <c r="Q19">
        <v>0.88810394853033903</v>
      </c>
      <c r="R19">
        <v>0.11189605146966095</v>
      </c>
      <c r="S19">
        <v>0.62601945684227311</v>
      </c>
      <c r="T19">
        <v>3.9346000000000005</v>
      </c>
      <c r="U19">
        <v>4.5606194568422733</v>
      </c>
      <c r="V19">
        <v>0.39236558080601414</v>
      </c>
      <c r="W19">
        <v>85.193751667697583</v>
      </c>
      <c r="X19">
        <v>0.34762821476399058</v>
      </c>
      <c r="Y19">
        <v>86.273367844733045</v>
      </c>
      <c r="Z19">
        <v>86.273367844733031</v>
      </c>
      <c r="AB19">
        <v>8.7044279046297496E-2</v>
      </c>
      <c r="AC19">
        <v>2.5000000000000001E-2</v>
      </c>
    </row>
    <row r="20" spans="2:29" x14ac:dyDescent="0.2">
      <c r="B20" s="27">
        <v>45907</v>
      </c>
      <c r="C20" t="s">
        <v>22</v>
      </c>
      <c r="D20">
        <v>0</v>
      </c>
      <c r="E20">
        <v>0</v>
      </c>
      <c r="F20">
        <v>5</v>
      </c>
      <c r="G20">
        <v>5.3129999999999997</v>
      </c>
      <c r="H20">
        <v>8.3699999999999992</v>
      </c>
      <c r="I20">
        <v>6.0890000000000004</v>
      </c>
      <c r="J20">
        <v>6.0350000000000001</v>
      </c>
      <c r="K20">
        <v>74.615636244684296</v>
      </c>
      <c r="L20">
        <v>0.15520000000000014</v>
      </c>
      <c r="M20">
        <v>6.9587628865979658</v>
      </c>
      <c r="N20">
        <v>1.7664376840039346</v>
      </c>
      <c r="O20">
        <v>1.1700574120418079</v>
      </c>
      <c r="P20">
        <v>1.1700574120418079</v>
      </c>
      <c r="Q20">
        <v>0.93041237113402031</v>
      </c>
      <c r="R20">
        <v>6.9587628865979662E-2</v>
      </c>
      <c r="S20">
        <v>0.30113316997549666</v>
      </c>
      <c r="T20">
        <v>2.2809999999999988</v>
      </c>
      <c r="U20">
        <v>2.5821331699754957</v>
      </c>
      <c r="V20">
        <v>0.17148666588395736</v>
      </c>
      <c r="W20">
        <v>93.528805060982748</v>
      </c>
      <c r="X20">
        <v>0.30052671528454317</v>
      </c>
      <c r="Y20">
        <v>88.337814119077578</v>
      </c>
      <c r="Z20">
        <v>88.337814119077578</v>
      </c>
      <c r="AB20">
        <v>9.84858247422679E-2</v>
      </c>
      <c r="AC20">
        <v>2.5000000000000001E-2</v>
      </c>
    </row>
    <row r="21" spans="2:29" x14ac:dyDescent="0.2">
      <c r="B21" s="27">
        <v>45907</v>
      </c>
      <c r="C21" t="s">
        <v>25</v>
      </c>
      <c r="D21">
        <v>1</v>
      </c>
      <c r="E21">
        <v>0</v>
      </c>
      <c r="F21">
        <v>5</v>
      </c>
      <c r="G21">
        <v>5.0220000000000002</v>
      </c>
      <c r="H21">
        <v>8.5879999999999992</v>
      </c>
      <c r="I21">
        <v>6.2</v>
      </c>
      <c r="J21">
        <v>5.9050000000000002</v>
      </c>
      <c r="K21">
        <v>66.965787997756593</v>
      </c>
      <c r="L21">
        <v>0.23559999999999998</v>
      </c>
      <c r="M21">
        <v>25.042444821731745</v>
      </c>
      <c r="N21">
        <v>8.2725743129556921</v>
      </c>
      <c r="O21">
        <v>1.1797729933323153</v>
      </c>
      <c r="P21">
        <v>1.1797729933323153</v>
      </c>
      <c r="Q21">
        <v>0.74957555178268254</v>
      </c>
      <c r="R21">
        <v>0.25042444821731746</v>
      </c>
      <c r="S21">
        <v>0.49349526129554216</v>
      </c>
      <c r="T21">
        <v>2.387999999999999</v>
      </c>
      <c r="U21">
        <v>2.8814952612955413</v>
      </c>
      <c r="V21">
        <v>0.27296982818290855</v>
      </c>
      <c r="W21">
        <v>89.699251766682693</v>
      </c>
      <c r="X21">
        <v>0.40881552568313528</v>
      </c>
      <c r="Y21">
        <v>82.8736396715897</v>
      </c>
      <c r="Z21">
        <v>82.8736396715897</v>
      </c>
      <c r="AB21">
        <v>7.5679117147707975E-2</v>
      </c>
      <c r="AC21">
        <v>2.5000000000000001E-2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519B9CEF510242BF753BB86514D740" ma:contentTypeVersion="12" ma:contentTypeDescription="Create a new document." ma:contentTypeScope="" ma:versionID="0e45c358da68cbf807a5c8428db3d4e2">
  <xsd:schema xmlns:xsd="http://www.w3.org/2001/XMLSchema" xmlns:xs="http://www.w3.org/2001/XMLSchema" xmlns:p="http://schemas.microsoft.com/office/2006/metadata/properties" xmlns:ns2="bcbccabd-2bc1-4be2-b054-314ef5280ed6" xmlns:ns3="b03b73e8-cd34-4d8a-97e3-a654ff95c65f" targetNamespace="http://schemas.microsoft.com/office/2006/metadata/properties" ma:root="true" ma:fieldsID="60376edf8db275794f814f42081b2138" ns2:_="" ns3:_="">
    <xsd:import namespace="bcbccabd-2bc1-4be2-b054-314ef5280ed6"/>
    <xsd:import namespace="b03b73e8-cd34-4d8a-97e3-a654ff95c6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ccabd-2bc1-4be2-b054-314ef5280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c76c1b-d857-4386-a6f0-8b0e992c32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b73e8-cd34-4d8a-97e3-a654ff95c65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25900a-06b0-44e7-b566-139bf4536c06}" ma:internalName="TaxCatchAll" ma:showField="CatchAllData" ma:web="b03b73e8-cd34-4d8a-97e3-a654ff95c6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bccabd-2bc1-4be2-b054-314ef5280ed6">
      <Terms xmlns="http://schemas.microsoft.com/office/infopath/2007/PartnerControls"/>
    </lcf76f155ced4ddcb4097134ff3c332f>
    <TaxCatchAll xmlns="b03b73e8-cd34-4d8a-97e3-a654ff95c65f" xsi:nil="true"/>
  </documentManagement>
</p:properties>
</file>

<file path=customXml/itemProps1.xml><?xml version="1.0" encoding="utf-8"?>
<ds:datastoreItem xmlns:ds="http://schemas.openxmlformats.org/officeDocument/2006/customXml" ds:itemID="{E0D79045-B90B-490C-B7D1-BABE6C441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bccabd-2bc1-4be2-b054-314ef5280ed6"/>
    <ds:schemaRef ds:uri="b03b73e8-cd34-4d8a-97e3-a654ff95c6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77AE72-1CFA-4934-B020-A60B854B0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590FE-7DBB-4A45-BCCF-25E7D020810E}">
  <ds:schemaRefs>
    <ds:schemaRef ds:uri="http://schemas.microsoft.com/office/2006/metadata/properties"/>
    <ds:schemaRef ds:uri="http://schemas.microsoft.com/office/infopath/2007/PartnerControls"/>
    <ds:schemaRef ds:uri="bcbccabd-2bc1-4be2-b054-314ef5280ed6"/>
    <ds:schemaRef ds:uri="b03b73e8-cd34-4d8a-97e3-a654ff95c6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Mead Lake Particle Size</vt:lpstr>
      <vt:lpstr>Mead Lake CHL-A</vt:lpstr>
      <vt:lpstr>Mead Lake Moisture Content</vt:lpstr>
    </vt:vector>
  </TitlesOfParts>
  <Manager/>
  <Company>Eau Galle Aquatic Ecology Lab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F. James</dc:creator>
  <cp:keywords/>
  <dc:description/>
  <cp:lastModifiedBy>Larry Koschak</cp:lastModifiedBy>
  <cp:revision/>
  <dcterms:created xsi:type="dcterms:W3CDTF">2003-01-10T13:47:47Z</dcterms:created>
  <dcterms:modified xsi:type="dcterms:W3CDTF">2025-09-25T15:46:15Z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0x010100EB519B9CEF510242BF753BB86514D740</vt:lpwstr>
  </property>
</Properties>
</file>