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<sst xmlns="http://schemas.openxmlformats.org/spreadsheetml/2006/main" count="296" uniqueCount="259">
  <si>
    <t>DRAFT COOLWATER IBI - Not for Distribution.</t>
  </si>
  <si>
    <r>
      <t>John Lyons Proposed Fish-Based Coolwater IBIs for Wisconsin Streams; DRAFT (February, 16, 2010)</t>
    </r>
    <r>
      <rPr>
        <sz val="10"/>
        <rFont val="Times New Roman"/>
        <family val="0"/>
      </rPr>
      <t>.</t>
    </r>
  </si>
  <si>
    <t>Coolwater IBI Calculators for Wisconsin</t>
  </si>
  <si>
    <t>(REV. 3/9/2010 - DRAFT)</t>
  </si>
  <si>
    <t>CONVERSION</t>
  </si>
  <si>
    <t>IBI Classification of fishes</t>
  </si>
  <si>
    <t>C =coldwater</t>
  </si>
  <si>
    <t>W = warmwater</t>
  </si>
  <si>
    <t>B = benthic</t>
  </si>
  <si>
    <t>X = other</t>
  </si>
  <si>
    <t>T = top carnivore</t>
  </si>
  <si>
    <t>O = omnivore</t>
  </si>
  <si>
    <t>S = simple lithophil</t>
  </si>
  <si>
    <t>P = pioneer</t>
  </si>
  <si>
    <t>SITE</t>
  </si>
  <si>
    <t>feet</t>
  </si>
  <si>
    <t>T= coolwater</t>
  </si>
  <si>
    <t>S = stenothemal</t>
  </si>
  <si>
    <t>W= water column</t>
  </si>
  <si>
    <t>I = invertivore</t>
  </si>
  <si>
    <t>G = generalist</t>
  </si>
  <si>
    <t>H = headwater</t>
  </si>
  <si>
    <t>W = wetland</t>
  </si>
  <si>
    <t>Sample Date</t>
  </si>
  <si>
    <t># of Fish</t>
  </si>
  <si>
    <t>Common Name</t>
  </si>
  <si>
    <t>TAXA</t>
  </si>
  <si>
    <t>TOLERANCE</t>
  </si>
  <si>
    <t>TEMPERATURE</t>
  </si>
  <si>
    <t>HABITAT</t>
  </si>
  <si>
    <t>DIET</t>
  </si>
  <si>
    <t>MISC</t>
  </si>
  <si>
    <t>Personnel</t>
  </si>
  <si>
    <t>to</t>
  </si>
  <si>
    <t>C</t>
  </si>
  <si>
    <t>D</t>
  </si>
  <si>
    <t>E</t>
  </si>
  <si>
    <t>S</t>
  </si>
  <si>
    <t>I</t>
  </si>
  <si>
    <t>T</t>
  </si>
  <si>
    <t>M</t>
  </si>
  <si>
    <t xml:space="preserve">W </t>
  </si>
  <si>
    <t>B</t>
  </si>
  <si>
    <t>W</t>
  </si>
  <si>
    <t>X</t>
  </si>
  <si>
    <t>B &amp; I</t>
  </si>
  <si>
    <t>I spp</t>
  </si>
  <si>
    <t>O</t>
  </si>
  <si>
    <t>G</t>
  </si>
  <si>
    <t>H</t>
  </si>
  <si>
    <t>P</t>
  </si>
  <si>
    <t>MATRIX</t>
  </si>
  <si>
    <t>VALUE</t>
  </si>
  <si>
    <t>SCORE</t>
  </si>
  <si>
    <t>meters</t>
  </si>
  <si>
    <t>total # of fish</t>
  </si>
  <si>
    <t>n/a</t>
  </si>
  <si>
    <t>COOL-COLD TRANSITION IBI</t>
  </si>
  <si>
    <t>Number of intolerant fish species</t>
  </si>
  <si>
    <t>Distance shocked (m)=</t>
  </si>
  <si>
    <t>Number of coldwater fish</t>
  </si>
  <si>
    <t>Number of coolwater fish</t>
  </si>
  <si>
    <t>Percentage invertivores</t>
  </si>
  <si>
    <t>Percentage omnivores</t>
  </si>
  <si>
    <t>Cool - Cold IBI Score =</t>
  </si>
  <si>
    <t>COOL-WARM TRANSITION IBI</t>
  </si>
  <si>
    <t>Number of benthic invertivore species</t>
  </si>
  <si>
    <t>Percentage tolerants</t>
  </si>
  <si>
    <t>Cool - Warm IBI Score =</t>
  </si>
  <si>
    <t>Biotic Integrity Rating</t>
  </si>
  <si>
    <t># of fish</t>
  </si>
  <si>
    <t>Fish species</t>
  </si>
  <si>
    <t>------------------------------------------</t>
  </si>
  <si>
    <r>
      <t>Criteria for calculating</t>
    </r>
    <r>
      <rPr>
        <sz val="10"/>
        <color indexed="48"/>
        <rFont val="Arial"/>
        <family val="2"/>
      </rPr>
      <t xml:space="preserve"> cool-cold</t>
    </r>
    <r>
      <rPr>
        <sz val="10"/>
        <rFont val="Times New Roman"/>
        <family val="0"/>
      </rPr>
      <t xml:space="preserve"> and </t>
    </r>
    <r>
      <rPr>
        <sz val="10"/>
        <color indexed="52"/>
        <rFont val="Arial"/>
        <family val="2"/>
      </rPr>
      <t xml:space="preserve">cool-warm </t>
    </r>
    <r>
      <rPr>
        <sz val="10"/>
        <color indexed="8"/>
        <rFont val="Arial"/>
        <family val="2"/>
      </rPr>
      <t>coolwater IBI</t>
    </r>
    <r>
      <rPr>
        <sz val="10"/>
        <rFont val="Times New Roman"/>
        <family val="0"/>
      </rPr>
      <t>.</t>
    </r>
  </si>
  <si>
    <t>Metric 1</t>
  </si>
  <si>
    <t>Number of intolerant species</t>
  </si>
  <si>
    <t>Criteria for calculating cool-cold coolwater IBI</t>
  </si>
  <si>
    <t>Criteria for calculating cool-warm coolwater IBI</t>
  </si>
  <si>
    <t>Metric 5</t>
  </si>
  <si>
    <t>Metric 4</t>
  </si>
  <si>
    <t>Metric 2</t>
  </si>
  <si>
    <t>Number of coldwater species</t>
  </si>
  <si>
    <t>Metric 3</t>
  </si>
  <si>
    <t>Number of coolwater species</t>
  </si>
  <si>
    <t>TOTALS</t>
  </si>
  <si>
    <t>GIZZARD SHAD</t>
  </si>
  <si>
    <t>NORTHERN BROOK LAMPREY</t>
  </si>
  <si>
    <t>NORTHERN BROOK LAMPREY (AMMOCOETE)</t>
  </si>
  <si>
    <t>ROSYFACE/CARMINE SHINER</t>
  </si>
  <si>
    <t>SOUTHERN BROOK LAMPREY</t>
  </si>
  <si>
    <t>SOUTHERN BROOK LAMPREY (AMMOCOETE)</t>
  </si>
  <si>
    <t>WESTERN BLACKNOSE DACE</t>
  </si>
  <si>
    <t>AMERICAN BROOK LAMPREY</t>
  </si>
  <si>
    <t>AMERICAN BROOK LAMPREY (AMMOCOETE)</t>
  </si>
  <si>
    <t>CHESNUT LAMPREY (AMMOCOETE)</t>
  </si>
  <si>
    <t>CHESNUT LAMPREY</t>
  </si>
  <si>
    <t>SILVER LAMPREY</t>
  </si>
  <si>
    <t>SILVER LAMPREY (AMMOCOETE)</t>
  </si>
  <si>
    <t xml:space="preserve">LAMPREYS (AMMOCOETE) </t>
  </si>
  <si>
    <t>LAMPREYS UNSP. (AMMOCOETE)</t>
  </si>
  <si>
    <t>ALEWIFE</t>
  </si>
  <si>
    <t>AMERICAN EEL</t>
  </si>
  <si>
    <t>ATLANTIC SALMON</t>
  </si>
  <si>
    <t>BANDED DARTER</t>
  </si>
  <si>
    <t>BANDED KILLIFISH</t>
  </si>
  <si>
    <t>BIGMOUTH BUFFALO</t>
  </si>
  <si>
    <t>BIGMOUTH SHINER</t>
  </si>
  <si>
    <t>BLACK BUFFALO</t>
  </si>
  <si>
    <t>BLACK BULLHEAD</t>
  </si>
  <si>
    <t>BLACK CRAPPIE</t>
  </si>
  <si>
    <t>BLACK REDHORSE</t>
  </si>
  <si>
    <t>BLACKCHIN SHINER</t>
  </si>
  <si>
    <t>BLACKFIN CISCO</t>
  </si>
  <si>
    <t>BLACKNOSE SHINER</t>
  </si>
  <si>
    <t>BLACKSIDE DARTER</t>
  </si>
  <si>
    <t>BLACKSTRIPE TOPMINNOW</t>
  </si>
  <si>
    <t>BLOATER</t>
  </si>
  <si>
    <t>BLUE SUCKER</t>
  </si>
  <si>
    <t>BLUEGILL</t>
  </si>
  <si>
    <t>BLUNTNOSE DARTER</t>
  </si>
  <si>
    <t>BLUNTNOSE MINNOW</t>
  </si>
  <si>
    <t>BOWFIN</t>
  </si>
  <si>
    <t>BRASSY MINNOW</t>
  </si>
  <si>
    <t>BROOK SILVERSIDE</t>
  </si>
  <si>
    <t>BROOK STICKLEBACK</t>
  </si>
  <si>
    <t>BROOK TROUT</t>
  </si>
  <si>
    <t>BROWN BULLHEAD</t>
  </si>
  <si>
    <t>BROWN TROUT</t>
  </si>
  <si>
    <t>BULLHEAD MINNOW</t>
  </si>
  <si>
    <t>BURBOT</t>
  </si>
  <si>
    <t>CENTRAL MUDMINNOW</t>
  </si>
  <si>
    <t>CENTRAL STONEROLLER</t>
  </si>
  <si>
    <t>CHANNEL CATFISH</t>
  </si>
  <si>
    <t>CHANNEL SHINER</t>
  </si>
  <si>
    <t>CHINOOK SALMON</t>
  </si>
  <si>
    <t>CISCO</t>
  </si>
  <si>
    <t>COHO SALMON</t>
  </si>
  <si>
    <t>COMMON CARP</t>
  </si>
  <si>
    <t>COMMON SHINER</t>
  </si>
  <si>
    <t>CREEK CHUB</t>
  </si>
  <si>
    <t>CREEK CHUBSUCKER</t>
  </si>
  <si>
    <t>CRYSTAL DARTER</t>
  </si>
  <si>
    <t>DEEPWATER CISCO</t>
  </si>
  <si>
    <t>DEEPWATER SCULPIN</t>
  </si>
  <si>
    <t>EMERALD SHINER</t>
  </si>
  <si>
    <t>FANTAIL DARTER</t>
  </si>
  <si>
    <t>FATHEAD MINNOW</t>
  </si>
  <si>
    <t>FINESCALE DACE</t>
  </si>
  <si>
    <t>FLATHEAD CATFISH</t>
  </si>
  <si>
    <t>FRESHWATER DRUM</t>
  </si>
  <si>
    <t>GHOST SHINER</t>
  </si>
  <si>
    <t>GILT DARTER</t>
  </si>
  <si>
    <t>GOLDEN REDHORSE</t>
  </si>
  <si>
    <t>GOLDEN SHINER</t>
  </si>
  <si>
    <t>GOLDEYE</t>
  </si>
  <si>
    <t>GOLDFISH</t>
  </si>
  <si>
    <t>GRASS CARP</t>
  </si>
  <si>
    <t>GRASS PICKERAL</t>
  </si>
  <si>
    <t>GRAVEL CHUB</t>
  </si>
  <si>
    <t>GREATER REDHORSE</t>
  </si>
  <si>
    <t>GREEN SUNFISH</t>
  </si>
  <si>
    <t>HIGHFIN CARPSUCKER</t>
  </si>
  <si>
    <t>HORNYHEAD CHUB</t>
  </si>
  <si>
    <t>IOWA DARTER</t>
  </si>
  <si>
    <t>IRON COLOR SHINER</t>
  </si>
  <si>
    <t>JOHNNY DARTER</t>
  </si>
  <si>
    <t>KIYI</t>
  </si>
  <si>
    <t>LAKE CHUB</t>
  </si>
  <si>
    <t>LAKE CHUBSUCKER</t>
  </si>
  <si>
    <t>LAKE STURGEON</t>
  </si>
  <si>
    <t>LAKE TROUT</t>
  </si>
  <si>
    <t>LAKE WHITEFISH</t>
  </si>
  <si>
    <t>LARGEMOUTH BASS</t>
  </si>
  <si>
    <t>LARGESCALE STONEROLLER</t>
  </si>
  <si>
    <t>LEAST DARTER</t>
  </si>
  <si>
    <t>LOGPERCH</t>
  </si>
  <si>
    <t>LONGEAR SUNFISH</t>
  </si>
  <si>
    <t>LONGNOSE DACE</t>
  </si>
  <si>
    <t>LONGNOSE GAR</t>
  </si>
  <si>
    <t>LONGNOSE SUCKER</t>
  </si>
  <si>
    <t>MIMIC SHINER</t>
  </si>
  <si>
    <t>MISSISSIPPI SILVERY MINNOW</t>
  </si>
  <si>
    <t>MOONEYE</t>
  </si>
  <si>
    <t>MOTTLED SCULPIN</t>
  </si>
  <si>
    <t>MUD DARTER</t>
  </si>
  <si>
    <t>MUSKELLUNGE</t>
  </si>
  <si>
    <t>NINESPINE STICKLEBACK</t>
  </si>
  <si>
    <t>NORTHERN HOG SUCKER</t>
  </si>
  <si>
    <t>NORTHERN PIKE</t>
  </si>
  <si>
    <t>NORTHERN REDBELLY DACE</t>
  </si>
  <si>
    <t>ORANGESPOTTED SUNFISH</t>
  </si>
  <si>
    <t>OZARK MINNOW</t>
  </si>
  <si>
    <t>PADDLEFISH</t>
  </si>
  <si>
    <t>PALLID SHINER</t>
  </si>
  <si>
    <t>PEARL DACE</t>
  </si>
  <si>
    <t>PINK SALMON</t>
  </si>
  <si>
    <t>PIRATE PERCH</t>
  </si>
  <si>
    <t>PUGNOSE MINNOW</t>
  </si>
  <si>
    <t>PUGNOSE SHINER</t>
  </si>
  <si>
    <t>PUMPKINSEED</t>
  </si>
  <si>
    <t>PYGMY WHITEFISH</t>
  </si>
  <si>
    <t>QUILLBACK</t>
  </si>
  <si>
    <t>RAINBOW DARTER</t>
  </si>
  <si>
    <t>RAINBOW SMELT</t>
  </si>
  <si>
    <t>RAINBOW TROUT</t>
  </si>
  <si>
    <t>RED SHINER</t>
  </si>
  <si>
    <t>REDFIN SHINER</t>
  </si>
  <si>
    <t>REDSIDE DACE</t>
  </si>
  <si>
    <t>RIVER CARPSUCKER</t>
  </si>
  <si>
    <t>RIVER DARTER</t>
  </si>
  <si>
    <t>RIVER REDHORSE</t>
  </si>
  <si>
    <t>RIVER SHINER</t>
  </si>
  <si>
    <t>ROCK BASS</t>
  </si>
  <si>
    <t>ROUND WHITEFISH</t>
  </si>
  <si>
    <t>RUDD</t>
  </si>
  <si>
    <t>RUFFE</t>
  </si>
  <si>
    <t>SAND SHINER</t>
  </si>
  <si>
    <t>SAUGER</t>
  </si>
  <si>
    <t>SEA LAMPREY</t>
  </si>
  <si>
    <t>SEA LAMPREY (AMMOCEATE)</t>
  </si>
  <si>
    <t>SHORTHEAD REDHORSE</t>
  </si>
  <si>
    <t>SHORTJAW CISCO</t>
  </si>
  <si>
    <t>SHORTNOSE CISCO</t>
  </si>
  <si>
    <t>SHORTNOSE GAR</t>
  </si>
  <si>
    <t>SHOVELNOSE STURGEON</t>
  </si>
  <si>
    <t>SILVER CHUB</t>
  </si>
  <si>
    <t>SILVER REDHORSE</t>
  </si>
  <si>
    <t>SKIPJACK HERRING</t>
  </si>
  <si>
    <t>SLENDER MADTOM</t>
  </si>
  <si>
    <t>SLENDERHEAD DARTER</t>
  </si>
  <si>
    <t>SLIMY SCULPIN</t>
  </si>
  <si>
    <t>SMALLMOUTH BASS</t>
  </si>
  <si>
    <t>SMALLMOUTH BUFFALO</t>
  </si>
  <si>
    <t>SOUTHERN REDBELLY DACE</t>
  </si>
  <si>
    <t>SPECKLED CHUB</t>
  </si>
  <si>
    <t>SPOONHEAD SCULPIN</t>
  </si>
  <si>
    <t>SPOTFIN SHINER</t>
  </si>
  <si>
    <t>SPOTTAIL SHINER</t>
  </si>
  <si>
    <t>SPOTTED SUCKER</t>
  </si>
  <si>
    <t>STARHEAD TOPMINNOW</t>
  </si>
  <si>
    <t>STONECAT</t>
  </si>
  <si>
    <t>STRIPED SHINER</t>
  </si>
  <si>
    <t>SUCKERMOUTH MINNOW</t>
  </si>
  <si>
    <t>TADPOLE MADTOM</t>
  </si>
  <si>
    <t>THREESPINE STICKLEBACK</t>
  </si>
  <si>
    <t>TROUT PERCH</t>
  </si>
  <si>
    <t>WALLEYE</t>
  </si>
  <si>
    <t>WARMOUTH</t>
  </si>
  <si>
    <t>WEED SHINER</t>
  </si>
  <si>
    <t>WESTERN SAND DARTER</t>
  </si>
  <si>
    <t>WHITE BASS</t>
  </si>
  <si>
    <t>WHITE CRAPPIE</t>
  </si>
  <si>
    <t>WHITE PERCH</t>
  </si>
  <si>
    <t>WHITE SUCKER</t>
  </si>
  <si>
    <t>YELLOW BASS</t>
  </si>
  <si>
    <t>YELLOW BULLHEAD</t>
  </si>
  <si>
    <t>YELLOW PERCH</t>
  </si>
  <si>
    <t>Coon Creek at SWIMS 10010388</t>
  </si>
  <si>
    <t>Research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</si>
</sst>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6">
    <font>
      <sz val="10"/>
      <name val="Times New Roman"/>
      <family val="0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10"/>
      <color indexed="8"/>
      <name val="Arial"/>
      <family val="0"/>
    </font>
    <font>
      <b/>
      <sz val="10"/>
      <color indexed="4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52"/>
      <name val="Arial"/>
      <family val="2"/>
    </font>
    <font>
      <b/>
      <i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52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14" fontId="0" fillId="2" borderId="4" xfId="0" applyNumberFormat="1" applyFill="1" applyBorder="1" applyAlignment="1" applyProtection="1">
      <alignment/>
      <protection locked="0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5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2" borderId="5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82"/>
  <sheetViews>
    <sheetView tabSelected="1" zoomScale="75" zoomScaleNormal="75" workbookViewId="0" topLeftCell="A1">
      <selection activeCell="L17" sqref="L17"/>
    </sheetView>
  </sheetViews>
  <sheetFormatPr defaultColWidth="9.33203125" defaultRowHeight="12.75"/>
  <cols>
    <col min="1" max="1" width="24.83203125" style="0" customWidth="1"/>
    <col min="2" max="2" width="29.5" style="0" customWidth="1"/>
    <col min="3" max="3" width="2.33203125" style="0" customWidth="1"/>
    <col min="5" max="5" width="9.16015625" style="0" customWidth="1"/>
    <col min="6" max="6" width="5.16015625" style="0" customWidth="1"/>
    <col min="7" max="7" width="12" style="0" customWidth="1"/>
    <col min="8" max="8" width="14.5" style="0" customWidth="1"/>
    <col min="9" max="9" width="12" style="0" customWidth="1"/>
    <col min="10" max="10" width="3.5" style="0" customWidth="1"/>
    <col min="11" max="11" width="4.33203125" style="0" customWidth="1"/>
    <col min="12" max="12" width="11.66015625" style="0" customWidth="1"/>
    <col min="13" max="13" width="32.33203125" style="0" customWidth="1"/>
    <col min="14" max="14" width="11" style="0" customWidth="1"/>
    <col min="15" max="15" width="3.16015625" style="0" customWidth="1"/>
    <col min="16" max="16" width="1.83203125" style="0" customWidth="1"/>
    <col min="17" max="17" width="2.33203125" style="0" customWidth="1"/>
    <col min="18" max="19" width="1.3359375" style="0" customWidth="1"/>
    <col min="20" max="20" width="2.33203125" style="0" customWidth="1"/>
    <col min="21" max="21" width="2" style="0" customWidth="1"/>
    <col min="22" max="22" width="2.66015625" style="0" customWidth="1"/>
    <col min="23" max="23" width="1.66796875" style="0" customWidth="1"/>
    <col min="24" max="24" width="1.83203125" style="0" customWidth="1"/>
    <col min="25" max="25" width="2" style="0" customWidth="1"/>
    <col min="26" max="26" width="2.33203125" style="0" customWidth="1"/>
    <col min="27" max="27" width="50.16015625" style="0" bestFit="1" customWidth="1"/>
    <col min="28" max="28" width="12" style="0" customWidth="1"/>
    <col min="29" max="29" width="4" style="0" customWidth="1"/>
    <col min="30" max="31" width="4.33203125" style="0" customWidth="1"/>
    <col min="32" max="32" width="3.83203125" style="0" customWidth="1"/>
    <col min="33" max="33" width="4.33203125" style="0" customWidth="1"/>
    <col min="34" max="35" width="10.33203125" style="0" customWidth="1"/>
    <col min="36" max="36" width="12.83203125" style="0" customWidth="1"/>
    <col min="37" max="37" width="11.33203125" style="2" customWidth="1"/>
    <col min="38" max="38" width="10.33203125" style="0" customWidth="1"/>
    <col min="39" max="43" width="13" style="0" customWidth="1"/>
    <col min="44" max="44" width="11.83203125" style="0" customWidth="1"/>
    <col min="45" max="46" width="12.33203125" style="0" customWidth="1"/>
    <col min="47" max="54" width="12.16015625" style="0" customWidth="1"/>
    <col min="55" max="59" width="12" style="0" customWidth="1"/>
    <col min="60" max="61" width="11.33203125" style="3" customWidth="1"/>
    <col min="62" max="98" width="12" style="0" customWidth="1"/>
    <col min="99" max="101" width="11.33203125" style="3" customWidth="1"/>
    <col min="102" max="16384" width="12" style="0" customWidth="1"/>
  </cols>
  <sheetData>
    <row r="1" ht="26.25">
      <c r="B1" s="1" t="s">
        <v>0</v>
      </c>
    </row>
    <row r="2" ht="12.75">
      <c r="B2" s="4" t="s">
        <v>1</v>
      </c>
    </row>
    <row r="3" spans="1:53" ht="12.75">
      <c r="A3" s="5" t="s">
        <v>2</v>
      </c>
      <c r="H3" s="6" t="s">
        <v>3</v>
      </c>
      <c r="L3" t="s">
        <v>4</v>
      </c>
      <c r="AB3" t="s">
        <v>5</v>
      </c>
      <c r="AJ3" t="s">
        <v>6</v>
      </c>
      <c r="AL3" t="s">
        <v>7</v>
      </c>
      <c r="AN3" t="s">
        <v>8</v>
      </c>
      <c r="AO3" t="s">
        <v>9</v>
      </c>
      <c r="AR3" t="s">
        <v>10</v>
      </c>
      <c r="AU3" t="s">
        <v>11</v>
      </c>
      <c r="AW3" t="s">
        <v>9</v>
      </c>
      <c r="AX3" t="s">
        <v>12</v>
      </c>
      <c r="AZ3" t="s">
        <v>13</v>
      </c>
      <c r="BA3" t="s">
        <v>9</v>
      </c>
    </row>
    <row r="4" spans="1:52" ht="12.75">
      <c r="A4" t="s">
        <v>14</v>
      </c>
      <c r="B4" s="7" t="s">
        <v>257</v>
      </c>
      <c r="C4" s="8"/>
      <c r="D4" s="8"/>
      <c r="E4" s="8"/>
      <c r="F4" s="8"/>
      <c r="G4" s="8"/>
      <c r="H4" s="9"/>
      <c r="I4" s="8"/>
      <c r="J4" s="10"/>
      <c r="L4" s="11" t="s">
        <v>15</v>
      </c>
      <c r="AJ4" t="s">
        <v>16</v>
      </c>
      <c r="AL4" t="s">
        <v>17</v>
      </c>
      <c r="AN4" t="s">
        <v>18</v>
      </c>
      <c r="AR4" t="s">
        <v>19</v>
      </c>
      <c r="AU4" t="s">
        <v>20</v>
      </c>
      <c r="AX4" t="s">
        <v>21</v>
      </c>
      <c r="AZ4" t="s">
        <v>22</v>
      </c>
    </row>
    <row r="5" spans="1:62" ht="12.75">
      <c r="A5" t="s">
        <v>23</v>
      </c>
      <c r="B5" s="12">
        <v>37838</v>
      </c>
      <c r="L5" s="13">
        <v>352</v>
      </c>
      <c r="AA5" t="s">
        <v>25</v>
      </c>
      <c r="AB5" s="5" t="s">
        <v>24</v>
      </c>
      <c r="AC5" t="s">
        <v>26</v>
      </c>
      <c r="AG5" s="14" t="s">
        <v>27</v>
      </c>
      <c r="AH5" s="14"/>
      <c r="AI5" s="14"/>
      <c r="AJ5" s="15" t="s">
        <v>28</v>
      </c>
      <c r="AK5" s="16"/>
      <c r="AL5" s="15"/>
      <c r="AM5" s="15"/>
      <c r="AN5" s="17" t="s">
        <v>29</v>
      </c>
      <c r="AO5" s="17"/>
      <c r="AP5" s="17"/>
      <c r="AQ5" s="18"/>
      <c r="AR5" s="19" t="s">
        <v>30</v>
      </c>
      <c r="AS5" s="19"/>
      <c r="AT5" s="19"/>
      <c r="AU5" s="19"/>
      <c r="AV5" s="19"/>
      <c r="AW5" s="19"/>
      <c r="AX5" s="20" t="s">
        <v>31</v>
      </c>
      <c r="AY5" s="20"/>
      <c r="AZ5" s="20"/>
      <c r="BA5" s="20"/>
      <c r="BB5" s="20"/>
      <c r="BC5" s="21"/>
      <c r="BD5" s="21"/>
      <c r="BE5" s="21"/>
      <c r="BF5" s="21"/>
      <c r="BG5" s="21"/>
      <c r="BH5" s="22"/>
      <c r="BI5" s="22"/>
      <c r="BJ5" s="21"/>
    </row>
    <row r="6" spans="1:54" ht="12.75">
      <c r="A6" s="2" t="s">
        <v>32</v>
      </c>
      <c r="B6" s="23" t="s">
        <v>258</v>
      </c>
      <c r="C6" s="8"/>
      <c r="D6" s="10"/>
      <c r="F6" s="2"/>
      <c r="H6" s="2"/>
      <c r="L6" s="11" t="s">
        <v>33</v>
      </c>
      <c r="AC6" s="24" t="s">
        <v>34</v>
      </c>
      <c r="AD6" s="24" t="s">
        <v>35</v>
      </c>
      <c r="AE6" s="24" t="s">
        <v>36</v>
      </c>
      <c r="AF6" s="24" t="s">
        <v>37</v>
      </c>
      <c r="AG6" s="25" t="s">
        <v>38</v>
      </c>
      <c r="AH6" s="25" t="s">
        <v>39</v>
      </c>
      <c r="AI6" s="25" t="s">
        <v>40</v>
      </c>
      <c r="AJ6" s="26" t="s">
        <v>34</v>
      </c>
      <c r="AK6" s="27" t="s">
        <v>39</v>
      </c>
      <c r="AL6" s="26" t="s">
        <v>41</v>
      </c>
      <c r="AM6" s="26" t="s">
        <v>37</v>
      </c>
      <c r="AN6" s="28" t="s">
        <v>42</v>
      </c>
      <c r="AO6" s="28" t="s">
        <v>43</v>
      </c>
      <c r="AP6" s="28" t="s">
        <v>44</v>
      </c>
      <c r="AQ6" s="29" t="s">
        <v>45</v>
      </c>
      <c r="AR6" s="30" t="s">
        <v>39</v>
      </c>
      <c r="AS6" s="30" t="s">
        <v>38</v>
      </c>
      <c r="AT6" s="30" t="s">
        <v>46</v>
      </c>
      <c r="AU6" s="30" t="s">
        <v>47</v>
      </c>
      <c r="AV6" s="30" t="s">
        <v>48</v>
      </c>
      <c r="AW6" s="30" t="s">
        <v>44</v>
      </c>
      <c r="AX6" s="31" t="s">
        <v>37</v>
      </c>
      <c r="AY6" s="31" t="s">
        <v>49</v>
      </c>
      <c r="AZ6" s="31" t="s">
        <v>50</v>
      </c>
      <c r="BA6" s="31" t="s">
        <v>43</v>
      </c>
      <c r="BB6" s="31" t="s">
        <v>44</v>
      </c>
    </row>
    <row r="7" spans="1:101" ht="12.75">
      <c r="A7" t="s">
        <v>51</v>
      </c>
      <c r="D7" t="s">
        <v>52</v>
      </c>
      <c r="E7" t="s">
        <v>53</v>
      </c>
      <c r="L7" s="11" t="s">
        <v>54</v>
      </c>
      <c r="AA7" s="2" t="s">
        <v>100</v>
      </c>
      <c r="AB7" s="32">
        <f>IF(ISNUMBER(VLOOKUP(AA7,$A$31:$B$89,2,FALSE)),VLOOKUP(AA7,$A$31:$B$89,2,FALSE),0)</f>
        <v>0</v>
      </c>
      <c r="AC7" s="2"/>
      <c r="AD7" s="2"/>
      <c r="AE7" t="str">
        <f>IF(AB7&gt;0,1," ")</f>
        <v> </v>
      </c>
      <c r="AF7" s="2"/>
      <c r="AG7" s="2"/>
      <c r="AH7" s="2"/>
      <c r="AI7" s="2"/>
      <c r="AJ7" s="2"/>
      <c r="AL7" s="2"/>
      <c r="AM7" s="2"/>
      <c r="AN7" s="2"/>
      <c r="AO7" s="2"/>
      <c r="AP7" s="2"/>
      <c r="AQ7">
        <f aca="true" t="shared" si="0" ref="AQ7:AQ70">IF(AND($AN7=1,$AT7=1),1,"")</f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CW7"/>
    </row>
    <row r="8" spans="1:101" ht="12.75">
      <c r="A8" t="s">
        <v>55</v>
      </c>
      <c r="D8">
        <f>(AB180)</f>
        <v>25</v>
      </c>
      <c r="E8" s="33" t="s">
        <v>56</v>
      </c>
      <c r="F8" s="2"/>
      <c r="L8" s="11">
        <f>ROUND((0.3048*L5),2)</f>
        <v>107.29</v>
      </c>
      <c r="AA8" s="2" t="s">
        <v>92</v>
      </c>
      <c r="AB8" s="32">
        <f aca="true" t="shared" si="1" ref="AB8:AB71">IF(ISNUMBER(VLOOKUP(AA8,$A$31:$B$89,2,FALSE)),VLOOKUP(AA8,$A$31:$B$89,2,FALSE),0)</f>
        <v>0</v>
      </c>
      <c r="AC8" s="2"/>
      <c r="AD8" s="2"/>
      <c r="AE8" s="2"/>
      <c r="AF8" s="2"/>
      <c r="AG8" t="str">
        <f>IF($AB8&gt;0,1," ")</f>
        <v> </v>
      </c>
      <c r="AH8" s="2"/>
      <c r="AI8" s="2"/>
      <c r="AJ8" s="2"/>
      <c r="AK8" t="str">
        <f>IF($AB8&gt;0,1," ")</f>
        <v> </v>
      </c>
      <c r="AL8" s="2"/>
      <c r="AM8" t="str">
        <f>IF($AB8&gt;0,1," ")</f>
        <v> </v>
      </c>
      <c r="AN8" s="2"/>
      <c r="AO8" s="2"/>
      <c r="AP8" t="str">
        <f>IF($AB8&gt;0,1," ")</f>
        <v> </v>
      </c>
      <c r="AQ8">
        <f t="shared" si="0"/>
      </c>
      <c r="AR8" s="2"/>
      <c r="AS8" s="2"/>
      <c r="AT8" s="2"/>
      <c r="AU8" s="2"/>
      <c r="AV8" s="2"/>
      <c r="AW8" t="str">
        <f>IF($AB8&gt;0,1," ")</f>
        <v> </v>
      </c>
      <c r="AX8" s="2"/>
      <c r="AY8" s="2"/>
      <c r="AZ8" s="2"/>
      <c r="BA8" s="2"/>
      <c r="BB8" t="str">
        <f>IF($AB8&gt;0,1," ")</f>
        <v> </v>
      </c>
      <c r="CW8"/>
    </row>
    <row r="9" spans="1:101" ht="12.75">
      <c r="A9" s="34" t="s">
        <v>57</v>
      </c>
      <c r="AA9" s="2" t="s">
        <v>93</v>
      </c>
      <c r="AB9" s="32">
        <f t="shared" si="1"/>
        <v>0</v>
      </c>
      <c r="AC9" s="2"/>
      <c r="AD9" s="2"/>
      <c r="AE9" s="2"/>
      <c r="AF9" s="2"/>
      <c r="AG9" t="str">
        <f>IF($AB9&gt;0,1," ")</f>
        <v> </v>
      </c>
      <c r="AH9" s="2"/>
      <c r="AI9" s="2"/>
      <c r="AJ9" s="2"/>
      <c r="AK9" t="str">
        <f>IF($AB9&gt;0,1," ")</f>
        <v> </v>
      </c>
      <c r="AL9" s="2"/>
      <c r="AM9" t="str">
        <f>IF($AB9&gt;0,1," ")</f>
        <v> </v>
      </c>
      <c r="AN9" t="str">
        <f>IF($AB8&gt;0,IF($AA8="AMERICAN BROOK LAMPREY",IF($AB9&gt;0,1," ")," ")," ")</f>
        <v> </v>
      </c>
      <c r="AP9" t="str">
        <f>IF($AB9&gt;0,1," ")</f>
        <v> </v>
      </c>
      <c r="AQ9">
        <f t="shared" si="0"/>
      </c>
      <c r="AR9" s="2"/>
      <c r="AS9" s="2"/>
      <c r="AT9" s="2"/>
      <c r="AU9" s="2"/>
      <c r="AV9" s="2"/>
      <c r="AW9" t="str">
        <f>IF($AB9&gt;0,1," ")</f>
        <v> </v>
      </c>
      <c r="AX9" s="2"/>
      <c r="AY9" s="2"/>
      <c r="AZ9" s="2"/>
      <c r="BA9" s="2"/>
      <c r="BB9" t="str">
        <f>IF($AB9&gt;0,1," ")</f>
        <v> </v>
      </c>
      <c r="CW9"/>
    </row>
    <row r="10" spans="1:101" ht="12.75">
      <c r="A10" s="35" t="s">
        <v>58</v>
      </c>
      <c r="D10">
        <f>(AG180)</f>
        <v>2</v>
      </c>
      <c r="E10">
        <f>SUM($A$104:$A$105)</f>
        <v>20</v>
      </c>
      <c r="G10" s="5" t="s">
        <v>59</v>
      </c>
      <c r="I10" s="32">
        <v>324</v>
      </c>
      <c r="AA10" s="2" t="s">
        <v>101</v>
      </c>
      <c r="AB10" s="32">
        <f t="shared" si="1"/>
        <v>0</v>
      </c>
      <c r="AC10" s="2"/>
      <c r="AD10" s="2"/>
      <c r="AE10" s="2"/>
      <c r="AF10" s="2"/>
      <c r="AG10" s="2"/>
      <c r="AH10" s="2"/>
      <c r="AI10" s="2"/>
      <c r="AJ10" s="2"/>
      <c r="AL10" s="2"/>
      <c r="AM10" s="2"/>
      <c r="AN10" s="2"/>
      <c r="AO10" s="2"/>
      <c r="AP10" s="2"/>
      <c r="AQ10">
        <f t="shared" si="0"/>
      </c>
      <c r="AR10" t="str">
        <f>IF(AB10&gt;0,AB10," ")</f>
        <v> 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CW10" s="2"/>
    </row>
    <row r="11" spans="1:101" ht="12.75">
      <c r="A11" s="35" t="s">
        <v>60</v>
      </c>
      <c r="D11">
        <f>(AJ180)</f>
        <v>1</v>
      </c>
      <c r="E11">
        <f>SUM(A124:A126)</f>
        <v>20</v>
      </c>
      <c r="M11" s="21"/>
      <c r="N11" s="21"/>
      <c r="O11" s="21"/>
      <c r="P11" s="21"/>
      <c r="Q11" s="21"/>
      <c r="AA11" t="s">
        <v>102</v>
      </c>
      <c r="AB11" s="32">
        <f t="shared" si="1"/>
        <v>0</v>
      </c>
      <c r="AE11" t="str">
        <f>IF(AB11&gt;0,1," ")</f>
        <v> </v>
      </c>
      <c r="AK11"/>
      <c r="AQ11">
        <f t="shared" si="0"/>
      </c>
      <c r="AR11" t="str">
        <f>IF(AB11&gt;0,AB11," ")</f>
        <v> </v>
      </c>
      <c r="CW11"/>
    </row>
    <row r="12" spans="1:101" ht="12.75">
      <c r="A12" s="35" t="s">
        <v>61</v>
      </c>
      <c r="D12">
        <f>(AK180)</f>
        <v>3</v>
      </c>
      <c r="E12">
        <f>SUM($A$130:$A$132)</f>
        <v>10</v>
      </c>
      <c r="G12" s="36" t="str">
        <f>IF(I10&lt;100,"** LESS THAN MINUMUM STREAM LENGTH"," ")</f>
        <v> </v>
      </c>
      <c r="M12" s="21"/>
      <c r="N12" s="21"/>
      <c r="O12" s="21"/>
      <c r="P12" s="21"/>
      <c r="Q12" s="21"/>
      <c r="AA12" t="s">
        <v>103</v>
      </c>
      <c r="AB12" s="32">
        <f t="shared" si="1"/>
        <v>0</v>
      </c>
      <c r="AD12" t="str">
        <f>IF(AB12&gt;0,1," ")</f>
        <v> </v>
      </c>
      <c r="AG12" t="str">
        <f>IF($AB12&gt;0,1," ")</f>
        <v> </v>
      </c>
      <c r="AL12" t="str">
        <f>IF($AB12&gt;0,1," ")</f>
        <v> </v>
      </c>
      <c r="AN12" t="str">
        <f>IF($AB12&gt;0,1," ")</f>
        <v> </v>
      </c>
      <c r="AQ12">
        <f t="shared" si="0"/>
      </c>
      <c r="AS12" t="str">
        <f aca="true" t="shared" si="2" ref="AS12:AS17">IF(AB12&gt;0,AB12," ")</f>
        <v> </v>
      </c>
      <c r="AT12" t="str">
        <f aca="true" t="shared" si="3" ref="AT12:AT17">IF($AB12&gt;0,1," ")</f>
        <v> </v>
      </c>
      <c r="AX12" t="str">
        <f>IF($AB12&gt;0,1," ")</f>
        <v> </v>
      </c>
      <c r="CW12" s="2"/>
    </row>
    <row r="13" spans="1:101" ht="15">
      <c r="A13" s="35" t="s">
        <v>62</v>
      </c>
      <c r="D13" s="37">
        <f>IF(AS180&gt;0,ROUND(((AS180/D8)*100),0),0)</f>
        <v>12</v>
      </c>
      <c r="E13">
        <f>SUM(A118:A120)</f>
        <v>10</v>
      </c>
      <c r="G13" s="3"/>
      <c r="L13" s="64"/>
      <c r="M13" s="64"/>
      <c r="N13" s="64"/>
      <c r="O13" s="64"/>
      <c r="P13" s="21"/>
      <c r="Q13" s="21"/>
      <c r="AA13" t="s">
        <v>104</v>
      </c>
      <c r="AB13" s="32">
        <f t="shared" si="1"/>
        <v>0</v>
      </c>
      <c r="AQ13">
        <f t="shared" si="0"/>
      </c>
      <c r="AS13" t="str">
        <f t="shared" si="2"/>
        <v> </v>
      </c>
      <c r="AT13" t="str">
        <f t="shared" si="3"/>
        <v> </v>
      </c>
      <c r="CW13" s="2"/>
    </row>
    <row r="14" spans="1:101" ht="12.75">
      <c r="A14" s="35" t="s">
        <v>63</v>
      </c>
      <c r="D14" s="37">
        <f>IF(AU180&gt;0,ROUND(((AU180/D8)*100),0),0)</f>
        <v>12</v>
      </c>
      <c r="E14">
        <f>SUM(A111:A113)</f>
        <v>20</v>
      </c>
      <c r="L14" s="21"/>
      <c r="M14" s="21"/>
      <c r="N14" s="21"/>
      <c r="O14" s="21"/>
      <c r="P14" s="21"/>
      <c r="Q14" s="21"/>
      <c r="AA14" s="2" t="s">
        <v>105</v>
      </c>
      <c r="AB14" s="32">
        <f t="shared" si="1"/>
        <v>0</v>
      </c>
      <c r="AC14" t="str">
        <f>IF(AB14&gt;0,1," ")</f>
        <v> </v>
      </c>
      <c r="AD14" s="2"/>
      <c r="AE14" s="2"/>
      <c r="AF14" s="2"/>
      <c r="AG14" s="2"/>
      <c r="AH14" s="2"/>
      <c r="AI14" t="str">
        <f>IF($AB14&gt;0,1," ")</f>
        <v> </v>
      </c>
      <c r="AJ14" s="2"/>
      <c r="AL14" t="str">
        <f>IF($AB14&gt;0,1," ")</f>
        <v> </v>
      </c>
      <c r="AM14" s="2"/>
      <c r="AN14" s="2"/>
      <c r="AO14" t="str">
        <f>IF($AB14&gt;0,1," ")</f>
        <v> </v>
      </c>
      <c r="AP14" s="2"/>
      <c r="AQ14">
        <f t="shared" si="0"/>
      </c>
      <c r="AR14" s="2"/>
      <c r="AS14" t="str">
        <f t="shared" si="2"/>
        <v> </v>
      </c>
      <c r="AT14" t="str">
        <f t="shared" si="3"/>
        <v> </v>
      </c>
      <c r="AU14" s="2"/>
      <c r="AV14" s="2"/>
      <c r="AW14" s="2"/>
      <c r="AX14" s="2"/>
      <c r="AY14" s="2"/>
      <c r="AZ14" s="2"/>
      <c r="BA14" s="2"/>
      <c r="BB14" t="str">
        <f>IF($AB14&gt;0,1," ")</f>
        <v> </v>
      </c>
      <c r="CT14" s="21"/>
      <c r="CW14" s="2"/>
    </row>
    <row r="15" spans="12:101" ht="15">
      <c r="L15" s="64"/>
      <c r="M15" s="21"/>
      <c r="N15" s="21"/>
      <c r="O15" s="21"/>
      <c r="P15" s="21"/>
      <c r="Q15" s="21"/>
      <c r="AA15" t="s">
        <v>106</v>
      </c>
      <c r="AB15" s="32">
        <f t="shared" si="1"/>
        <v>0</v>
      </c>
      <c r="AI15" t="str">
        <f>IF($AB15&gt;0,1," ")</f>
        <v> </v>
      </c>
      <c r="AL15" t="str">
        <f>IF($AB15&gt;0,1," ")</f>
        <v> </v>
      </c>
      <c r="AO15" t="str">
        <f>IF($AB15&gt;0,1," ")</f>
        <v> </v>
      </c>
      <c r="AQ15">
        <f t="shared" si="0"/>
      </c>
      <c r="AS15" t="str">
        <f t="shared" si="2"/>
        <v> </v>
      </c>
      <c r="AT15" t="str">
        <f t="shared" si="3"/>
        <v> </v>
      </c>
      <c r="BB15" t="str">
        <f>IF($AB15&gt;0,1," ")</f>
        <v> </v>
      </c>
      <c r="CW15"/>
    </row>
    <row r="16" spans="2:101" ht="12.75">
      <c r="B16" s="38" t="s">
        <v>64</v>
      </c>
      <c r="D16" s="2"/>
      <c r="E16" s="2">
        <f>SUM(E10:E14)</f>
        <v>80</v>
      </c>
      <c r="G16" s="36" t="str">
        <f>IF($D$8&lt;16,"** TOO FEW FISH TO CALCULATE IBI"," ")</f>
        <v> </v>
      </c>
      <c r="M16" s="21"/>
      <c r="N16" s="21"/>
      <c r="O16" s="21"/>
      <c r="P16" s="21"/>
      <c r="Q16" s="21"/>
      <c r="AA16" s="2" t="s">
        <v>107</v>
      </c>
      <c r="AB16" s="32">
        <f t="shared" si="1"/>
        <v>0</v>
      </c>
      <c r="AC16" t="str">
        <f>IF(AB16&gt;0,1," ")</f>
        <v> </v>
      </c>
      <c r="AD16" s="2"/>
      <c r="AE16" s="2"/>
      <c r="AF16" s="2"/>
      <c r="AG16" t="str">
        <f>IF(AB16&gt;0,1," ")</f>
        <v> </v>
      </c>
      <c r="AH16" s="2"/>
      <c r="AI16" s="2"/>
      <c r="AJ16" s="2"/>
      <c r="AL16" s="2"/>
      <c r="AM16" s="2"/>
      <c r="AN16" s="2"/>
      <c r="AO16" s="2"/>
      <c r="AP16" s="2"/>
      <c r="AQ16">
        <f t="shared" si="0"/>
      </c>
      <c r="AR16" s="2"/>
      <c r="AS16" t="str">
        <f t="shared" si="2"/>
        <v> </v>
      </c>
      <c r="AT16" t="str">
        <f t="shared" si="3"/>
        <v> </v>
      </c>
      <c r="AU16" s="2"/>
      <c r="AV16" s="2"/>
      <c r="AW16" s="2"/>
      <c r="AX16" s="2"/>
      <c r="AY16" s="2"/>
      <c r="AZ16" s="2"/>
      <c r="BA16" s="2"/>
      <c r="BB16" s="2"/>
      <c r="CW16"/>
    </row>
    <row r="17" spans="13:101" ht="12.75">
      <c r="M17" s="21"/>
      <c r="N17" s="21"/>
      <c r="O17" s="21"/>
      <c r="P17" s="21"/>
      <c r="Q17" s="21"/>
      <c r="AA17" t="s">
        <v>108</v>
      </c>
      <c r="AB17" s="32">
        <f t="shared" si="1"/>
        <v>0</v>
      </c>
      <c r="AH17" t="str">
        <f>IF(AB17&gt;0,AB17," ")</f>
        <v> </v>
      </c>
      <c r="AL17" t="str">
        <f>IF($AB17&gt;0,1," ")</f>
        <v> </v>
      </c>
      <c r="AN17" t="str">
        <f>IF($AB17&gt;0,1," ")</f>
        <v> </v>
      </c>
      <c r="AQ17">
        <f t="shared" si="0"/>
      </c>
      <c r="AS17" t="str">
        <f t="shared" si="2"/>
        <v> </v>
      </c>
      <c r="AT17" t="str">
        <f t="shared" si="3"/>
        <v> </v>
      </c>
      <c r="BB17" t="str">
        <f>IF($AB17&gt;0,1," ")</f>
        <v> </v>
      </c>
      <c r="CW17"/>
    </row>
    <row r="18" spans="1:101" ht="12.75">
      <c r="A18" s="39" t="s">
        <v>65</v>
      </c>
      <c r="J18" s="37"/>
      <c r="M18" s="21"/>
      <c r="N18" s="21"/>
      <c r="O18" s="21"/>
      <c r="P18" s="21"/>
      <c r="Q18" s="21"/>
      <c r="AA18" t="s">
        <v>109</v>
      </c>
      <c r="AB18" s="32">
        <f t="shared" si="1"/>
        <v>0</v>
      </c>
      <c r="AF18" t="str">
        <f>IF(AB18&gt;0,1," ")</f>
        <v> </v>
      </c>
      <c r="AI18" t="str">
        <f>IF($AB18&gt;0,1," ")</f>
        <v> </v>
      </c>
      <c r="AL18" t="str">
        <f>IF($AB18&gt;0,1," ")</f>
        <v> </v>
      </c>
      <c r="AO18" t="str">
        <f>IF($AB18&gt;0,1," ")</f>
        <v> </v>
      </c>
      <c r="AQ18">
        <f t="shared" si="0"/>
      </c>
      <c r="AR18" t="str">
        <f>IF(AB18&gt;0,AB18," ")</f>
        <v> </v>
      </c>
      <c r="BB18" t="str">
        <f>IF($AB18&gt;0,1," ")</f>
        <v> </v>
      </c>
      <c r="CW18" s="2"/>
    </row>
    <row r="19" spans="1:101" ht="12.75">
      <c r="A19" s="35" t="s">
        <v>58</v>
      </c>
      <c r="D19">
        <f>(AG180)</f>
        <v>2</v>
      </c>
      <c r="E19">
        <f>SUM($A$104:$A$105)</f>
        <v>20</v>
      </c>
      <c r="J19" s="37"/>
      <c r="AA19" t="s">
        <v>110</v>
      </c>
      <c r="AB19" s="32">
        <f t="shared" si="1"/>
        <v>0</v>
      </c>
      <c r="AC19" t="str">
        <f>IF(AB19&gt;0,1," ")</f>
        <v> </v>
      </c>
      <c r="AQ19">
        <f t="shared" si="0"/>
      </c>
      <c r="AS19" t="str">
        <f>IF(AB19&gt;0,AB19," ")</f>
        <v> </v>
      </c>
      <c r="AT19" t="str">
        <f>IF($AB19&gt;0,1," ")</f>
        <v> </v>
      </c>
      <c r="CW19"/>
    </row>
    <row r="20" spans="1:101" ht="12.75">
      <c r="A20" s="35" t="s">
        <v>61</v>
      </c>
      <c r="D20">
        <f>(AK180)</f>
        <v>3</v>
      </c>
      <c r="E20">
        <f>SUM($G$130:$G$132)</f>
        <v>10</v>
      </c>
      <c r="F20" s="2"/>
      <c r="H20" s="2">
        <f>IF(D8=0,"",IF(E25&lt;10,"VERY POOR",""))</f>
      </c>
      <c r="I20" s="2"/>
      <c r="AA20" t="s">
        <v>111</v>
      </c>
      <c r="AB20" s="32">
        <f t="shared" si="1"/>
        <v>0</v>
      </c>
      <c r="AG20" t="str">
        <f>IF($AB20&gt;0,1," ")</f>
        <v> </v>
      </c>
      <c r="AK20" t="str">
        <f>IF($AB20&gt;0,1," ")</f>
        <v> </v>
      </c>
      <c r="AO20" t="str">
        <f>IF($AB20&gt;0,1," ")</f>
        <v> </v>
      </c>
      <c r="AQ20">
        <f t="shared" si="0"/>
      </c>
      <c r="AS20" t="str">
        <f>IF(AB20&gt;0,AB20," ")</f>
        <v> </v>
      </c>
      <c r="AT20" t="str">
        <f>IF($AB20&gt;0,1," ")</f>
        <v> </v>
      </c>
      <c r="BB20" t="str">
        <f>IF($AB20&gt;0,1," ")</f>
        <v> </v>
      </c>
      <c r="CW20" s="2"/>
    </row>
    <row r="21" spans="1:101" ht="12.75">
      <c r="A21" s="35" t="s">
        <v>66</v>
      </c>
      <c r="D21">
        <f>(AQ180)</f>
        <v>2</v>
      </c>
      <c r="E21">
        <f>SUM(G124:G126)</f>
        <v>10</v>
      </c>
      <c r="F21" s="2"/>
      <c r="G21" s="2"/>
      <c r="H21" s="2"/>
      <c r="I21" s="2"/>
      <c r="J21" s="2"/>
      <c r="K21" s="2"/>
      <c r="AA21" s="2" t="s">
        <v>112</v>
      </c>
      <c r="AB21" s="32">
        <f t="shared" si="1"/>
        <v>0</v>
      </c>
      <c r="AC21" s="2"/>
      <c r="AD21" s="2"/>
      <c r="AE21" s="2"/>
      <c r="AF21" s="2"/>
      <c r="AG21" s="2"/>
      <c r="AH21" s="2"/>
      <c r="AI21" s="2"/>
      <c r="AJ21" s="2"/>
      <c r="AK21"/>
      <c r="AL21" s="2"/>
      <c r="AM21" s="2"/>
      <c r="AN21" s="2"/>
      <c r="AO21" s="2"/>
      <c r="AP21" s="2"/>
      <c r="AQ21">
        <f t="shared" si="0"/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CW21"/>
    </row>
    <row r="22" spans="1:101" ht="12.75">
      <c r="A22" s="35" t="s">
        <v>67</v>
      </c>
      <c r="D22" s="37">
        <f>IF(AH180&gt;0,ROUND(((AH180/D8)*100),0),0)</f>
        <v>16</v>
      </c>
      <c r="E22">
        <f>SUM(G111:G113)</f>
        <v>20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AA22" t="s">
        <v>91</v>
      </c>
      <c r="AB22" s="32">
        <f t="shared" si="1"/>
        <v>0</v>
      </c>
      <c r="AH22" t="str">
        <f>IF(AB22&gt;0,AB22," ")</f>
        <v> </v>
      </c>
      <c r="AK22" t="str">
        <f>IF($AB22&gt;0,1," ")</f>
        <v> </v>
      </c>
      <c r="AN22" t="str">
        <f>IF($AB22&gt;0,1," ")</f>
        <v> </v>
      </c>
      <c r="AQ22">
        <f t="shared" si="0"/>
      </c>
      <c r="AV22" t="str">
        <f>IF(AB22&gt;0,AB22," ")</f>
        <v> </v>
      </c>
      <c r="AX22" t="str">
        <f>IF($AB22&gt;0,1," ")</f>
        <v> </v>
      </c>
      <c r="CW22"/>
    </row>
    <row r="23" spans="1:101" ht="12.75">
      <c r="A23" s="35" t="s">
        <v>63</v>
      </c>
      <c r="D23" s="37">
        <f>IF(AU180&gt;0,ROUND(((AU180/D8)*100),0),0)</f>
        <v>12</v>
      </c>
      <c r="E23">
        <f>SUM(G118:G120)</f>
        <v>20</v>
      </c>
      <c r="F23" s="2"/>
      <c r="G23" s="40"/>
      <c r="H23" s="40"/>
      <c r="I23" s="40"/>
      <c r="J23" s="40"/>
      <c r="K23" s="40"/>
      <c r="L23" s="40"/>
      <c r="M23" s="41"/>
      <c r="N23" s="40"/>
      <c r="O23" s="40"/>
      <c r="P23" s="40"/>
      <c r="Q23" s="40"/>
      <c r="R23" s="40"/>
      <c r="S23" s="40"/>
      <c r="T23" s="40"/>
      <c r="AA23" t="s">
        <v>113</v>
      </c>
      <c r="AB23" s="32">
        <f t="shared" si="1"/>
        <v>0</v>
      </c>
      <c r="AG23" t="str">
        <f>IF($AB23&gt;0,1," ")</f>
        <v> </v>
      </c>
      <c r="AK23" t="str">
        <f>IF($AB23&gt;0,1," ")</f>
        <v> </v>
      </c>
      <c r="AO23" t="str">
        <f>IF($AB23&gt;0,1," ")</f>
        <v> </v>
      </c>
      <c r="AQ23">
        <f t="shared" si="0"/>
      </c>
      <c r="AS23" t="str">
        <f>IF(AB23&gt;0,AB23," ")</f>
        <v> </v>
      </c>
      <c r="AT23" t="str">
        <f>IF($AB23&gt;0,1," ")</f>
        <v> </v>
      </c>
      <c r="BB23" t="str">
        <f>IF($AB23&gt;0,1," ")</f>
        <v> </v>
      </c>
      <c r="CW23"/>
    </row>
    <row r="24" spans="6:101" ht="12.75"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AA24" t="s">
        <v>114</v>
      </c>
      <c r="AB24" s="32">
        <f t="shared" si="1"/>
        <v>0</v>
      </c>
      <c r="AD24" t="str">
        <f>IF(AB24&gt;0,1," ")</f>
        <v> </v>
      </c>
      <c r="AI24" t="str">
        <f>IF($AB24&gt;0,1," ")</f>
        <v> </v>
      </c>
      <c r="AL24" t="str">
        <f>IF($AB24&gt;0,1," ")</f>
        <v> </v>
      </c>
      <c r="AN24" t="str">
        <f>IF($AB24&gt;0,1," ")</f>
        <v> </v>
      </c>
      <c r="AQ24">
        <f t="shared" si="0"/>
      </c>
      <c r="AS24" t="str">
        <f>IF(AB24&gt;0,AB24," ")</f>
        <v> </v>
      </c>
      <c r="AT24" t="str">
        <f>IF($AB24&gt;0,1," ")</f>
        <v> </v>
      </c>
      <c r="AX24" t="str">
        <f>IF($AB24&gt;0,1," ")</f>
        <v> </v>
      </c>
      <c r="CW24"/>
    </row>
    <row r="25" spans="2:101" ht="12.75">
      <c r="B25" s="43" t="s">
        <v>68</v>
      </c>
      <c r="D25" s="2"/>
      <c r="E25" s="2">
        <f>SUM(E19:E23)</f>
        <v>80</v>
      </c>
      <c r="F25" s="42"/>
      <c r="G25" s="36" t="str">
        <f>IF($D$8&lt;16,"** TOO FEW FISH TO CALCULATE IBI"," ")</f>
        <v> </v>
      </c>
      <c r="H25" s="40"/>
      <c r="I25" s="40"/>
      <c r="J25" s="40"/>
      <c r="K25" s="40"/>
      <c r="L25" s="40"/>
      <c r="M25" s="44"/>
      <c r="N25" s="40"/>
      <c r="O25" s="40"/>
      <c r="P25" s="40"/>
      <c r="Q25" s="40"/>
      <c r="R25" s="40"/>
      <c r="S25" s="40"/>
      <c r="T25" s="40"/>
      <c r="AA25" t="s">
        <v>115</v>
      </c>
      <c r="AB25" s="32">
        <f t="shared" si="1"/>
        <v>0</v>
      </c>
      <c r="AI25" t="str">
        <f>IF($AB25&gt;0,1," ")</f>
        <v> </v>
      </c>
      <c r="AL25" t="str">
        <f>IF($AB25&gt;0,1," ")</f>
        <v> </v>
      </c>
      <c r="AO25" t="str">
        <f>IF($AB25&gt;0,1," ")</f>
        <v> </v>
      </c>
      <c r="AQ25">
        <f t="shared" si="0"/>
      </c>
      <c r="AS25" t="str">
        <f>IF(AB25&gt;0,AB25," ")</f>
        <v> </v>
      </c>
      <c r="AT25" t="str">
        <f>IF($AB25&gt;0,1," ")</f>
        <v> </v>
      </c>
      <c r="BB25" t="str">
        <f>IF($AB25&gt;0,1," ")</f>
        <v> </v>
      </c>
      <c r="CW25" s="2"/>
    </row>
    <row r="26" spans="6:101" ht="12.75"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AA26" s="2" t="s">
        <v>116</v>
      </c>
      <c r="AB26" s="32">
        <f t="shared" si="1"/>
        <v>0</v>
      </c>
      <c r="AC26" s="2"/>
      <c r="AD26" s="2"/>
      <c r="AE26" s="2"/>
      <c r="AF26" s="2"/>
      <c r="AG26" s="2"/>
      <c r="AH26" s="2"/>
      <c r="AI26" s="2"/>
      <c r="AJ26" s="2"/>
      <c r="AK26"/>
      <c r="AL26" s="2"/>
      <c r="AM26" s="2"/>
      <c r="AN26" s="2"/>
      <c r="AO26" s="2"/>
      <c r="AP26" s="2"/>
      <c r="AQ26">
        <f t="shared" si="0"/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CW26"/>
    </row>
    <row r="27" spans="1:101" ht="12.75">
      <c r="A27" s="2" t="s">
        <v>69</v>
      </c>
      <c r="F27" s="4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AA27" s="2" t="s">
        <v>117</v>
      </c>
      <c r="AB27" s="32">
        <f t="shared" si="1"/>
        <v>0</v>
      </c>
      <c r="AC27" t="str">
        <f>IF(AB27&gt;0,1," ")</f>
        <v> </v>
      </c>
      <c r="AD27" s="2"/>
      <c r="AE27" s="2"/>
      <c r="AF27" s="2"/>
      <c r="AG27" t="str">
        <f>IF($AB27&gt;0,1," ")</f>
        <v> </v>
      </c>
      <c r="AH27" s="2"/>
      <c r="AI27" s="2"/>
      <c r="AJ27" s="2"/>
      <c r="AL27" s="2"/>
      <c r="AM27" s="2"/>
      <c r="AN27" s="2"/>
      <c r="AO27" s="2"/>
      <c r="AP27" s="2"/>
      <c r="AQ27">
        <f t="shared" si="0"/>
      </c>
      <c r="AR27" s="2"/>
      <c r="AS27" t="str">
        <f>IF(AB27&gt;0,AB27," ")</f>
        <v> </v>
      </c>
      <c r="AT27" t="str">
        <f>IF($AB27&gt;0,1," ")</f>
        <v> </v>
      </c>
      <c r="AU27" s="2"/>
      <c r="AV27" s="2"/>
      <c r="AW27" s="2"/>
      <c r="CW27"/>
    </row>
    <row r="28" spans="1:101" ht="12.75">
      <c r="A28" s="2"/>
      <c r="B28" s="2"/>
      <c r="F28" s="42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AA28" t="s">
        <v>118</v>
      </c>
      <c r="AB28" s="32">
        <f t="shared" si="1"/>
        <v>0</v>
      </c>
      <c r="AF28" t="str">
        <f>IF(AB28&gt;0,1," ")</f>
        <v> </v>
      </c>
      <c r="AI28" t="str">
        <f>IF($AB28&gt;0,1," ")</f>
        <v> </v>
      </c>
      <c r="AL28" t="str">
        <f>IF($AB28&gt;0,1," ")</f>
        <v> </v>
      </c>
      <c r="AO28" t="str">
        <f>IF($AB28&gt;0,1," ")</f>
        <v> </v>
      </c>
      <c r="AQ28">
        <f t="shared" si="0"/>
      </c>
      <c r="AS28" t="str">
        <f>IF(AB28&gt;0,AB28," ")</f>
        <v> </v>
      </c>
      <c r="AT28" t="str">
        <f>IF($AB28&gt;0,1," ")</f>
        <v> </v>
      </c>
      <c r="BB28" t="str">
        <f>IF($AB28&gt;0,1," ")</f>
        <v> </v>
      </c>
      <c r="CW28"/>
    </row>
    <row r="29" spans="1:101" ht="12.75">
      <c r="A29" s="2" t="s">
        <v>71</v>
      </c>
      <c r="B29" s="2" t="s">
        <v>70</v>
      </c>
      <c r="E29" s="45"/>
      <c r="F29" s="46"/>
      <c r="G29" s="44"/>
      <c r="H29" s="44"/>
      <c r="I29" s="44"/>
      <c r="J29" s="47"/>
      <c r="K29" s="47"/>
      <c r="L29" s="40"/>
      <c r="M29" s="40"/>
      <c r="N29" s="40"/>
      <c r="O29" s="40"/>
      <c r="P29" s="40"/>
      <c r="Q29" s="40"/>
      <c r="R29" s="40"/>
      <c r="S29" s="40"/>
      <c r="T29" s="40"/>
      <c r="AA29" t="s">
        <v>119</v>
      </c>
      <c r="AB29" s="32">
        <f t="shared" si="1"/>
        <v>0</v>
      </c>
      <c r="AD29" t="str">
        <f>IF(AB29&gt;0,1," ")</f>
        <v> </v>
      </c>
      <c r="AQ29">
        <f t="shared" si="0"/>
      </c>
      <c r="AS29" t="str">
        <f>IF(AB29&gt;0,AB29," ")</f>
        <v> </v>
      </c>
      <c r="AT29" t="str">
        <f>IF($AB29&gt;0,1," ")</f>
        <v> </v>
      </c>
      <c r="CW29"/>
    </row>
    <row r="30" spans="1:101" ht="12.75">
      <c r="A30" s="2" t="s">
        <v>72</v>
      </c>
      <c r="B30" s="2"/>
      <c r="E30" s="42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AA30" t="s">
        <v>120</v>
      </c>
      <c r="AB30" s="32">
        <f t="shared" si="1"/>
        <v>0</v>
      </c>
      <c r="AH30" t="str">
        <f>IF(AB30&gt;0,AB30," ")</f>
        <v> </v>
      </c>
      <c r="AL30" t="str">
        <f>IF($AB30&gt;0,1," ")</f>
        <v> </v>
      </c>
      <c r="AO30" t="str">
        <f>IF($AB30&gt;0,1," ")</f>
        <v> </v>
      </c>
      <c r="AQ30">
        <f t="shared" si="0"/>
      </c>
      <c r="AU30" t="str">
        <f>IF(AB30&gt;0,AB30," ")</f>
        <v> </v>
      </c>
      <c r="BB30" t="str">
        <f>IF($AB30&gt;0,1," ")</f>
        <v> </v>
      </c>
      <c r="CW30" s="2"/>
    </row>
    <row r="31" spans="1:101" ht="12.75">
      <c r="A31" t="s">
        <v>253</v>
      </c>
      <c r="B31">
        <v>3</v>
      </c>
      <c r="E31" s="42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AA31" t="s">
        <v>121</v>
      </c>
      <c r="AB31" s="32">
        <f t="shared" si="1"/>
        <v>0</v>
      </c>
      <c r="AI31" t="str">
        <f>IF($AB31&gt;0,1," ")</f>
        <v> </v>
      </c>
      <c r="AL31" t="str">
        <f>IF($AB31&gt;0,1," ")</f>
        <v> </v>
      </c>
      <c r="AO31" t="str">
        <f>IF($AB31&gt;0,1," ")</f>
        <v> </v>
      </c>
      <c r="AQ31">
        <f t="shared" si="0"/>
      </c>
      <c r="AR31" t="str">
        <f>IF($AB31&gt;0,1," ")</f>
        <v> </v>
      </c>
      <c r="AW31" t="str">
        <f>IF($AB31&gt;0,1," ")</f>
        <v> </v>
      </c>
      <c r="BB31" t="str">
        <f>IF($AB31&gt;0,1," ")</f>
        <v> </v>
      </c>
      <c r="CW31" s="2"/>
    </row>
    <row r="32" spans="1:101" ht="12.75">
      <c r="A32" t="s">
        <v>220</v>
      </c>
      <c r="B32">
        <v>2</v>
      </c>
      <c r="E32" s="45"/>
      <c r="F32" s="46"/>
      <c r="G32" s="44"/>
      <c r="H32" s="44"/>
      <c r="I32" s="44"/>
      <c r="J32" s="47"/>
      <c r="K32" s="47"/>
      <c r="L32" s="40"/>
      <c r="M32" s="40"/>
      <c r="N32" s="40"/>
      <c r="O32" s="40"/>
      <c r="P32" s="40"/>
      <c r="Q32" s="40"/>
      <c r="R32" s="40"/>
      <c r="S32" s="40"/>
      <c r="T32" s="40"/>
      <c r="AA32" t="s">
        <v>122</v>
      </c>
      <c r="AB32" s="32">
        <f t="shared" si="1"/>
        <v>0</v>
      </c>
      <c r="AI32" t="str">
        <f>IF($AB32&gt;0,1," ")</f>
        <v> </v>
      </c>
      <c r="AK32" t="str">
        <f>IF($AB32&gt;0,1," ")</f>
        <v> </v>
      </c>
      <c r="AM32" t="str">
        <f>IF($AB32&gt;0,1," ")</f>
        <v> </v>
      </c>
      <c r="AO32" t="str">
        <f>IF($AB32&gt;0,1," ")</f>
        <v> </v>
      </c>
      <c r="AQ32">
        <f t="shared" si="0"/>
      </c>
      <c r="AW32" t="str">
        <f>IF($AB32&gt;0,1," ")</f>
        <v> </v>
      </c>
      <c r="AY32" t="str">
        <f>IF($AB32&gt;0,1," ")</f>
        <v> </v>
      </c>
      <c r="BA32" t="str">
        <f>IF($AB32&gt;0,1," ")</f>
        <v> </v>
      </c>
      <c r="CW32"/>
    </row>
    <row r="33" spans="1:101" ht="12.75">
      <c r="A33" t="s">
        <v>139</v>
      </c>
      <c r="B33">
        <v>1</v>
      </c>
      <c r="E33" s="42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AA33" t="s">
        <v>123</v>
      </c>
      <c r="AB33" s="32">
        <f t="shared" si="1"/>
        <v>0</v>
      </c>
      <c r="AQ33">
        <f t="shared" si="0"/>
      </c>
      <c r="AS33" t="str">
        <f>IF(AB33&gt;0,AB33," ")</f>
        <v> </v>
      </c>
      <c r="AT33" t="str">
        <f>IF($AB33&gt;0,1," ")</f>
        <v> </v>
      </c>
      <c r="CW33"/>
    </row>
    <row r="34" spans="1:101" ht="12.75">
      <c r="A34" t="s">
        <v>165</v>
      </c>
      <c r="B34">
        <v>1</v>
      </c>
      <c r="E34" s="45"/>
      <c r="F34" s="46"/>
      <c r="G34" s="44"/>
      <c r="H34" s="44"/>
      <c r="I34" s="44"/>
      <c r="J34" s="47"/>
      <c r="K34" s="40"/>
      <c r="L34" s="40"/>
      <c r="M34" s="40"/>
      <c r="N34" s="40"/>
      <c r="O34" s="40"/>
      <c r="P34" s="40"/>
      <c r="Q34" s="40"/>
      <c r="R34" s="40"/>
      <c r="S34" s="40"/>
      <c r="T34" s="40"/>
      <c r="AA34" t="s">
        <v>124</v>
      </c>
      <c r="AB34" s="32">
        <f t="shared" si="1"/>
        <v>0</v>
      </c>
      <c r="AH34" t="str">
        <f>IF(AB34&gt;0,AB34," ")</f>
        <v> </v>
      </c>
      <c r="AK34" t="str">
        <f>IF($AB34&gt;0,1," ")</f>
        <v> </v>
      </c>
      <c r="AM34" t="str">
        <f>IF($AB34&gt;0,1," ")</f>
        <v> </v>
      </c>
      <c r="AO34" t="str">
        <f>IF($AB34&gt;0,1," ")</f>
        <v> </v>
      </c>
      <c r="AQ34">
        <f t="shared" si="0"/>
      </c>
      <c r="AS34" t="str">
        <f>IF(AB34&gt;0,AB34," ")</f>
        <v> </v>
      </c>
      <c r="AT34" t="str">
        <f>IF($AB34&gt;0,1," ")</f>
        <v> </v>
      </c>
      <c r="AZ34" t="str">
        <f>IF($AB34&gt;0,1," ")</f>
        <v> </v>
      </c>
      <c r="CW34"/>
    </row>
    <row r="35" spans="1:101" ht="12.75">
      <c r="A35" t="s">
        <v>212</v>
      </c>
      <c r="B35">
        <v>1</v>
      </c>
      <c r="E35" s="45"/>
      <c r="F35" s="46"/>
      <c r="G35" s="44"/>
      <c r="H35" s="44"/>
      <c r="I35" s="44"/>
      <c r="J35" s="47"/>
      <c r="K35" s="40"/>
      <c r="L35" s="40"/>
      <c r="M35" s="40"/>
      <c r="N35" s="40"/>
      <c r="O35" s="40"/>
      <c r="P35" s="40"/>
      <c r="Q35" s="40"/>
      <c r="R35" s="40"/>
      <c r="S35" s="40"/>
      <c r="T35" s="40"/>
      <c r="Z35" s="48"/>
      <c r="AA35" t="s">
        <v>125</v>
      </c>
      <c r="AB35" s="32">
        <f t="shared" si="1"/>
        <v>0</v>
      </c>
      <c r="AG35" t="str">
        <f>IF($AB35&gt;0,1," ")</f>
        <v> </v>
      </c>
      <c r="AJ35" t="str">
        <f>IF($AB35&gt;0,1," ")</f>
        <v> </v>
      </c>
      <c r="AK35"/>
      <c r="AM35" t="str">
        <f>IF($AB35&gt;0,1," ")</f>
        <v> </v>
      </c>
      <c r="AO35" t="str">
        <f>IF($AB35&gt;0,1," ")</f>
        <v> </v>
      </c>
      <c r="AQ35">
        <f t="shared" si="0"/>
      </c>
      <c r="AR35" t="str">
        <f>IF(AB35&gt;0,AB35," ")</f>
        <v> </v>
      </c>
      <c r="BB35" t="str">
        <f>IF($AB35&gt;0,1," ")</f>
        <v> </v>
      </c>
      <c r="CW35"/>
    </row>
    <row r="36" spans="1:101" ht="12.75">
      <c r="A36" t="s">
        <v>231</v>
      </c>
      <c r="B36">
        <v>1</v>
      </c>
      <c r="E36" s="45"/>
      <c r="F36" s="46"/>
      <c r="G36" s="44"/>
      <c r="H36" s="44"/>
      <c r="I36" s="44"/>
      <c r="J36" s="47"/>
      <c r="K36" s="40"/>
      <c r="L36" s="49"/>
      <c r="M36" s="44"/>
      <c r="N36" s="40"/>
      <c r="O36" s="40"/>
      <c r="P36" s="40"/>
      <c r="Q36" s="40"/>
      <c r="R36" s="40"/>
      <c r="S36" s="40"/>
      <c r="T36" s="40"/>
      <c r="AA36" t="s">
        <v>126</v>
      </c>
      <c r="AB36" s="32">
        <f t="shared" si="1"/>
        <v>0</v>
      </c>
      <c r="AI36" t="str">
        <f>IF($AB36&gt;0,1," ")</f>
        <v> </v>
      </c>
      <c r="AL36" t="str">
        <f>IF($AB36&gt;0,1," ")</f>
        <v> </v>
      </c>
      <c r="AN36" t="str">
        <f>IF($AB36&gt;0,1," ")</f>
        <v> </v>
      </c>
      <c r="AQ36">
        <f t="shared" si="0"/>
      </c>
      <c r="AS36" t="str">
        <f>IF(AB36&gt;0,AB36," ")</f>
        <v> </v>
      </c>
      <c r="AT36" t="str">
        <f>IF($AB36&gt;0,1," ")</f>
        <v> </v>
      </c>
      <c r="BA36" t="str">
        <f>IF($AB36&gt;0,1," ")</f>
        <v> </v>
      </c>
      <c r="CW36"/>
    </row>
    <row r="37" spans="1:101" ht="12.75">
      <c r="A37" t="s">
        <v>127</v>
      </c>
      <c r="B37">
        <v>16</v>
      </c>
      <c r="E37" s="42"/>
      <c r="F37" s="42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AA37" t="s">
        <v>127</v>
      </c>
      <c r="AB37" s="32">
        <f t="shared" si="1"/>
        <v>16</v>
      </c>
      <c r="AE37">
        <f>IF(AB37&gt;0,1," ")</f>
        <v>1</v>
      </c>
      <c r="AI37">
        <f>IF($AB37&gt;0,1," ")</f>
        <v>1</v>
      </c>
      <c r="AJ37">
        <f>IF($AB37&gt;0,1," ")</f>
        <v>1</v>
      </c>
      <c r="AK37"/>
      <c r="AM37">
        <f>IF($AB37&gt;0,1," ")</f>
        <v>1</v>
      </c>
      <c r="AO37">
        <f>IF($AB37&gt;0,1," ")</f>
        <v>1</v>
      </c>
      <c r="AQ37">
        <f t="shared" si="0"/>
      </c>
      <c r="AR37">
        <f>IF(AB37&gt;0,AB37," ")</f>
        <v>16</v>
      </c>
      <c r="BB37">
        <f>IF($AB37&gt;0,1," ")</f>
        <v>1</v>
      </c>
      <c r="CW37"/>
    </row>
    <row r="38" spans="1:101" ht="12.75">
      <c r="A38" s="2"/>
      <c r="E38" s="42"/>
      <c r="F38" s="42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AA38" t="s">
        <v>128</v>
      </c>
      <c r="AB38" s="32">
        <f t="shared" si="1"/>
        <v>0</v>
      </c>
      <c r="AQ38">
        <f t="shared" si="0"/>
      </c>
      <c r="AU38" t="str">
        <f>IF(AB38&gt;0,AB38," ")</f>
        <v> </v>
      </c>
      <c r="CW38"/>
    </row>
    <row r="39" spans="1:101" ht="12.75">
      <c r="A39" s="2"/>
      <c r="E39" s="42"/>
      <c r="F39" s="42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AA39" t="s">
        <v>129</v>
      </c>
      <c r="AB39" s="32">
        <f t="shared" si="1"/>
        <v>0</v>
      </c>
      <c r="AI39" t="str">
        <f>IF($AB39&gt;0,1," ")</f>
        <v> </v>
      </c>
      <c r="AK39" t="str">
        <f>IF($AB39&gt;0,1," ")</f>
        <v> </v>
      </c>
      <c r="AM39" t="str">
        <f>IF($AB39&gt;0,1," ")</f>
        <v> </v>
      </c>
      <c r="AN39" t="str">
        <f>IF($AB39&gt;0,1," ")</f>
        <v> </v>
      </c>
      <c r="AQ39">
        <f t="shared" si="0"/>
      </c>
      <c r="AR39" t="str">
        <f>IF(AB39&gt;0,AB39," ")</f>
        <v> </v>
      </c>
      <c r="AX39" t="str">
        <f>IF($AB39&gt;0,1," ")</f>
        <v> </v>
      </c>
      <c r="CW39"/>
    </row>
    <row r="40" spans="1:101" ht="12.75">
      <c r="A40" s="2"/>
      <c r="E40" s="50"/>
      <c r="F40" s="42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AA40" t="s">
        <v>130</v>
      </c>
      <c r="AB40" s="32">
        <f t="shared" si="1"/>
        <v>0</v>
      </c>
      <c r="AH40" t="str">
        <f>IF(AB40&gt;0,AB40," ")</f>
        <v> </v>
      </c>
      <c r="AK40" t="str">
        <f>IF($AB40&gt;0,1," ")</f>
        <v> </v>
      </c>
      <c r="AO40" t="str">
        <f>IF($AB40&gt;0,1," ")</f>
        <v> </v>
      </c>
      <c r="AQ40">
        <f t="shared" si="0"/>
      </c>
      <c r="AS40" t="str">
        <f>IF(AB40&gt;0,AB40," ")</f>
        <v> </v>
      </c>
      <c r="AT40" t="str">
        <f>IF($AB40&gt;0,1," ")</f>
        <v> </v>
      </c>
      <c r="AZ40" t="str">
        <f>IF($AB40&gt;0,1," ")</f>
        <v> </v>
      </c>
      <c r="CW40"/>
    </row>
    <row r="41" spans="2:101" ht="12.75">
      <c r="B41" s="40"/>
      <c r="E41" s="42"/>
      <c r="F41" s="4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AA41" t="s">
        <v>131</v>
      </c>
      <c r="AB41" s="32">
        <f t="shared" si="1"/>
        <v>0</v>
      </c>
      <c r="AI41" t="str">
        <f>IF($AB41&gt;0,1," ")</f>
        <v> </v>
      </c>
      <c r="AL41" t="str">
        <f>IF($AB41&gt;0,1," ")</f>
        <v> </v>
      </c>
      <c r="AN41" t="str">
        <f>IF($AB41&gt;0,1," ")</f>
        <v> </v>
      </c>
      <c r="AQ41">
        <f t="shared" si="0"/>
      </c>
      <c r="AW41" t="str">
        <f>IF($AB41&gt;0,1," ")</f>
        <v> </v>
      </c>
      <c r="AY41" t="str">
        <f>IF($AB41&gt;0,1," ")</f>
        <v> </v>
      </c>
      <c r="CW41"/>
    </row>
    <row r="42" spans="2:101" ht="12.75">
      <c r="B42" s="40"/>
      <c r="E42" s="42"/>
      <c r="F42" s="42"/>
      <c r="G42" s="40"/>
      <c r="H42" s="40"/>
      <c r="I42" s="40"/>
      <c r="J42" s="40"/>
      <c r="K42" s="40"/>
      <c r="L42" s="40"/>
      <c r="M42" s="44"/>
      <c r="N42" s="40"/>
      <c r="O42" s="40"/>
      <c r="P42" s="40"/>
      <c r="Q42" s="40"/>
      <c r="R42" s="40"/>
      <c r="S42" s="40"/>
      <c r="T42" s="40"/>
      <c r="AA42" t="s">
        <v>132</v>
      </c>
      <c r="AB42" s="32">
        <f t="shared" si="1"/>
        <v>0</v>
      </c>
      <c r="AI42" t="str">
        <f>IF($AB42&gt;0,1," ")</f>
        <v> </v>
      </c>
      <c r="AL42" t="str">
        <f>IF($AB42&gt;0,1," ")</f>
        <v> </v>
      </c>
      <c r="AN42" t="str">
        <f>IF($AB42&gt;0,1," ")</f>
        <v> </v>
      </c>
      <c r="AQ42">
        <f t="shared" si="0"/>
      </c>
      <c r="AR42" t="str">
        <f>IF(AB42&gt;0,AB42," ")</f>
        <v> </v>
      </c>
      <c r="BB42" t="str">
        <f>IF($AB42&gt;0,1," ")</f>
        <v> </v>
      </c>
      <c r="CW42"/>
    </row>
    <row r="43" spans="1:101" ht="12.75">
      <c r="A43" s="40"/>
      <c r="B43" s="40"/>
      <c r="E43" s="51"/>
      <c r="F43" s="42"/>
      <c r="G43" s="40"/>
      <c r="H43" s="40"/>
      <c r="I43" s="40"/>
      <c r="J43" s="40"/>
      <c r="K43" s="49"/>
      <c r="L43" s="40"/>
      <c r="M43" s="40"/>
      <c r="N43" s="40"/>
      <c r="O43" s="40"/>
      <c r="P43" s="40"/>
      <c r="Q43" s="40"/>
      <c r="R43" s="40"/>
      <c r="S43" s="40"/>
      <c r="T43" s="40"/>
      <c r="AA43" s="2" t="s">
        <v>133</v>
      </c>
      <c r="AB43" s="32">
        <f t="shared" si="1"/>
        <v>0</v>
      </c>
      <c r="AD43" s="2"/>
      <c r="AE43" s="2"/>
      <c r="AF43" s="2"/>
      <c r="AG43" s="2"/>
      <c r="AH43" s="2"/>
      <c r="AI43" s="2"/>
      <c r="AJ43" s="2"/>
      <c r="AL43" s="2"/>
      <c r="AM43" s="2"/>
      <c r="AN43" s="2"/>
      <c r="AO43" s="2"/>
      <c r="AP43" s="2"/>
      <c r="AQ43">
        <f t="shared" si="0"/>
      </c>
      <c r="AR43" s="2"/>
      <c r="AS43" t="str">
        <f>IF(AB43&gt;0,AB43," ")</f>
        <v> </v>
      </c>
      <c r="AT43" t="str">
        <f>IF($AB43&gt;0,1," ")</f>
        <v> </v>
      </c>
      <c r="AU43" s="2"/>
      <c r="AV43" s="2"/>
      <c r="AW43" s="2"/>
      <c r="AX43" s="2"/>
      <c r="AY43" s="2"/>
      <c r="AZ43" s="2"/>
      <c r="BA43" s="2"/>
      <c r="BB43" s="2"/>
      <c r="CW43"/>
    </row>
    <row r="44" spans="1:101" ht="12.75">
      <c r="A44" s="40"/>
      <c r="B44" s="40"/>
      <c r="E44" s="45"/>
      <c r="F44" s="42"/>
      <c r="G44" s="40"/>
      <c r="H44" s="40"/>
      <c r="I44" s="40"/>
      <c r="J44" s="40"/>
      <c r="K44" s="49"/>
      <c r="L44" s="40"/>
      <c r="M44" s="40"/>
      <c r="N44" s="40"/>
      <c r="O44" s="40"/>
      <c r="P44" s="40"/>
      <c r="Q44" s="40"/>
      <c r="R44" s="40"/>
      <c r="S44" s="40"/>
      <c r="T44" s="40"/>
      <c r="AA44" s="2" t="s">
        <v>95</v>
      </c>
      <c r="AB44" s="32">
        <f t="shared" si="1"/>
        <v>0</v>
      </c>
      <c r="AC44" s="2"/>
      <c r="AD44" s="2"/>
      <c r="AE44" s="2"/>
      <c r="AF44" s="2"/>
      <c r="AG44" t="str">
        <f>IF($AB44&gt;0,1," ")</f>
        <v> </v>
      </c>
      <c r="AH44" s="2"/>
      <c r="AI44" s="2"/>
      <c r="AJ44" s="2"/>
      <c r="AL44" t="str">
        <f>IF($AB44&gt;0,1," ")</f>
        <v> </v>
      </c>
      <c r="AM44" s="2"/>
      <c r="AN44" s="2"/>
      <c r="AO44" s="2"/>
      <c r="AP44" t="str">
        <f>IF($AB44&gt;0,1," ")</f>
        <v> </v>
      </c>
      <c r="AQ44">
        <f t="shared" si="0"/>
      </c>
      <c r="AR44" s="2"/>
      <c r="AS44" s="2"/>
      <c r="AT44" s="2"/>
      <c r="AU44" s="2"/>
      <c r="AV44" s="2"/>
      <c r="AW44" t="str">
        <f>IF($AB44&gt;0,1," ")</f>
        <v> </v>
      </c>
      <c r="AX44" s="2"/>
      <c r="AY44" s="2"/>
      <c r="AZ44" s="2"/>
      <c r="BA44" s="2"/>
      <c r="BB44" t="str">
        <f>IF($AB44&gt;0,1," ")</f>
        <v> </v>
      </c>
      <c r="CW44"/>
    </row>
    <row r="45" spans="1:101" ht="12.75">
      <c r="A45" s="40"/>
      <c r="B45" s="40"/>
      <c r="E45" s="42"/>
      <c r="F45" s="4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AA45" s="2" t="s">
        <v>94</v>
      </c>
      <c r="AB45" s="32">
        <f t="shared" si="1"/>
        <v>0</v>
      </c>
      <c r="AC45" s="2"/>
      <c r="AD45" s="2"/>
      <c r="AE45" s="2"/>
      <c r="AF45" s="2"/>
      <c r="AG45" t="str">
        <f>IF($AB45&gt;0,1," ")</f>
        <v> </v>
      </c>
      <c r="AH45" s="2"/>
      <c r="AI45" s="2"/>
      <c r="AJ45" s="2"/>
      <c r="AL45" t="str">
        <f>IF($AB45&gt;0,1," ")</f>
        <v> </v>
      </c>
      <c r="AP45" t="str">
        <f>IF($AB45&gt;0,1," ")</f>
        <v> </v>
      </c>
      <c r="AQ45">
        <f t="shared" si="0"/>
      </c>
      <c r="AR45" s="2"/>
      <c r="AS45" s="2"/>
      <c r="AT45" s="2"/>
      <c r="AU45" s="2"/>
      <c r="AV45" s="2"/>
      <c r="AW45" t="str">
        <f>IF($AB45&gt;0,1," ")</f>
        <v> </v>
      </c>
      <c r="AX45" s="2"/>
      <c r="AY45" s="2"/>
      <c r="AZ45" s="2"/>
      <c r="BA45" s="2"/>
      <c r="BB45" t="str">
        <f>IF($AB45&gt;0,1," ")</f>
        <v> </v>
      </c>
      <c r="CW45" s="2"/>
    </row>
    <row r="46" spans="1:101" ht="12.75">
      <c r="A46" s="40"/>
      <c r="B46" s="40"/>
      <c r="E46" s="46"/>
      <c r="F46" s="4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AA46" t="s">
        <v>134</v>
      </c>
      <c r="AB46" s="32">
        <f t="shared" si="1"/>
        <v>0</v>
      </c>
      <c r="AE46" t="str">
        <f>IF(AB46&gt;0,1," ")</f>
        <v> </v>
      </c>
      <c r="AI46" t="str">
        <f>IF($AB46&gt;0,1," ")</f>
        <v> </v>
      </c>
      <c r="AJ46" t="str">
        <f>IF($AB46&gt;0,1," ")</f>
        <v> </v>
      </c>
      <c r="AK46"/>
      <c r="AM46" t="str">
        <f>IF($AB46&gt;0,1," ")</f>
        <v> </v>
      </c>
      <c r="AO46" t="str">
        <f>IF($AB46&gt;0,1," ")</f>
        <v> </v>
      </c>
      <c r="AQ46">
        <f t="shared" si="0"/>
      </c>
      <c r="AR46" t="str">
        <f>IF(AB46&gt;0,AB46," ")</f>
        <v> </v>
      </c>
      <c r="BB46" t="str">
        <f>IF($AB46&gt;0,1," ")</f>
        <v> </v>
      </c>
      <c r="CW46" s="2"/>
    </row>
    <row r="47" spans="1:101" ht="12.75">
      <c r="A47" s="40"/>
      <c r="B47" s="40"/>
      <c r="E47" s="42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AA47" s="2" t="s">
        <v>135</v>
      </c>
      <c r="AB47" s="32">
        <f t="shared" si="1"/>
        <v>0</v>
      </c>
      <c r="AC47" s="2"/>
      <c r="AD47" s="2"/>
      <c r="AE47" s="2"/>
      <c r="AF47" s="2"/>
      <c r="AG47" s="2"/>
      <c r="AH47" s="2"/>
      <c r="AI47" s="2"/>
      <c r="AJ47" s="2"/>
      <c r="AK47"/>
      <c r="AL47" s="2"/>
      <c r="AM47" s="2"/>
      <c r="AN47" s="2"/>
      <c r="AO47" s="2"/>
      <c r="AP47" s="2"/>
      <c r="AQ47">
        <f t="shared" si="0"/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CW47" s="2"/>
    </row>
    <row r="48" spans="1:101" ht="12.75">
      <c r="A48" s="40"/>
      <c r="B48" s="40"/>
      <c r="E48" s="52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AA48" t="s">
        <v>136</v>
      </c>
      <c r="AB48" s="32">
        <f t="shared" si="1"/>
        <v>0</v>
      </c>
      <c r="AE48" t="str">
        <f>IF(AB48&gt;0,1," ")</f>
        <v> </v>
      </c>
      <c r="AI48" t="str">
        <f>IF($AB48&gt;0,1," ")</f>
        <v> </v>
      </c>
      <c r="AJ48" t="str">
        <f>IF($AB48&gt;0,1," ")</f>
        <v> </v>
      </c>
      <c r="AK48"/>
      <c r="AM48" t="str">
        <f>IF($AB48&gt;0,1," ")</f>
        <v> </v>
      </c>
      <c r="AO48" t="str">
        <f>IF($AB48&gt;0,1," ")</f>
        <v> </v>
      </c>
      <c r="AQ48">
        <f t="shared" si="0"/>
      </c>
      <c r="AR48" t="str">
        <f>IF(AB48&gt;0,AB48," ")</f>
        <v> </v>
      </c>
      <c r="BB48" t="str">
        <f>IF($AB48&gt;0,1," ")</f>
        <v> </v>
      </c>
      <c r="CW48"/>
    </row>
    <row r="49" spans="1:101" ht="12.75">
      <c r="A49" s="40"/>
      <c r="B49" s="40"/>
      <c r="E49" s="42"/>
      <c r="F49" s="42"/>
      <c r="G49" s="40"/>
      <c r="H49" s="40"/>
      <c r="I49" s="40"/>
      <c r="J49" s="40"/>
      <c r="K49" s="40"/>
      <c r="L49" s="40"/>
      <c r="M49" s="44"/>
      <c r="N49" s="40"/>
      <c r="O49" s="40"/>
      <c r="P49" s="40"/>
      <c r="Q49" s="40"/>
      <c r="R49" s="40"/>
      <c r="S49" s="40"/>
      <c r="T49" s="53"/>
      <c r="AA49" t="s">
        <v>137</v>
      </c>
      <c r="AB49" s="32">
        <f t="shared" si="1"/>
        <v>0</v>
      </c>
      <c r="AE49" t="str">
        <f>IF(AB49&gt;0,1," ")</f>
        <v> </v>
      </c>
      <c r="AH49" t="str">
        <f>IF(AB49&gt;0,AB49," ")</f>
        <v> </v>
      </c>
      <c r="AL49" t="str">
        <f>IF($AB49&gt;0,1," ")</f>
        <v> </v>
      </c>
      <c r="AN49" t="str">
        <f>IF($AB49&gt;0,1," ")</f>
        <v> </v>
      </c>
      <c r="AQ49">
        <f t="shared" si="0"/>
      </c>
      <c r="AU49" t="str">
        <f>IF(AB49&gt;0,AB49," ")</f>
        <v> </v>
      </c>
      <c r="BB49" t="str">
        <f>IF($AB49&gt;0,1," ")</f>
        <v> </v>
      </c>
      <c r="CW49" s="2"/>
    </row>
    <row r="50" spans="1:101" ht="12.75">
      <c r="A50" s="40"/>
      <c r="B50" s="40"/>
      <c r="E50" s="52"/>
      <c r="F50" s="42"/>
      <c r="G50" s="40"/>
      <c r="H50" s="40"/>
      <c r="I50" s="40"/>
      <c r="J50" s="40"/>
      <c r="K50" s="40"/>
      <c r="L50" s="49"/>
      <c r="M50" s="40"/>
      <c r="N50" s="40"/>
      <c r="O50" s="40"/>
      <c r="P50" s="40"/>
      <c r="Q50" s="40"/>
      <c r="R50" s="40"/>
      <c r="S50" s="40"/>
      <c r="T50" s="40"/>
      <c r="AA50" t="s">
        <v>138</v>
      </c>
      <c r="AB50" s="32">
        <f t="shared" si="1"/>
        <v>0</v>
      </c>
      <c r="AI50" t="str">
        <f>IF($AB50&gt;0,1," ")</f>
        <v> </v>
      </c>
      <c r="AL50" t="str">
        <f>IF($AB50&gt;0,1," ")</f>
        <v> </v>
      </c>
      <c r="AO50" t="str">
        <f>IF($AB50&gt;0,1," ")</f>
        <v> </v>
      </c>
      <c r="AQ50">
        <f t="shared" si="0"/>
      </c>
      <c r="AS50" t="str">
        <f>IF(AB50&gt;0,AB50," ")</f>
        <v> </v>
      </c>
      <c r="AT50" t="str">
        <f>IF($AB50&gt;0,1," ")</f>
        <v> </v>
      </c>
      <c r="AX50" t="str">
        <f>IF($AB50&gt;0,1," ")</f>
        <v> </v>
      </c>
      <c r="CW50"/>
    </row>
    <row r="51" spans="1:101" ht="12.75">
      <c r="A51" s="40"/>
      <c r="B51" s="40"/>
      <c r="E51" s="42"/>
      <c r="F51" s="42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AA51" t="s">
        <v>139</v>
      </c>
      <c r="AB51" s="32">
        <f t="shared" si="1"/>
        <v>1</v>
      </c>
      <c r="AH51">
        <f>IF(AB51&gt;0,AB51," ")</f>
        <v>1</v>
      </c>
      <c r="AK51">
        <f>IF($AB51&gt;0,1," ")</f>
        <v>1</v>
      </c>
      <c r="AO51">
        <f>IF($AB51&gt;0,1," ")</f>
        <v>1</v>
      </c>
      <c r="AQ51">
        <f t="shared" si="0"/>
      </c>
      <c r="AV51">
        <f>IF(AB51&gt;0,AB51," ")</f>
        <v>1</v>
      </c>
      <c r="AZ51">
        <f>IF($AB51&gt;0,1," ")</f>
        <v>1</v>
      </c>
      <c r="CW51"/>
    </row>
    <row r="52" spans="1:101" ht="12.75">
      <c r="A52" s="40"/>
      <c r="B52" s="40"/>
      <c r="E52" s="46"/>
      <c r="F52" s="42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AA52" s="2" t="s">
        <v>140</v>
      </c>
      <c r="AB52" s="32">
        <f t="shared" si="1"/>
        <v>0</v>
      </c>
      <c r="AC52" t="str">
        <f>IF(AB52&gt;0,1," ")</f>
        <v> </v>
      </c>
      <c r="AD52" s="2"/>
      <c r="AE52" s="2"/>
      <c r="AF52" s="2"/>
      <c r="AG52" s="2"/>
      <c r="AH52" s="2"/>
      <c r="AI52" s="2"/>
      <c r="AJ52" s="2"/>
      <c r="AL52" s="2"/>
      <c r="AM52" s="2"/>
      <c r="AN52" s="2"/>
      <c r="AO52" s="2"/>
      <c r="AP52" s="2"/>
      <c r="AQ52">
        <f t="shared" si="0"/>
      </c>
      <c r="AR52" s="2"/>
      <c r="AS52" t="str">
        <f>IF(AB52&gt;0,AB52," ")</f>
        <v> </v>
      </c>
      <c r="AT52" t="str">
        <f>IF($AB52&gt;0,1," ")</f>
        <v> </v>
      </c>
      <c r="AU52" s="2"/>
      <c r="AV52" s="2"/>
      <c r="AW52" s="2"/>
      <c r="AX52" s="2"/>
      <c r="AY52" s="2"/>
      <c r="AZ52" s="2"/>
      <c r="BA52" s="2"/>
      <c r="BB52" s="2"/>
      <c r="CW52"/>
    </row>
    <row r="53" spans="1:101" ht="12.75">
      <c r="A53" s="40"/>
      <c r="B53" s="40"/>
      <c r="E53" s="42"/>
      <c r="F53" s="42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AA53" t="s">
        <v>141</v>
      </c>
      <c r="AB53" s="32">
        <f t="shared" si="1"/>
        <v>0</v>
      </c>
      <c r="AD53" t="str">
        <f>IF(AB53&gt;0,1," ")</f>
        <v> </v>
      </c>
      <c r="AG53" t="str">
        <f>IF($AB53&gt;0,1," ")</f>
        <v> </v>
      </c>
      <c r="AQ53">
        <f t="shared" si="0"/>
      </c>
      <c r="AS53" t="str">
        <f>IF(AB53&gt;0,AB53," ")</f>
        <v> </v>
      </c>
      <c r="AT53" t="str">
        <f>IF($AB53&gt;0,1," ")</f>
        <v> </v>
      </c>
      <c r="CW53"/>
    </row>
    <row r="54" spans="1:101" ht="12.75">
      <c r="A54" s="40"/>
      <c r="B54" s="40"/>
      <c r="E54" s="52"/>
      <c r="F54" s="42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AA54" s="2" t="s">
        <v>142</v>
      </c>
      <c r="AB54" s="32">
        <f t="shared" si="1"/>
        <v>0</v>
      </c>
      <c r="AC54" s="2"/>
      <c r="AD54" s="2"/>
      <c r="AE54" s="2"/>
      <c r="AF54" s="2"/>
      <c r="AG54" s="2"/>
      <c r="AH54" s="2"/>
      <c r="AI54" s="2"/>
      <c r="AJ54" s="2"/>
      <c r="AK54"/>
      <c r="AL54" s="2"/>
      <c r="AM54" s="2"/>
      <c r="AN54" s="2"/>
      <c r="AO54" s="2"/>
      <c r="AP54" s="2"/>
      <c r="AQ54">
        <f t="shared" si="0"/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CW54" s="2"/>
    </row>
    <row r="55" spans="1:101" ht="12.75">
      <c r="A55" s="40"/>
      <c r="B55" s="40"/>
      <c r="E55" s="42"/>
      <c r="F55" s="42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AA55" s="2" t="s">
        <v>143</v>
      </c>
      <c r="AB55" s="32">
        <f t="shared" si="1"/>
        <v>0</v>
      </c>
      <c r="AC55" s="2"/>
      <c r="AD55" s="2"/>
      <c r="AE55" s="2"/>
      <c r="AF55" s="2"/>
      <c r="AG55" t="str">
        <f>IF($AB55&gt;0,1," ")</f>
        <v> </v>
      </c>
      <c r="AH55" s="2"/>
      <c r="AI55" s="2"/>
      <c r="AJ55" s="2"/>
      <c r="AL55" s="2"/>
      <c r="AM55" s="2"/>
      <c r="AN55" s="2"/>
      <c r="AO55" s="2"/>
      <c r="AP55" s="2"/>
      <c r="AQ55">
        <f t="shared" si="0"/>
      </c>
      <c r="AR55" s="2"/>
      <c r="AS55" t="str">
        <f>IF(AB55&gt;0,AB55," ")</f>
        <v> </v>
      </c>
      <c r="AT55" t="str">
        <f>IF($AB55&gt;0,1," ")</f>
        <v> </v>
      </c>
      <c r="AU55" s="2"/>
      <c r="AV55" s="2"/>
      <c r="AW55" s="2"/>
      <c r="AX55" s="2"/>
      <c r="AY55" s="2"/>
      <c r="AZ55" s="2"/>
      <c r="BA55" s="2"/>
      <c r="BB55" s="2"/>
      <c r="CW55"/>
    </row>
    <row r="56" spans="1:101" ht="12.75">
      <c r="A56" s="40"/>
      <c r="B56" s="40"/>
      <c r="E56" s="42"/>
      <c r="F56" s="42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AA56" t="s">
        <v>144</v>
      </c>
      <c r="AB56" s="32">
        <f t="shared" si="1"/>
        <v>0</v>
      </c>
      <c r="AQ56">
        <f t="shared" si="0"/>
      </c>
      <c r="AS56" t="str">
        <f>IF(AB56&gt;0,AB56," ")</f>
        <v> </v>
      </c>
      <c r="AT56" t="str">
        <f>IF($AB56&gt;0,1," ")</f>
        <v> </v>
      </c>
      <c r="AX56" t="str">
        <f>IF(AB56&gt;0,AB56," ")</f>
        <v> </v>
      </c>
      <c r="CW56" s="2"/>
    </row>
    <row r="57" spans="1:101" ht="12.75">
      <c r="A57" s="40"/>
      <c r="B57" s="40"/>
      <c r="E57" s="52"/>
      <c r="F57" s="42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AA57" t="s">
        <v>145</v>
      </c>
      <c r="AB57" s="32">
        <f t="shared" si="1"/>
        <v>0</v>
      </c>
      <c r="AD57" t="str">
        <f>IF(AB57&gt;0,1," ")</f>
        <v> </v>
      </c>
      <c r="AI57" t="str">
        <f>IF($AB57&gt;0,1," ")</f>
        <v> </v>
      </c>
      <c r="AL57" t="str">
        <f>IF($AB57&gt;0,1," ")</f>
        <v> </v>
      </c>
      <c r="AN57" t="str">
        <f>IF($AB57&gt;0,1," ")</f>
        <v> </v>
      </c>
      <c r="AQ57">
        <f t="shared" si="0"/>
      </c>
      <c r="AS57" t="str">
        <f>IF(AB57&gt;0,AB57," ")</f>
        <v> </v>
      </c>
      <c r="AT57" t="str">
        <f>IF($AB57&gt;0,1," ")</f>
        <v> </v>
      </c>
      <c r="AY57" t="str">
        <f>IF($AB57&gt;0,1," ")</f>
        <v> </v>
      </c>
      <c r="CW57" s="2"/>
    </row>
    <row r="58" spans="1:101" ht="12.75">
      <c r="A58" s="40"/>
      <c r="B58" s="40"/>
      <c r="E58" s="42"/>
      <c r="F58" s="42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AA58" t="s">
        <v>146</v>
      </c>
      <c r="AB58" s="32">
        <f t="shared" si="1"/>
        <v>0</v>
      </c>
      <c r="AH58" t="str">
        <f>IF(AB58&gt;0,AB58," ")</f>
        <v> </v>
      </c>
      <c r="AL58" t="str">
        <f>IF($AB58&gt;0,1," ")</f>
        <v> </v>
      </c>
      <c r="AO58" t="str">
        <f>IF($AB58&gt;0,1," ")</f>
        <v> </v>
      </c>
      <c r="AQ58">
        <f t="shared" si="0"/>
      </c>
      <c r="AU58" t="str">
        <f>IF(AB58&gt;0,AB58," ")</f>
        <v> </v>
      </c>
      <c r="AZ58" t="str">
        <f>IF($AB58&gt;0,1," ")</f>
        <v> </v>
      </c>
      <c r="CW58"/>
    </row>
    <row r="59" spans="1:101" ht="12.75">
      <c r="A59" s="40"/>
      <c r="B59" s="40"/>
      <c r="E59" s="42"/>
      <c r="F59" s="42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AA59" t="s">
        <v>147</v>
      </c>
      <c r="AB59" s="32">
        <f t="shared" si="1"/>
        <v>0</v>
      </c>
      <c r="AI59" t="str">
        <f>IF($AB59&gt;0,1," ")</f>
        <v> </v>
      </c>
      <c r="AK59" t="str">
        <f>IF($AB59&gt;0,1," ")</f>
        <v> </v>
      </c>
      <c r="AM59" t="str">
        <f>IF($AB59&gt;0,1," ")</f>
        <v> </v>
      </c>
      <c r="AO59" t="str">
        <f>IF($AB59&gt;0,1," ")</f>
        <v> </v>
      </c>
      <c r="AQ59">
        <f t="shared" si="0"/>
      </c>
      <c r="AS59" t="str">
        <f>IF(AB59&gt;0,AB59," ")</f>
        <v> </v>
      </c>
      <c r="AT59" t="str">
        <f>IF($AB59&gt;0,1," ")</f>
        <v> </v>
      </c>
      <c r="BA59" t="str">
        <f>IF($AB59&gt;0,1," ")</f>
        <v> </v>
      </c>
      <c r="CW59"/>
    </row>
    <row r="60" spans="1:101" ht="12.75">
      <c r="A60" s="40"/>
      <c r="B60" s="40"/>
      <c r="E60" s="46"/>
      <c r="F60" s="42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AA60" t="s">
        <v>148</v>
      </c>
      <c r="AB60" s="32">
        <f t="shared" si="1"/>
        <v>0</v>
      </c>
      <c r="AQ60">
        <f t="shared" si="0"/>
      </c>
      <c r="AR60" t="str">
        <f>IF(AB60&gt;0,AB60," ")</f>
        <v> </v>
      </c>
      <c r="CW60"/>
    </row>
    <row r="61" spans="1:101" ht="12.75">
      <c r="A61" s="40"/>
      <c r="B61" s="40"/>
      <c r="E61" s="42"/>
      <c r="F61" s="42"/>
      <c r="G61" s="40"/>
      <c r="H61" s="40"/>
      <c r="I61" s="40"/>
      <c r="J61" s="54"/>
      <c r="K61" s="40"/>
      <c r="L61" s="40"/>
      <c r="M61" s="44"/>
      <c r="N61" s="40"/>
      <c r="O61" s="40"/>
      <c r="P61" s="40"/>
      <c r="Q61" s="40"/>
      <c r="R61" s="40"/>
      <c r="S61" s="40"/>
      <c r="T61" s="40"/>
      <c r="AA61" s="2" t="s">
        <v>149</v>
      </c>
      <c r="AB61" s="32">
        <f t="shared" si="1"/>
        <v>0</v>
      </c>
      <c r="AC61" s="2"/>
      <c r="AD61" s="2"/>
      <c r="AE61" s="2"/>
      <c r="AF61" s="2"/>
      <c r="AH61" s="2"/>
      <c r="AI61" t="str">
        <f>IF($AB61&gt;0,1," ")</f>
        <v> </v>
      </c>
      <c r="AJ61" s="2"/>
      <c r="AL61" t="str">
        <f>IF($AB61&gt;0,1," ")</f>
        <v> </v>
      </c>
      <c r="AM61" s="2"/>
      <c r="AN61" s="2"/>
      <c r="AO61" t="str">
        <f>IF($AB61&gt;0,1," ")</f>
        <v> </v>
      </c>
      <c r="AP61" s="2"/>
      <c r="AQ61">
        <f t="shared" si="0"/>
      </c>
      <c r="AR61" s="2"/>
      <c r="AS61" t="str">
        <f>IF(AB61&gt;0,AB61," ")</f>
        <v> </v>
      </c>
      <c r="AT61" t="str">
        <f>IF($AB61&gt;0,1," ")</f>
        <v> </v>
      </c>
      <c r="AU61" s="2"/>
      <c r="AV61" s="2"/>
      <c r="AW61" s="2"/>
      <c r="AX61" s="2"/>
      <c r="AY61" s="2"/>
      <c r="AZ61" s="2"/>
      <c r="BA61" s="2"/>
      <c r="BB61" t="str">
        <f>IF($AB61&gt;0,1," ")</f>
        <v> </v>
      </c>
      <c r="CW61"/>
    </row>
    <row r="62" spans="1:101" ht="12.75">
      <c r="A62" s="40"/>
      <c r="B62" s="40"/>
      <c r="E62" s="42"/>
      <c r="F62" s="42"/>
      <c r="G62" s="40"/>
      <c r="H62" s="40"/>
      <c r="I62" s="40"/>
      <c r="J62" s="55"/>
      <c r="K62" s="40"/>
      <c r="L62" s="40"/>
      <c r="M62" s="40"/>
      <c r="N62" s="40"/>
      <c r="O62" s="40"/>
      <c r="P62" s="40"/>
      <c r="Q62" s="40"/>
      <c r="R62" s="40"/>
      <c r="S62" s="40"/>
      <c r="T62" s="40"/>
      <c r="AA62" s="2" t="s">
        <v>150</v>
      </c>
      <c r="AB62" s="32">
        <f t="shared" si="1"/>
        <v>0</v>
      </c>
      <c r="AC62" s="2"/>
      <c r="AD62" s="2"/>
      <c r="AE62" s="2"/>
      <c r="AF62" s="2"/>
      <c r="AG62" t="str">
        <f>IF($AB62&gt;0,1," ")</f>
        <v> </v>
      </c>
      <c r="AH62" s="2"/>
      <c r="AI62" s="2"/>
      <c r="AJ62" s="2"/>
      <c r="AL62" s="2"/>
      <c r="AM62" s="2"/>
      <c r="AN62" s="2"/>
      <c r="AO62" s="2"/>
      <c r="AP62" s="2"/>
      <c r="AQ62">
        <f t="shared" si="0"/>
      </c>
      <c r="AR62" s="2"/>
      <c r="AS62" t="str">
        <f>IF(AB62&gt;0,AB62," ")</f>
        <v> </v>
      </c>
      <c r="AT62" t="str">
        <f>IF($AB62&gt;0,1," ")</f>
        <v> </v>
      </c>
      <c r="AU62" s="2"/>
      <c r="AV62" s="2"/>
      <c r="AW62" s="2"/>
      <c r="AX62" s="2"/>
      <c r="AY62" s="2"/>
      <c r="AZ62" s="2"/>
      <c r="BA62" s="2"/>
      <c r="BB62" s="2"/>
      <c r="CW62"/>
    </row>
    <row r="63" spans="1:101" ht="12.75">
      <c r="A63" s="40"/>
      <c r="B63" s="40"/>
      <c r="E63" s="42"/>
      <c r="F63" s="4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AA63" t="s">
        <v>151</v>
      </c>
      <c r="AB63" s="32">
        <f t="shared" si="1"/>
        <v>0</v>
      </c>
      <c r="AD63" t="str">
        <f>IF(AB63&gt;0,1," ")</f>
        <v> </v>
      </c>
      <c r="AG63" t="str">
        <f>IF($AB63&gt;0,1," ")</f>
        <v> </v>
      </c>
      <c r="AQ63">
        <f t="shared" si="0"/>
      </c>
      <c r="AS63" t="str">
        <f>IF(AB63&gt;0,AB63," ")</f>
        <v> </v>
      </c>
      <c r="AT63" t="str">
        <f>IF($AB63&gt;0,1," ")</f>
        <v> </v>
      </c>
      <c r="CW63" s="2"/>
    </row>
    <row r="64" spans="1:101" ht="12.75">
      <c r="A64" s="40"/>
      <c r="B64" s="40"/>
      <c r="E64" s="42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AA64" s="2" t="s">
        <v>85</v>
      </c>
      <c r="AB64" s="32">
        <f t="shared" si="1"/>
        <v>0</v>
      </c>
      <c r="AC64" s="2"/>
      <c r="AD64" s="2"/>
      <c r="AE64" s="2"/>
      <c r="AF64" s="2"/>
      <c r="AG64" s="2"/>
      <c r="AH64" s="2"/>
      <c r="AI64" t="str">
        <f>IF($AB64&gt;0,1," ")</f>
        <v> </v>
      </c>
      <c r="AJ64" s="2"/>
      <c r="AL64" t="str">
        <f>IF($AB64&gt;0,1," ")</f>
        <v> </v>
      </c>
      <c r="AM64" s="2"/>
      <c r="AN64" s="2"/>
      <c r="AO64" t="str">
        <f>IF($AB64&gt;0,1," ")</f>
        <v> </v>
      </c>
      <c r="AP64" s="2"/>
      <c r="AQ64">
        <f t="shared" si="0"/>
      </c>
      <c r="AR64" s="2"/>
      <c r="AS64" s="2"/>
      <c r="AT64" s="2"/>
      <c r="AU64" s="2"/>
      <c r="AV64" s="2"/>
      <c r="AW64" t="str">
        <f>IF($AB64&gt;0,1," ")</f>
        <v> </v>
      </c>
      <c r="AX64" s="2"/>
      <c r="AY64" s="2"/>
      <c r="AZ64" s="2"/>
      <c r="BA64" s="2"/>
      <c r="BB64" t="str">
        <f>IF($AB64&gt;0,1," ")</f>
        <v> </v>
      </c>
      <c r="CW64" s="2"/>
    </row>
    <row r="65" spans="1:101" ht="12.75">
      <c r="A65" s="40"/>
      <c r="B65" s="40"/>
      <c r="E65" s="42"/>
      <c r="F65" s="42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AA65" t="s">
        <v>152</v>
      </c>
      <c r="AB65" s="32">
        <f t="shared" si="1"/>
        <v>0</v>
      </c>
      <c r="AC65" t="str">
        <f>IF(AB65&gt;0,1," ")</f>
        <v> </v>
      </c>
      <c r="AI65" t="str">
        <f>IF($AB65&gt;0,1," ")</f>
        <v> </v>
      </c>
      <c r="AL65" t="str">
        <f>IF($AB65&gt;0,1," ")</f>
        <v> </v>
      </c>
      <c r="AN65" t="str">
        <f>IF($AB65&gt;0,1," ")</f>
        <v> </v>
      </c>
      <c r="AQ65">
        <f t="shared" si="0"/>
      </c>
      <c r="AS65" t="str">
        <f>IF(AB65&gt;0,AB65," ")</f>
        <v> </v>
      </c>
      <c r="AT65" t="str">
        <f>IF($AB65&gt;0,1," ")</f>
        <v> </v>
      </c>
      <c r="AX65" t="str">
        <f>IF($AB65&gt;0,1," ")</f>
        <v> </v>
      </c>
      <c r="CW65"/>
    </row>
    <row r="66" spans="1:101" ht="12.75">
      <c r="A66" s="40"/>
      <c r="B66" s="40"/>
      <c r="E66" s="42"/>
      <c r="F66" s="42"/>
      <c r="G66" s="40"/>
      <c r="H66" s="40"/>
      <c r="I66" s="40"/>
      <c r="J66" s="40"/>
      <c r="K66" s="40"/>
      <c r="L66" s="40"/>
      <c r="AA66" t="s">
        <v>153</v>
      </c>
      <c r="AB66" s="32">
        <f t="shared" si="1"/>
        <v>0</v>
      </c>
      <c r="AH66" t="str">
        <f>IF(AB66&gt;0,AB66," ")</f>
        <v> </v>
      </c>
      <c r="AL66" t="str">
        <f>IF($AB66&gt;0,1," ")</f>
        <v> </v>
      </c>
      <c r="AO66" t="str">
        <f>IF($AB66&gt;0,1," ")</f>
        <v> </v>
      </c>
      <c r="AQ66">
        <f t="shared" si="0"/>
      </c>
      <c r="AU66" t="str">
        <f>IF(AB66&gt;0,AB66," ")</f>
        <v> </v>
      </c>
      <c r="BB66" t="str">
        <f>IF($AB66&gt;0,1," ")</f>
        <v> </v>
      </c>
      <c r="CW66" s="2"/>
    </row>
    <row r="67" spans="1:101" ht="12.75">
      <c r="A67" s="40"/>
      <c r="B67" s="40"/>
      <c r="E67" s="42"/>
      <c r="F67" s="42"/>
      <c r="G67" s="40"/>
      <c r="H67" s="40"/>
      <c r="I67" s="40"/>
      <c r="J67" s="40"/>
      <c r="K67" s="40"/>
      <c r="L67" s="40"/>
      <c r="AA67" s="2" t="s">
        <v>154</v>
      </c>
      <c r="AB67" s="32">
        <f t="shared" si="1"/>
        <v>0</v>
      </c>
      <c r="AC67" s="2"/>
      <c r="AD67" s="2"/>
      <c r="AE67" s="2"/>
      <c r="AF67" s="2"/>
      <c r="AG67" s="2"/>
      <c r="AH67" s="2"/>
      <c r="AI67" s="2"/>
      <c r="AJ67" s="2"/>
      <c r="AL67" s="2"/>
      <c r="AM67" s="2"/>
      <c r="AN67" s="2"/>
      <c r="AO67" s="2"/>
      <c r="AP67" s="2"/>
      <c r="AQ67">
        <f t="shared" si="0"/>
      </c>
      <c r="AR67" s="2"/>
      <c r="AS67" t="str">
        <f>IF(AB67&gt;0,AB67," ")</f>
        <v> </v>
      </c>
      <c r="AT67" t="str">
        <f>IF($AB67&gt;0,1," ")</f>
        <v> </v>
      </c>
      <c r="AU67" s="2"/>
      <c r="AV67" s="2"/>
      <c r="AW67" s="2"/>
      <c r="AX67" s="2"/>
      <c r="AY67" s="2"/>
      <c r="AZ67" s="2"/>
      <c r="BA67" s="2"/>
      <c r="BB67" s="2"/>
      <c r="CW67"/>
    </row>
    <row r="68" spans="1:101" ht="12.75">
      <c r="A68" s="40"/>
      <c r="B68" s="40"/>
      <c r="E68" s="42"/>
      <c r="F68" s="42"/>
      <c r="G68" s="40"/>
      <c r="H68" s="40"/>
      <c r="I68" s="40"/>
      <c r="J68" s="40"/>
      <c r="K68" s="40"/>
      <c r="L68" s="40"/>
      <c r="AA68" t="s">
        <v>155</v>
      </c>
      <c r="AB68" s="32">
        <f t="shared" si="1"/>
        <v>0</v>
      </c>
      <c r="AE68" t="str">
        <f>IF(AB68&gt;0,1," ")</f>
        <v> </v>
      </c>
      <c r="AH68" t="str">
        <f>IF(AB68&gt;0,AB68," ")</f>
        <v> </v>
      </c>
      <c r="AL68" t="str">
        <f>IF($AB68&gt;0,1," ")</f>
        <v> </v>
      </c>
      <c r="AO68" t="str">
        <f>IF($AB68&gt;0,1," ")</f>
        <v> </v>
      </c>
      <c r="AQ68">
        <f t="shared" si="0"/>
      </c>
      <c r="AU68" t="str">
        <f>IF(AB68&gt;0,AB68," ")</f>
        <v> </v>
      </c>
      <c r="BB68" t="str">
        <f>IF($AB68&gt;0,1," ")</f>
        <v> </v>
      </c>
      <c r="CW68"/>
    </row>
    <row r="69" spans="1:101" ht="12.75">
      <c r="A69" s="40"/>
      <c r="B69" s="40"/>
      <c r="E69" s="51"/>
      <c r="F69" s="56"/>
      <c r="G69" s="57"/>
      <c r="H69" s="57"/>
      <c r="I69" s="57"/>
      <c r="J69" s="58"/>
      <c r="K69" s="58"/>
      <c r="L69" s="40"/>
      <c r="AA69" s="2" t="s">
        <v>156</v>
      </c>
      <c r="AB69" s="32">
        <f t="shared" si="1"/>
        <v>0</v>
      </c>
      <c r="AC69" s="2"/>
      <c r="AD69" s="2"/>
      <c r="AE69" t="str">
        <f>IF(AB69&gt;0,1," ")</f>
        <v> </v>
      </c>
      <c r="AF69" s="2"/>
      <c r="AG69" s="2"/>
      <c r="AH69" s="2"/>
      <c r="AI69" s="2"/>
      <c r="AJ69" s="2"/>
      <c r="AL69" s="2"/>
      <c r="AM69" s="2"/>
      <c r="AN69" s="2"/>
      <c r="AO69" s="2"/>
      <c r="AP69" s="2"/>
      <c r="AQ69">
        <f t="shared" si="0"/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CW69" s="2"/>
    </row>
    <row r="70" spans="1:101" ht="12.75">
      <c r="A70" s="40"/>
      <c r="B70" s="40"/>
      <c r="E70" s="51"/>
      <c r="F70" s="56"/>
      <c r="G70" s="57"/>
      <c r="H70" s="57"/>
      <c r="I70" s="57"/>
      <c r="J70" s="58"/>
      <c r="K70" s="58"/>
      <c r="L70" s="40"/>
      <c r="AA70" t="s">
        <v>157</v>
      </c>
      <c r="AB70" s="32">
        <f t="shared" si="1"/>
        <v>0</v>
      </c>
      <c r="AI70" t="str">
        <f>IF($AB70&gt;0,1," ")</f>
        <v> </v>
      </c>
      <c r="AL70" t="str">
        <f>IF($AB70&gt;0,1," ")</f>
        <v> </v>
      </c>
      <c r="AO70" t="str">
        <f>IF($AB70&gt;0,1," ")</f>
        <v> </v>
      </c>
      <c r="AQ70">
        <f t="shared" si="0"/>
      </c>
      <c r="AR70" t="str">
        <f>IF(AB70&gt;0,AB70," ")</f>
        <v> </v>
      </c>
      <c r="BB70" t="str">
        <f>IF($AB70&gt;0,1," ")</f>
        <v> </v>
      </c>
      <c r="CW70"/>
    </row>
    <row r="71" spans="1:101" ht="12.75">
      <c r="A71" s="40"/>
      <c r="B71" s="40"/>
      <c r="E71" s="51"/>
      <c r="F71" s="56"/>
      <c r="G71" s="57"/>
      <c r="H71" s="57"/>
      <c r="I71" s="57"/>
      <c r="J71" s="58"/>
      <c r="K71" s="58"/>
      <c r="L71" s="40"/>
      <c r="AA71" s="2" t="s">
        <v>158</v>
      </c>
      <c r="AB71" s="32">
        <f t="shared" si="1"/>
        <v>0</v>
      </c>
      <c r="AC71" s="2"/>
      <c r="AD71" s="2"/>
      <c r="AE71" s="2"/>
      <c r="AF71" s="2"/>
      <c r="AG71" t="str">
        <f>IF($AB71&gt;0,1," ")</f>
        <v> </v>
      </c>
      <c r="AH71" s="2"/>
      <c r="AI71" s="2"/>
      <c r="AJ71" s="2"/>
      <c r="AL71" s="2"/>
      <c r="AM71" s="2"/>
      <c r="AN71" s="2"/>
      <c r="AO71" s="2"/>
      <c r="AP71" s="2"/>
      <c r="AQ71">
        <f aca="true" t="shared" si="4" ref="AQ71:AQ136">IF(AND($AN71=1,$AT71=1),1,"")</f>
      </c>
      <c r="AR71" s="2"/>
      <c r="AS71" t="str">
        <f>IF(AB71&gt;0,AB71," ")</f>
        <v> </v>
      </c>
      <c r="AT71" t="str">
        <f>IF($AB71&gt;0,1," ")</f>
        <v> </v>
      </c>
      <c r="AU71" s="2"/>
      <c r="AV71" s="2"/>
      <c r="AW71" s="2"/>
      <c r="CW71" s="2"/>
    </row>
    <row r="72" spans="1:101" ht="12.75">
      <c r="A72" s="40"/>
      <c r="B72" s="40"/>
      <c r="G72" s="40"/>
      <c r="H72" s="40"/>
      <c r="I72" s="40"/>
      <c r="J72" s="40"/>
      <c r="K72" s="40"/>
      <c r="L72" s="40"/>
      <c r="AA72" t="s">
        <v>159</v>
      </c>
      <c r="AB72" s="32">
        <f aca="true" t="shared" si="5" ref="AB72:AB137">IF(ISNUMBER(VLOOKUP(AA72,$A$31:$B$89,2,FALSE)),VLOOKUP(AA72,$A$31:$B$89,2,FALSE),0)</f>
        <v>0</v>
      </c>
      <c r="AC72" t="str">
        <f>IF(AB72&gt;0,1," ")</f>
        <v> </v>
      </c>
      <c r="AG72" t="str">
        <f>IF($AB72&gt;0,1," ")</f>
        <v> </v>
      </c>
      <c r="AL72" t="str">
        <f>IF($AB72&gt;0,1," ")</f>
        <v> </v>
      </c>
      <c r="AN72" t="str">
        <f>IF($AB72&gt;0,1," ")</f>
        <v> </v>
      </c>
      <c r="AQ72">
        <f t="shared" si="4"/>
      </c>
      <c r="AS72" t="str">
        <f>IF(AB72&gt;0,AB72," ")</f>
        <v> </v>
      </c>
      <c r="AT72" t="str">
        <f>IF($AB72&gt;0,1," ")</f>
        <v> </v>
      </c>
      <c r="AX72" t="str">
        <f>IF($AB72&gt;0,1," ")</f>
        <v> </v>
      </c>
      <c r="CW72"/>
    </row>
    <row r="73" spans="1:101" ht="12.75">
      <c r="A73" s="40"/>
      <c r="B73" s="40"/>
      <c r="G73" s="40"/>
      <c r="H73" s="40"/>
      <c r="I73" s="40"/>
      <c r="J73" s="40"/>
      <c r="K73" s="40"/>
      <c r="L73" s="40"/>
      <c r="AA73" t="s">
        <v>160</v>
      </c>
      <c r="AB73" s="32">
        <f t="shared" si="5"/>
        <v>0</v>
      </c>
      <c r="AF73" t="str">
        <f>IF(AB73&gt;0,1," ")</f>
        <v> </v>
      </c>
      <c r="AH73" t="str">
        <f>IF(AB73&gt;0,AB73," ")</f>
        <v> </v>
      </c>
      <c r="AL73" t="str">
        <f>IF($AB73&gt;0,1," ")</f>
        <v> </v>
      </c>
      <c r="AO73" t="str">
        <f>IF($AB73&gt;0,1," ")</f>
        <v> </v>
      </c>
      <c r="AQ73">
        <f t="shared" si="4"/>
      </c>
      <c r="AS73" t="str">
        <f>IF(AB73&gt;0,AB73," ")</f>
        <v> </v>
      </c>
      <c r="AT73" t="str">
        <f>IF($AB73&gt;0,1," ")</f>
        <v> </v>
      </c>
      <c r="AZ73" t="str">
        <f>IF($AB73&gt;0,1," ")</f>
        <v> </v>
      </c>
      <c r="CW73" s="2"/>
    </row>
    <row r="74" spans="7:101" ht="12.75">
      <c r="G74" s="40"/>
      <c r="H74" s="40"/>
      <c r="I74" s="40"/>
      <c r="J74" s="40"/>
      <c r="K74" s="40"/>
      <c r="L74" s="40"/>
      <c r="AA74" s="2" t="s">
        <v>161</v>
      </c>
      <c r="AB74" s="32">
        <f t="shared" si="5"/>
        <v>0</v>
      </c>
      <c r="AC74" t="str">
        <f>IF(AB74&gt;0,1," ")</f>
        <v> </v>
      </c>
      <c r="AD74" s="2"/>
      <c r="AE74" s="2"/>
      <c r="AF74" s="2"/>
      <c r="AG74" t="str">
        <f>IF($AB74&gt;0,1," ")</f>
        <v> </v>
      </c>
      <c r="AH74" s="2"/>
      <c r="AI74" s="2"/>
      <c r="AJ74" s="2"/>
      <c r="AL74" s="2"/>
      <c r="AM74" s="2"/>
      <c r="AN74" s="2"/>
      <c r="AO74" s="2"/>
      <c r="AP74" s="2"/>
      <c r="AQ74">
        <f t="shared" si="4"/>
      </c>
      <c r="AR74" s="2"/>
      <c r="AS74" s="2"/>
      <c r="AT74" s="2"/>
      <c r="AU74" t="str">
        <f>IF(AB74&gt;0,AB74," ")</f>
        <v> </v>
      </c>
      <c r="AX74" s="2"/>
      <c r="AY74" s="2"/>
      <c r="AZ74" s="2"/>
      <c r="BA74" s="2"/>
      <c r="BB74" s="2"/>
      <c r="CW74"/>
    </row>
    <row r="75" spans="7:101" ht="12.75">
      <c r="G75" s="40"/>
      <c r="H75" s="40"/>
      <c r="I75" s="40"/>
      <c r="J75" s="40"/>
      <c r="K75" s="40"/>
      <c r="L75" s="40"/>
      <c r="AA75" t="s">
        <v>162</v>
      </c>
      <c r="AB75" s="32">
        <f t="shared" si="5"/>
        <v>0</v>
      </c>
      <c r="AI75" t="str">
        <f>IF($AB75&gt;0,1," ")</f>
        <v> </v>
      </c>
      <c r="AL75" t="str">
        <f>IF($AB75&gt;0,1," ")</f>
        <v> </v>
      </c>
      <c r="AO75" t="str">
        <f>IF($AB75&gt;0,1," ")</f>
        <v> </v>
      </c>
      <c r="AQ75">
        <f t="shared" si="4"/>
      </c>
      <c r="AS75" t="str">
        <f>IF(AB75&gt;0,AB75," ")</f>
        <v> </v>
      </c>
      <c r="AT75" t="str">
        <f>IF($AB75&gt;0,1," ")</f>
        <v> </v>
      </c>
      <c r="BB75" t="str">
        <f>IF($AB75&gt;0,1," ")</f>
        <v> </v>
      </c>
      <c r="CW75"/>
    </row>
    <row r="76" spans="7:101" ht="12.75">
      <c r="G76" s="40"/>
      <c r="H76" s="40"/>
      <c r="I76" s="40"/>
      <c r="J76" s="40"/>
      <c r="K76" s="40"/>
      <c r="L76" s="40"/>
      <c r="AA76" t="s">
        <v>163</v>
      </c>
      <c r="AB76" s="32">
        <f t="shared" si="5"/>
        <v>0</v>
      </c>
      <c r="AD76" t="str">
        <f>IF(AB76&gt;0,1," ")</f>
        <v> </v>
      </c>
      <c r="AG76" t="str">
        <f>IF($AB76&gt;0,1," ")</f>
        <v> </v>
      </c>
      <c r="AL76" t="str">
        <f>IF($AB76&gt;0,1," ")</f>
        <v> </v>
      </c>
      <c r="AN76" t="str">
        <f>IF($AB76&gt;0,1," ")</f>
        <v> </v>
      </c>
      <c r="AQ76">
        <f t="shared" si="4"/>
      </c>
      <c r="AS76" t="str">
        <f>IF(AB76&gt;0,AB76," ")</f>
        <v> </v>
      </c>
      <c r="AT76" t="str">
        <f>IF($AB76&gt;0,1," ")</f>
        <v> </v>
      </c>
      <c r="AY76" t="str">
        <f>IF($AB76&gt;0,1," ")</f>
        <v> </v>
      </c>
      <c r="BA76" t="str">
        <f>IF($AB76&gt;0,1," ")</f>
        <v> </v>
      </c>
      <c r="CW76" s="2"/>
    </row>
    <row r="77" spans="7:101" ht="12.75">
      <c r="G77" s="40"/>
      <c r="H77" s="40"/>
      <c r="I77" s="40"/>
      <c r="J77" s="40"/>
      <c r="K77" s="40"/>
      <c r="L77" s="40"/>
      <c r="AA77" s="2" t="s">
        <v>164</v>
      </c>
      <c r="AB77" s="32">
        <f t="shared" si="5"/>
        <v>0</v>
      </c>
      <c r="AC77" s="2"/>
      <c r="AD77" s="2"/>
      <c r="AE77" s="2"/>
      <c r="AF77" s="2"/>
      <c r="AG77" s="2"/>
      <c r="AH77" s="2"/>
      <c r="AI77" s="2"/>
      <c r="AJ77" s="2"/>
      <c r="AL77" s="2"/>
      <c r="AM77" s="2"/>
      <c r="AN77" s="2"/>
      <c r="AO77" s="2"/>
      <c r="AP77" s="2"/>
      <c r="AQ77">
        <f t="shared" si="4"/>
      </c>
      <c r="AR77" s="2"/>
      <c r="AS77" t="str">
        <f>IF(AB77&gt;0,AB77," ")</f>
        <v> </v>
      </c>
      <c r="AT77" t="str">
        <f>IF($AB77&gt;0,1," ")</f>
        <v> </v>
      </c>
      <c r="AU77" s="2"/>
      <c r="AV77" s="2"/>
      <c r="AW77" s="2"/>
      <c r="AX77" s="2"/>
      <c r="AY77" s="2"/>
      <c r="AZ77" s="2"/>
      <c r="BA77" s="2"/>
      <c r="BB77" s="2"/>
      <c r="CW77"/>
    </row>
    <row r="78" spans="7:101" ht="12.75">
      <c r="G78" s="40"/>
      <c r="H78" s="40"/>
      <c r="I78" s="40"/>
      <c r="J78" s="40"/>
      <c r="K78" s="40"/>
      <c r="L78" s="40"/>
      <c r="AA78" t="s">
        <v>165</v>
      </c>
      <c r="AB78" s="32">
        <f t="shared" si="5"/>
        <v>1</v>
      </c>
      <c r="AD78">
        <f>IF(AB78&gt;0,1," ")</f>
        <v>1</v>
      </c>
      <c r="AI78">
        <f>IF($AB78&gt;0,1," ")</f>
        <v>1</v>
      </c>
      <c r="AK78">
        <f>IF($AB78&gt;0,1," ")</f>
        <v>1</v>
      </c>
      <c r="AN78">
        <f>IF($AB78&gt;0,1," ")</f>
        <v>1</v>
      </c>
      <c r="AQ78">
        <f t="shared" si="4"/>
        <v>1</v>
      </c>
      <c r="AS78">
        <f>IF(AB78&gt;0,AB78," ")</f>
        <v>1</v>
      </c>
      <c r="AT78">
        <f>IF($AB78&gt;0,1," ")</f>
        <v>1</v>
      </c>
      <c r="AZ78">
        <f>IF($AB78&gt;0,1," ")</f>
        <v>1</v>
      </c>
      <c r="CW78"/>
    </row>
    <row r="79" spans="7:101" ht="12.75">
      <c r="G79" s="40"/>
      <c r="H79" s="40"/>
      <c r="I79" s="40"/>
      <c r="J79" s="40"/>
      <c r="K79" s="40"/>
      <c r="L79" s="40"/>
      <c r="AA79" s="2" t="s">
        <v>166</v>
      </c>
      <c r="AB79" s="32">
        <f t="shared" si="5"/>
        <v>0</v>
      </c>
      <c r="AC79" s="2"/>
      <c r="AD79" s="2"/>
      <c r="AE79" s="2"/>
      <c r="AF79" s="2"/>
      <c r="AG79" s="2"/>
      <c r="AH79" s="2"/>
      <c r="AI79" s="2"/>
      <c r="AJ79" s="2"/>
      <c r="AK79"/>
      <c r="AL79" s="2"/>
      <c r="AM79" s="2"/>
      <c r="AN79" s="2"/>
      <c r="AO79" s="2"/>
      <c r="AP79" s="2"/>
      <c r="AQ79">
        <f t="shared" si="4"/>
      </c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CW79" s="2"/>
    </row>
    <row r="80" spans="7:101" ht="12.75">
      <c r="G80" s="40"/>
      <c r="H80" s="40"/>
      <c r="I80" s="40"/>
      <c r="J80" s="40"/>
      <c r="K80" s="40"/>
      <c r="L80" s="40"/>
      <c r="AA80" s="2" t="s">
        <v>98</v>
      </c>
      <c r="AB80" s="32">
        <f t="shared" si="5"/>
        <v>0</v>
      </c>
      <c r="AC80" s="2"/>
      <c r="AD80" s="2"/>
      <c r="AE80" s="2"/>
      <c r="AF80" s="2"/>
      <c r="AG80" t="str">
        <f>IF($AB80&gt;0,1," ")</f>
        <v> </v>
      </c>
      <c r="AH80" s="2"/>
      <c r="AI80" s="2"/>
      <c r="AJ80" s="2"/>
      <c r="AL80" t="str">
        <f>IF($AB80&gt;0,1," ")</f>
        <v> </v>
      </c>
      <c r="AM80" s="2"/>
      <c r="AN80" s="2"/>
      <c r="AO80" s="2"/>
      <c r="AP80" t="str">
        <f>IF($AB80&gt;0,1," ")</f>
        <v> </v>
      </c>
      <c r="AQ80">
        <f t="shared" si="4"/>
      </c>
      <c r="AR80" s="2"/>
      <c r="AS80" s="2"/>
      <c r="AT80" s="2"/>
      <c r="AU80" s="2"/>
      <c r="AV80" s="2"/>
      <c r="AW80" t="str">
        <f>IF($AB80&gt;0,1," ")</f>
        <v> </v>
      </c>
      <c r="AX80" s="2"/>
      <c r="AY80" s="2"/>
      <c r="AZ80" s="2"/>
      <c r="BA80" s="2"/>
      <c r="BB80" t="str">
        <f>IF($AB80&gt;0,1," ")</f>
        <v> </v>
      </c>
      <c r="CW80"/>
    </row>
    <row r="81" spans="27:101" ht="12.75">
      <c r="AA81" s="2" t="s">
        <v>99</v>
      </c>
      <c r="AB81" s="32">
        <f t="shared" si="5"/>
        <v>0</v>
      </c>
      <c r="AC81" s="2"/>
      <c r="AD81" s="2"/>
      <c r="AE81" s="2"/>
      <c r="AF81" s="2"/>
      <c r="AG81" t="str">
        <f>IF($AB81&gt;0,1," ")</f>
        <v> </v>
      </c>
      <c r="AH81" s="2"/>
      <c r="AI81" s="2"/>
      <c r="AJ81" s="2"/>
      <c r="AL81" t="str">
        <f>IF($AB81&gt;0,1," ")</f>
        <v> </v>
      </c>
      <c r="AP81" t="str">
        <f>IF($AB81&gt;0,1," ")</f>
        <v> </v>
      </c>
      <c r="AQ81">
        <f t="shared" si="4"/>
      </c>
      <c r="AR81" s="2"/>
      <c r="AS81" s="2"/>
      <c r="AT81" s="2"/>
      <c r="AU81" s="2"/>
      <c r="AV81" s="2"/>
      <c r="AW81" t="str">
        <f>IF($AB81&gt;0,1," ")</f>
        <v> </v>
      </c>
      <c r="AX81" s="2"/>
      <c r="AY81" s="2"/>
      <c r="AZ81" s="2"/>
      <c r="BA81" s="2"/>
      <c r="BB81" t="str">
        <f>IF($AB81&gt;0,1," ")</f>
        <v> </v>
      </c>
      <c r="CW81" s="2"/>
    </row>
    <row r="82" spans="27:101" ht="12.75">
      <c r="AA82" s="2" t="s">
        <v>167</v>
      </c>
      <c r="AB82" s="32">
        <f t="shared" si="5"/>
        <v>0</v>
      </c>
      <c r="AC82" s="2"/>
      <c r="AD82" s="2"/>
      <c r="AE82" s="2"/>
      <c r="AF82" s="2"/>
      <c r="AG82" s="2"/>
      <c r="AH82" s="2"/>
      <c r="AI82" s="2"/>
      <c r="AJ82" s="2"/>
      <c r="AL82" s="2"/>
      <c r="AM82" s="2"/>
      <c r="AN82" s="2"/>
      <c r="AO82" s="2"/>
      <c r="AP82" s="2"/>
      <c r="AQ82">
        <f t="shared" si="4"/>
      </c>
      <c r="AR82" s="2"/>
      <c r="AS82" t="str">
        <f>IF(AB82&gt;0,AB82," ")</f>
        <v> </v>
      </c>
      <c r="AT82" t="str">
        <f>IF($AB82&gt;0,1," ")</f>
        <v> </v>
      </c>
      <c r="AU82" s="2"/>
      <c r="AV82" s="2"/>
      <c r="AW82" s="2"/>
      <c r="CW82" s="2"/>
    </row>
    <row r="83" spans="27:101" ht="12.75">
      <c r="AA83" t="s">
        <v>168</v>
      </c>
      <c r="AB83" s="32">
        <f t="shared" si="5"/>
        <v>0</v>
      </c>
      <c r="AC83" t="str">
        <f>IF(AB83&gt;0,1," ")</f>
        <v> </v>
      </c>
      <c r="AI83" t="str">
        <f>IF($AB83&gt;0,1," ")</f>
        <v> </v>
      </c>
      <c r="AL83" t="str">
        <f>IF($AB83&gt;0,1," ")</f>
        <v> </v>
      </c>
      <c r="AO83" t="str">
        <f>IF($AB83&gt;0,1," ")</f>
        <v> </v>
      </c>
      <c r="AQ83">
        <f t="shared" si="4"/>
      </c>
      <c r="AS83" t="str">
        <f>IF(AB83&gt;0,AB83," ")</f>
        <v> </v>
      </c>
      <c r="AT83" t="str">
        <f>IF($AB83&gt;0,1," ")</f>
        <v> </v>
      </c>
      <c r="BB83" t="str">
        <f>IF($AB83&gt;0,1," ")</f>
        <v> </v>
      </c>
      <c r="CW83"/>
    </row>
    <row r="84" spans="27:101" ht="12.75">
      <c r="AA84" s="2" t="s">
        <v>169</v>
      </c>
      <c r="AB84" s="32">
        <f t="shared" si="5"/>
        <v>0</v>
      </c>
      <c r="AC84" s="2"/>
      <c r="AD84" s="2"/>
      <c r="AE84" s="2"/>
      <c r="AF84" s="2"/>
      <c r="AG84" s="2"/>
      <c r="AH84" s="2"/>
      <c r="AI84" s="2"/>
      <c r="AJ84" s="2"/>
      <c r="AL84" s="2"/>
      <c r="AM84" s="2"/>
      <c r="AN84" s="2"/>
      <c r="AO84" s="2"/>
      <c r="AP84" s="2"/>
      <c r="AQ84">
        <f t="shared" si="4"/>
      </c>
      <c r="AR84" s="2"/>
      <c r="AS84" t="str">
        <f>IF(AB84&gt;0,AB84," ")</f>
        <v> </v>
      </c>
      <c r="AT84" t="str">
        <f>IF($AB84&gt;0,1," ")</f>
        <v> </v>
      </c>
      <c r="AU84" s="2"/>
      <c r="AV84" s="2"/>
      <c r="AW84" s="2"/>
      <c r="CW84" s="2"/>
    </row>
    <row r="85" spans="27:101" ht="12.75">
      <c r="AA85" s="2" t="s">
        <v>170</v>
      </c>
      <c r="AB85" s="32">
        <f t="shared" si="5"/>
        <v>0</v>
      </c>
      <c r="AC85" s="2"/>
      <c r="AD85" s="2"/>
      <c r="AE85" s="2"/>
      <c r="AF85" s="2"/>
      <c r="AG85" s="2"/>
      <c r="AH85" s="2"/>
      <c r="AI85" s="2"/>
      <c r="AJ85" s="2"/>
      <c r="AK85"/>
      <c r="AL85" s="2"/>
      <c r="AM85" s="2"/>
      <c r="AN85" s="2"/>
      <c r="AO85" s="2"/>
      <c r="AP85" s="2"/>
      <c r="AQ85">
        <f t="shared" si="4"/>
      </c>
      <c r="AR85" t="str">
        <f>IF(AB85&gt;0,AB85," ")</f>
        <v> </v>
      </c>
      <c r="AS85" s="2"/>
      <c r="AT85" s="2"/>
      <c r="AU85" s="2"/>
      <c r="AV85" s="2"/>
      <c r="AW85" s="2"/>
      <c r="AX85" s="2"/>
      <c r="AY85" s="2"/>
      <c r="AZ85" s="2"/>
      <c r="BA85" s="2"/>
      <c r="BB85" s="2"/>
      <c r="CW85" s="2"/>
    </row>
    <row r="86" spans="27:101" ht="12.75">
      <c r="AA86" s="2" t="s">
        <v>171</v>
      </c>
      <c r="AB86" s="32">
        <f t="shared" si="5"/>
        <v>0</v>
      </c>
      <c r="AC86" s="2"/>
      <c r="AD86" s="2"/>
      <c r="AE86" s="2"/>
      <c r="AF86" s="2"/>
      <c r="AG86" s="2"/>
      <c r="AH86" s="2"/>
      <c r="AI86" s="2"/>
      <c r="AJ86" s="2"/>
      <c r="AK86"/>
      <c r="AL86" s="2"/>
      <c r="AM86" s="2"/>
      <c r="AN86" s="2"/>
      <c r="AO86" s="2"/>
      <c r="AP86" s="2"/>
      <c r="AQ86">
        <f t="shared" si="4"/>
      </c>
      <c r="AR86" s="2"/>
      <c r="AS86" t="str">
        <f>IF(AB86&gt;0,AB86," ")</f>
        <v> </v>
      </c>
      <c r="AT86" t="str">
        <f>IF($AB86&gt;0,1," ")</f>
        <v> </v>
      </c>
      <c r="AU86" s="2"/>
      <c r="AV86" s="2"/>
      <c r="AW86" s="2"/>
      <c r="AX86" s="2"/>
      <c r="AY86" s="2"/>
      <c r="AZ86" s="2"/>
      <c r="BA86" s="2"/>
      <c r="BB86" s="2"/>
      <c r="CW86" s="2"/>
    </row>
    <row r="87" spans="27:101" ht="12.75">
      <c r="AA87" t="s">
        <v>172</v>
      </c>
      <c r="AB87" s="32">
        <f t="shared" si="5"/>
        <v>0</v>
      </c>
      <c r="AI87" t="str">
        <f>IF($AB87&gt;0,1," ")</f>
        <v> </v>
      </c>
      <c r="AL87" t="str">
        <f>IF($AB87&gt;0,1," ")</f>
        <v> </v>
      </c>
      <c r="AO87" t="str">
        <f>IF($AB87&gt;0,1," ")</f>
        <v> </v>
      </c>
      <c r="AQ87">
        <f t="shared" si="4"/>
      </c>
      <c r="AR87" t="str">
        <f>IF(AB87&gt;0,AB87," ")</f>
        <v> </v>
      </c>
      <c r="BB87" t="str">
        <f>IF($AB87&gt;0,1," ")</f>
        <v> </v>
      </c>
      <c r="CW87"/>
    </row>
    <row r="88" spans="27:101" ht="12.75">
      <c r="AA88" t="s">
        <v>173</v>
      </c>
      <c r="AB88" s="32">
        <f t="shared" si="5"/>
        <v>0</v>
      </c>
      <c r="AI88" t="str">
        <f>IF($AB88&gt;0,1," ")</f>
        <v> </v>
      </c>
      <c r="AL88" t="str">
        <f>IF($AB88&gt;0,1," ")</f>
        <v> </v>
      </c>
      <c r="AN88" t="str">
        <f>IF($AB88&gt;0,1," ")</f>
        <v> </v>
      </c>
      <c r="AQ88">
        <f t="shared" si="4"/>
      </c>
      <c r="AW88" t="str">
        <f>IF($AB88&gt;0,1," ")</f>
        <v> </v>
      </c>
      <c r="AY88" t="str">
        <f>IF($AB88&gt;0,1," ")</f>
        <v> </v>
      </c>
      <c r="CW88"/>
    </row>
    <row r="89" spans="27:101" ht="12.75">
      <c r="AA89" t="s">
        <v>174</v>
      </c>
      <c r="AB89" s="32">
        <f t="shared" si="5"/>
        <v>0</v>
      </c>
      <c r="AD89" t="str">
        <f>IF(AB89&gt;0,1," ")</f>
        <v> </v>
      </c>
      <c r="AG89" t="str">
        <f>IF($AB89&gt;0,1," ")</f>
        <v> </v>
      </c>
      <c r="AL89" t="str">
        <f>IF($AB89&gt;0,1," ")</f>
        <v> </v>
      </c>
      <c r="AN89" t="str">
        <f>IF($AB89&gt;0,1," ")</f>
        <v> </v>
      </c>
      <c r="AQ89">
        <f t="shared" si="4"/>
      </c>
      <c r="AS89" t="str">
        <f>IF(AB89&gt;0,AB89," ")</f>
        <v> </v>
      </c>
      <c r="AT89" t="str">
        <f>IF($AB89&gt;0,1," ")</f>
        <v> </v>
      </c>
      <c r="BB89" t="str">
        <f>IF($AB89&gt;0,1," ")</f>
        <v> </v>
      </c>
      <c r="CW89"/>
    </row>
    <row r="90" spans="27:101" ht="12.75">
      <c r="AA90" t="s">
        <v>175</v>
      </c>
      <c r="AB90" s="32">
        <f t="shared" si="5"/>
        <v>0</v>
      </c>
      <c r="AD90" t="str">
        <f>IF(AB90&gt;0,1," ")</f>
        <v> </v>
      </c>
      <c r="AI90" t="str">
        <f>IF($AB90&gt;0,1," ")</f>
        <v> </v>
      </c>
      <c r="AL90" t="str">
        <f>IF($AB90&gt;0,1," ")</f>
        <v> </v>
      </c>
      <c r="AN90" t="str">
        <f>IF($AB90&gt;0,1," ")</f>
        <v> </v>
      </c>
      <c r="AQ90">
        <f t="shared" si="4"/>
      </c>
      <c r="AS90" t="str">
        <f>IF(AB90&gt;0,AB90," ")</f>
        <v> </v>
      </c>
      <c r="AT90" t="str">
        <f>IF($AB90&gt;0,1," ")</f>
        <v> </v>
      </c>
      <c r="AX90" t="str">
        <f>IF($AB90&gt;0,1," ")</f>
        <v> </v>
      </c>
      <c r="CW90"/>
    </row>
    <row r="91" spans="27:101" ht="12.75">
      <c r="AA91" t="s">
        <v>176</v>
      </c>
      <c r="AB91" s="32">
        <f t="shared" si="5"/>
        <v>0</v>
      </c>
      <c r="AF91" t="str">
        <f>IF(AB91&gt;0,1," ")</f>
        <v> </v>
      </c>
      <c r="AG91" t="str">
        <f>IF($AB91&gt;0,1," ")</f>
        <v> </v>
      </c>
      <c r="AL91" t="str">
        <f>IF($AB91&gt;0,1," ")</f>
        <v> </v>
      </c>
      <c r="AO91" t="str">
        <f>IF($AB91&gt;0,1," ")</f>
        <v> </v>
      </c>
      <c r="AQ91">
        <f t="shared" si="4"/>
      </c>
      <c r="AS91" t="str">
        <f>IF(AB91&gt;0,AB91," ")</f>
        <v> </v>
      </c>
      <c r="AT91" t="str">
        <f>IF($AB91&gt;0,1," ")</f>
        <v> </v>
      </c>
      <c r="BB91" t="str">
        <f>IF($AB91&gt;0,1," ")</f>
        <v> </v>
      </c>
      <c r="CW91"/>
    </row>
    <row r="92" spans="27:101" ht="12.75">
      <c r="AA92" t="s">
        <v>177</v>
      </c>
      <c r="AB92" s="32">
        <f t="shared" si="5"/>
        <v>0</v>
      </c>
      <c r="AI92" t="str">
        <f>IF($AB92&gt;0,1," ")</f>
        <v> </v>
      </c>
      <c r="AK92" t="str">
        <f>IF($AB92&gt;0,1," ")</f>
        <v> </v>
      </c>
      <c r="AN92" t="str">
        <f>IF($AB92&gt;0,1," ")</f>
        <v> </v>
      </c>
      <c r="AQ92">
        <f t="shared" si="4"/>
      </c>
      <c r="AS92" t="str">
        <f>IF(AB92&gt;0,AB92," ")</f>
        <v> </v>
      </c>
      <c r="AT92" t="str">
        <f>IF($AB92&gt;0,1," ")</f>
        <v> </v>
      </c>
      <c r="AX92" t="str">
        <f>IF($AB92&gt;0,1," ")</f>
        <v> </v>
      </c>
      <c r="CW92"/>
    </row>
    <row r="93" spans="27:101" ht="12.75">
      <c r="AA93" s="2" t="s">
        <v>178</v>
      </c>
      <c r="AB93" s="32">
        <f t="shared" si="5"/>
        <v>0</v>
      </c>
      <c r="AC93" s="2"/>
      <c r="AD93" s="2"/>
      <c r="AE93" s="2"/>
      <c r="AF93" s="2"/>
      <c r="AG93" s="2"/>
      <c r="AH93" s="2"/>
      <c r="AI93" t="str">
        <f>IF($AB93&gt;0,1," ")</f>
        <v> </v>
      </c>
      <c r="AJ93" s="2"/>
      <c r="AL93" t="str">
        <f>IF($AB93&gt;0,1," ")</f>
        <v> </v>
      </c>
      <c r="AM93" s="2"/>
      <c r="AN93" s="2"/>
      <c r="AO93" t="str">
        <f>IF($AB93&gt;0,1," ")</f>
        <v> </v>
      </c>
      <c r="AP93" s="2"/>
      <c r="AQ93">
        <f t="shared" si="4"/>
      </c>
      <c r="AR93" t="str">
        <f>IF($AB93&gt;0,1," ")</f>
        <v> </v>
      </c>
      <c r="AS93" s="2"/>
      <c r="AT93" s="2"/>
      <c r="AU93" s="2"/>
      <c r="AV93" s="2"/>
      <c r="AW93" s="2"/>
      <c r="AX93" s="2"/>
      <c r="AY93" s="2"/>
      <c r="AZ93" s="2"/>
      <c r="BA93" s="2"/>
      <c r="BB93" t="str">
        <f>IF($AB93&gt;0,1," ")</f>
        <v> </v>
      </c>
      <c r="CW93" s="2"/>
    </row>
    <row r="94" spans="27:101" ht="12.75">
      <c r="AA94" s="2" t="s">
        <v>179</v>
      </c>
      <c r="AB94" s="32">
        <f t="shared" si="5"/>
        <v>0</v>
      </c>
      <c r="AC94" t="str">
        <f>IF(AB94&gt;0,1," ")</f>
        <v> </v>
      </c>
      <c r="AD94" s="2"/>
      <c r="AE94" s="2"/>
      <c r="AF94" s="2"/>
      <c r="AG94" s="2"/>
      <c r="AH94" s="2"/>
      <c r="AI94" s="2"/>
      <c r="AJ94" s="2"/>
      <c r="AL94" s="2"/>
      <c r="AM94" s="2"/>
      <c r="AN94" s="2"/>
      <c r="AO94" s="2"/>
      <c r="AP94" s="2"/>
      <c r="AQ94">
        <f t="shared" si="4"/>
      </c>
      <c r="AR94" s="2"/>
      <c r="AS94" t="str">
        <f>IF(AB94&gt;0,AB94," ")</f>
        <v> </v>
      </c>
      <c r="AT94" t="str">
        <f>IF($AB94&gt;0,1," ")</f>
        <v> </v>
      </c>
      <c r="AU94" s="2"/>
      <c r="AV94" s="2"/>
      <c r="AW94" s="2"/>
      <c r="CW94" s="2"/>
    </row>
    <row r="95" spans="27:101" ht="12.75">
      <c r="AA95" t="s">
        <v>180</v>
      </c>
      <c r="AB95" s="32">
        <f t="shared" si="5"/>
        <v>0</v>
      </c>
      <c r="AI95" t="str">
        <f>IF($AB95&gt;0,1," ")</f>
        <v> </v>
      </c>
      <c r="AL95" t="str">
        <f>IF($AB95&gt;0,1," ")</f>
        <v> </v>
      </c>
      <c r="AO95" t="str">
        <f>IF($AB95&gt;0,1," ")</f>
        <v> </v>
      </c>
      <c r="AQ95">
        <f t="shared" si="4"/>
      </c>
      <c r="AS95" t="str">
        <f>IF(AB95&gt;0,AB95," ")</f>
        <v> </v>
      </c>
      <c r="AT95" t="str">
        <f>IF($AB95&gt;0,1," ")</f>
        <v> </v>
      </c>
      <c r="BB95" t="str">
        <f>IF($AB95&gt;0,1," ")</f>
        <v> </v>
      </c>
      <c r="CW95"/>
    </row>
    <row r="96" spans="27:101" ht="12.75">
      <c r="AA96" s="2" t="s">
        <v>181</v>
      </c>
      <c r="AB96" s="32">
        <f t="shared" si="5"/>
        <v>0</v>
      </c>
      <c r="AC96" s="2"/>
      <c r="AD96" s="2"/>
      <c r="AE96" s="2"/>
      <c r="AF96" s="2"/>
      <c r="AG96" t="str">
        <f>IF($AB96&gt;0,1," ")</f>
        <v> </v>
      </c>
      <c r="AH96" s="2"/>
      <c r="AI96" s="2"/>
      <c r="AJ96" s="2"/>
      <c r="AL96" s="2"/>
      <c r="AM96" s="2"/>
      <c r="AN96" s="2"/>
      <c r="AO96" s="2"/>
      <c r="AP96" s="2"/>
      <c r="AQ96">
        <f t="shared" si="4"/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CW96" s="2"/>
    </row>
    <row r="97" spans="27:101" ht="12.75">
      <c r="AA97" s="2" t="s">
        <v>182</v>
      </c>
      <c r="AB97" s="32">
        <f t="shared" si="5"/>
        <v>0</v>
      </c>
      <c r="AC97" s="2"/>
      <c r="AD97" s="2"/>
      <c r="AE97" s="2"/>
      <c r="AF97" s="2"/>
      <c r="AG97" s="2"/>
      <c r="AH97" s="2"/>
      <c r="AI97" s="2"/>
      <c r="AJ97" s="2"/>
      <c r="AL97" s="2"/>
      <c r="AM97" s="2"/>
      <c r="AN97" s="2"/>
      <c r="AO97" s="2"/>
      <c r="AP97" s="2"/>
      <c r="AQ97">
        <f t="shared" si="4"/>
      </c>
      <c r="AR97" s="2"/>
      <c r="AS97" t="str">
        <f>IF(AB97&gt;0,AB97," ")</f>
        <v> </v>
      </c>
      <c r="AT97" t="str">
        <f>IF($AB97&gt;0,1," ")</f>
        <v> </v>
      </c>
      <c r="AU97" s="2"/>
      <c r="AV97" s="2"/>
      <c r="AW97" s="2"/>
      <c r="AX97" s="2"/>
      <c r="AY97" s="2"/>
      <c r="AZ97" s="2"/>
      <c r="BA97" s="2"/>
      <c r="BB97" s="2"/>
      <c r="CW97" s="2"/>
    </row>
    <row r="98" spans="27:101" ht="12.75">
      <c r="AA98" t="s">
        <v>183</v>
      </c>
      <c r="AB98" s="32">
        <f t="shared" si="5"/>
        <v>0</v>
      </c>
      <c r="AG98" t="str">
        <f>IF($AB98&gt;0,1," ")</f>
        <v> </v>
      </c>
      <c r="AJ98" t="str">
        <f>IF($AB98&gt;0,1," ")</f>
        <v> </v>
      </c>
      <c r="AM98" t="str">
        <f>IF($AB98&gt;0,1," ")</f>
        <v> </v>
      </c>
      <c r="AN98" t="str">
        <f>IF($AB98&gt;0,1," ")</f>
        <v> </v>
      </c>
      <c r="AQ98">
        <f t="shared" si="4"/>
      </c>
      <c r="AS98" t="str">
        <f>IF(AB98&gt;0,AB98," ")</f>
        <v> </v>
      </c>
      <c r="AT98" t="str">
        <f>IF($AB98&gt;0,1," ")</f>
        <v> </v>
      </c>
      <c r="AY98" t="str">
        <f>IF($AB98&gt;0,1," ")</f>
        <v> </v>
      </c>
      <c r="CW98"/>
    </row>
    <row r="99" spans="27:101" ht="12.75">
      <c r="AA99" t="s">
        <v>184</v>
      </c>
      <c r="AB99" s="32">
        <f t="shared" si="5"/>
        <v>0</v>
      </c>
      <c r="AD99" t="str">
        <f>IF(AB99&gt;0,1," ")</f>
        <v> </v>
      </c>
      <c r="AQ99">
        <f t="shared" si="4"/>
      </c>
      <c r="AS99" t="str">
        <f>IF(AB99&gt;0,AB99," ")</f>
        <v> </v>
      </c>
      <c r="AT99" t="str">
        <f>IF($AB99&gt;0,1," ")</f>
        <v> </v>
      </c>
      <c r="CW99"/>
    </row>
    <row r="100" spans="27:101" ht="12.75">
      <c r="AA100" t="s">
        <v>185</v>
      </c>
      <c r="AB100" s="32">
        <f t="shared" si="5"/>
        <v>0</v>
      </c>
      <c r="AG100" t="str">
        <f>IF($AB100&gt;0,1," ")</f>
        <v> </v>
      </c>
      <c r="AK100" t="str">
        <f>IF($AB100&gt;0,1," ")</f>
        <v> </v>
      </c>
      <c r="AO100" t="str">
        <f>IF($AB100&gt;0,1," ")</f>
        <v> </v>
      </c>
      <c r="AQ100">
        <f t="shared" si="4"/>
      </c>
      <c r="AR100" t="str">
        <f>IF(AB100&gt;0,AB100," ")</f>
        <v> </v>
      </c>
      <c r="BB100" t="str">
        <f>IF($AB100&gt;0,1," ")</f>
        <v> </v>
      </c>
      <c r="CW100" s="2"/>
    </row>
    <row r="101" spans="27:101" ht="12.75">
      <c r="AA101" s="2" t="s">
        <v>86</v>
      </c>
      <c r="AB101" s="32">
        <f t="shared" si="5"/>
        <v>0</v>
      </c>
      <c r="AC101" s="2"/>
      <c r="AD101" s="2"/>
      <c r="AE101" s="2"/>
      <c r="AF101" s="2"/>
      <c r="AG101" t="str">
        <f>IF($AB101&gt;0,1," ")</f>
        <v> </v>
      </c>
      <c r="AH101" s="2"/>
      <c r="AI101" s="2"/>
      <c r="AJ101" s="2"/>
      <c r="AK101" t="str">
        <f>IF($AB101&gt;0,1," ")</f>
        <v> </v>
      </c>
      <c r="AL101" s="2"/>
      <c r="AM101" t="str">
        <f>IF($AB101&gt;0,1," ")</f>
        <v> </v>
      </c>
      <c r="AN101" s="2"/>
      <c r="AO101" s="2"/>
      <c r="AP101" t="str">
        <f>IF($AB101&gt;0,1," ")</f>
        <v> </v>
      </c>
      <c r="AQ101">
        <f t="shared" si="4"/>
      </c>
      <c r="AR101" s="2"/>
      <c r="AS101" s="2"/>
      <c r="AT101" s="2"/>
      <c r="AU101" s="2"/>
      <c r="AV101" s="2"/>
      <c r="AW101" t="str">
        <f>IF($AB101&gt;0,1," ")</f>
        <v> </v>
      </c>
      <c r="AX101" s="2"/>
      <c r="AY101" s="2"/>
      <c r="AZ101" s="2"/>
      <c r="BA101" s="2"/>
      <c r="BB101" t="str">
        <f>IF($AB101&gt;0,1," ")</f>
        <v> </v>
      </c>
      <c r="CW101" s="2"/>
    </row>
    <row r="102" spans="1:101" ht="12.75">
      <c r="A102" s="59" t="s">
        <v>73</v>
      </c>
      <c r="AA102" s="2" t="s">
        <v>87</v>
      </c>
      <c r="AB102" s="32">
        <f t="shared" si="5"/>
        <v>0</v>
      </c>
      <c r="AC102" s="2"/>
      <c r="AD102" s="2"/>
      <c r="AE102" s="2"/>
      <c r="AF102" s="2"/>
      <c r="AG102" t="str">
        <f>IF($AB102&gt;0,1," ")</f>
        <v> </v>
      </c>
      <c r="AH102" s="2"/>
      <c r="AI102" s="2"/>
      <c r="AJ102" s="2"/>
      <c r="AK102" t="str">
        <f>IF($AB102&gt;0,1," ")</f>
        <v> </v>
      </c>
      <c r="AL102" s="2"/>
      <c r="AM102" t="str">
        <f>IF($AB102&gt;0,1," ")</f>
        <v> </v>
      </c>
      <c r="AN102" t="str">
        <f>IF(AA101&gt;0,IF(AC101="NORTHERN BROOK LAMPREY",IF(AA102&gt;0,1," ")," ")," ")</f>
        <v> </v>
      </c>
      <c r="AP102" t="str">
        <f>IF($AB102&gt;0,1," ")</f>
        <v> </v>
      </c>
      <c r="AQ102">
        <f t="shared" si="4"/>
      </c>
      <c r="AR102" s="2"/>
      <c r="AS102" s="2"/>
      <c r="AT102" s="2"/>
      <c r="AU102" s="2"/>
      <c r="AV102" s="2"/>
      <c r="AW102" t="str">
        <f>IF($AB102&gt;0,1," ")</f>
        <v> </v>
      </c>
      <c r="AX102" s="2"/>
      <c r="AY102" s="2"/>
      <c r="AZ102" s="2"/>
      <c r="BA102" s="2"/>
      <c r="BB102" t="str">
        <f>IF($AB102&gt;0,1," ")</f>
        <v> </v>
      </c>
      <c r="CW102"/>
    </row>
    <row r="103" spans="1:101" ht="12.75">
      <c r="A103" t="s">
        <v>74</v>
      </c>
      <c r="B103" t="s">
        <v>75</v>
      </c>
      <c r="I103" s="2"/>
      <c r="J103" s="2"/>
      <c r="K103" s="2"/>
      <c r="AA103" t="s">
        <v>186</v>
      </c>
      <c r="AB103" s="32">
        <f t="shared" si="5"/>
        <v>0</v>
      </c>
      <c r="AQ103">
        <f t="shared" si="4"/>
      </c>
      <c r="AS103" t="str">
        <f>IF(AB103&gt;0,AB103," ")</f>
        <v> </v>
      </c>
      <c r="AT103" t="str">
        <f>IF($AB103&gt;0,1," ")</f>
        <v> </v>
      </c>
      <c r="CW103"/>
    </row>
    <row r="104" spans="1:101" ht="12.75">
      <c r="A104">
        <f>IF($D$10&gt;1.9,20,"")</f>
        <v>20</v>
      </c>
      <c r="AA104" t="s">
        <v>187</v>
      </c>
      <c r="AB104" s="32">
        <f t="shared" si="5"/>
        <v>0</v>
      </c>
      <c r="AC104" t="str">
        <f>IF(AB104&gt;0,1," ")</f>
        <v> </v>
      </c>
      <c r="AG104" t="str">
        <f>IF($AB104&gt;0,1," ")</f>
        <v> </v>
      </c>
      <c r="AK104" t="str">
        <f>IF($AB104&gt;0,1," ")</f>
        <v> </v>
      </c>
      <c r="AN104" t="str">
        <f>IF($AB104&gt;0,1," ")</f>
        <v> </v>
      </c>
      <c r="AQ104">
        <f t="shared" si="4"/>
      </c>
      <c r="AS104" t="str">
        <f>IF(AB104&gt;0,AB104," ")</f>
        <v> </v>
      </c>
      <c r="AT104" t="str">
        <f>IF($AB104&gt;0,1," ")</f>
        <v> </v>
      </c>
      <c r="AX104" t="str">
        <f>IF($AB104&gt;0,1," ")</f>
        <v> </v>
      </c>
      <c r="CW104"/>
    </row>
    <row r="105" spans="1:101" ht="12.75">
      <c r="A105">
        <f>IF($D$10=1,10,"")</f>
      </c>
      <c r="AA105" t="s">
        <v>188</v>
      </c>
      <c r="AB105" s="32">
        <f t="shared" si="5"/>
        <v>0</v>
      </c>
      <c r="AI105" t="str">
        <f>IF($AB105&gt;0,1," ")</f>
        <v> </v>
      </c>
      <c r="AK105" t="str">
        <f>IF($AB105&gt;0,1," ")</f>
        <v> </v>
      </c>
      <c r="AO105" t="str">
        <f>IF($AB105&gt;0,1," ")</f>
        <v> </v>
      </c>
      <c r="AQ105">
        <f t="shared" si="4"/>
      </c>
      <c r="AR105" t="str">
        <f>IF(AB105&gt;0,AB105," ")</f>
        <v> </v>
      </c>
      <c r="AY105" t="str">
        <f>IF($AB105&gt;0,1," ")</f>
        <v> </v>
      </c>
      <c r="BA105" t="str">
        <f>IF($AB105&gt;0,1," ")</f>
        <v> </v>
      </c>
      <c r="CW105"/>
    </row>
    <row r="106" spans="1:101" ht="12.75">
      <c r="A106">
        <f>IF($D$10=0,0,"")</f>
      </c>
      <c r="AA106" t="s">
        <v>189</v>
      </c>
      <c r="AB106" s="32">
        <f t="shared" si="5"/>
        <v>0</v>
      </c>
      <c r="AI106" t="str">
        <f>IF($AB106&gt;0,1," ")</f>
        <v> </v>
      </c>
      <c r="AK106" t="str">
        <f>IF($AB106&gt;0,1," ")</f>
        <v> </v>
      </c>
      <c r="AM106" t="str">
        <f>IF($AB106&gt;0,1," ")</f>
        <v> </v>
      </c>
      <c r="AO106" t="str">
        <f>IF($AB106&gt;0,1," ")</f>
        <v> </v>
      </c>
      <c r="AQ106">
        <f t="shared" si="4"/>
      </c>
      <c r="AW106" t="str">
        <f>IF($AB106&gt;0,1," ")</f>
        <v> </v>
      </c>
      <c r="AY106" t="str">
        <f>IF($AB106&gt;0,1," ")</f>
        <v> </v>
      </c>
      <c r="BA106" t="str">
        <f>IF($AB106&gt;0,1," ")</f>
        <v> </v>
      </c>
      <c r="CW106"/>
    </row>
    <row r="107" spans="27:101" ht="12.75">
      <c r="AA107" t="s">
        <v>190</v>
      </c>
      <c r="AB107" s="32">
        <f t="shared" si="5"/>
        <v>0</v>
      </c>
      <c r="AF107" t="str">
        <f>IF(AB107&gt;0,1," ")</f>
        <v> </v>
      </c>
      <c r="AI107" t="str">
        <f>IF($AB107&gt;0,1," ")</f>
        <v> </v>
      </c>
      <c r="AL107" t="str">
        <f>IF($AB107&gt;0,1," ")</f>
        <v> </v>
      </c>
      <c r="AO107" t="str">
        <f>IF($AB107&gt;0,1," ")</f>
        <v> </v>
      </c>
      <c r="AQ107">
        <f t="shared" si="4"/>
      </c>
      <c r="AS107" t="str">
        <f>IF(AB107&gt;0,AB107," ")</f>
        <v> </v>
      </c>
      <c r="AT107" t="str">
        <f>IF($AB107&gt;0,1," ")</f>
        <v> </v>
      </c>
      <c r="BB107" t="str">
        <f>IF($AB107&gt;0,1," ")</f>
        <v> </v>
      </c>
      <c r="CW107"/>
    </row>
    <row r="108" spans="27:101" ht="12.75">
      <c r="AA108" t="s">
        <v>191</v>
      </c>
      <c r="AB108" s="32">
        <f t="shared" si="5"/>
        <v>0</v>
      </c>
      <c r="AG108" t="str">
        <f>IF($AB108&gt;0,1," ")</f>
        <v> </v>
      </c>
      <c r="AL108" t="str">
        <f>IF($AB108&gt;0,1," ")</f>
        <v> </v>
      </c>
      <c r="AO108" t="str">
        <f>IF($AB108&gt;0,1," ")</f>
        <v> </v>
      </c>
      <c r="AQ108">
        <f t="shared" si="4"/>
      </c>
      <c r="AW108" t="str">
        <f>IF($AB108&gt;0,1," ")</f>
        <v> </v>
      </c>
      <c r="AX108" t="str">
        <f>IF($AB108&gt;0,1," ")</f>
        <v> </v>
      </c>
      <c r="CW108" s="2"/>
    </row>
    <row r="109" spans="1:101" ht="12.75">
      <c r="A109" s="60" t="s">
        <v>76</v>
      </c>
      <c r="B109" s="60"/>
      <c r="G109" s="61" t="s">
        <v>77</v>
      </c>
      <c r="H109" s="61"/>
      <c r="I109" s="61"/>
      <c r="AA109" s="2" t="s">
        <v>192</v>
      </c>
      <c r="AB109" s="32">
        <f t="shared" si="5"/>
        <v>0</v>
      </c>
      <c r="AC109" s="2"/>
      <c r="AD109" s="2"/>
      <c r="AE109" s="2"/>
      <c r="AF109" s="2"/>
      <c r="AG109" s="2"/>
      <c r="AH109" s="2"/>
      <c r="AI109" s="2"/>
      <c r="AJ109" s="2"/>
      <c r="AL109" s="2"/>
      <c r="AM109" s="2"/>
      <c r="AN109" s="2"/>
      <c r="AO109" s="2"/>
      <c r="AP109" s="2"/>
      <c r="AQ109">
        <f t="shared" si="4"/>
      </c>
      <c r="AR109" s="2"/>
      <c r="AS109" s="2"/>
      <c r="AT109" s="2"/>
      <c r="AU109" s="2"/>
      <c r="AV109" s="2"/>
      <c r="AW109" s="2"/>
      <c r="CW109"/>
    </row>
    <row r="110" spans="1:101" ht="12.75">
      <c r="A110" s="60" t="s">
        <v>78</v>
      </c>
      <c r="B110" s="60" t="s">
        <v>63</v>
      </c>
      <c r="G110" s="61" t="s">
        <v>79</v>
      </c>
      <c r="H110" s="61" t="s">
        <v>67</v>
      </c>
      <c r="I110" s="61"/>
      <c r="AA110" t="s">
        <v>193</v>
      </c>
      <c r="AB110" s="32">
        <f t="shared" si="5"/>
        <v>0</v>
      </c>
      <c r="AG110" t="str">
        <f>IF($AB110&gt;0,1," ")</f>
        <v> </v>
      </c>
      <c r="AQ110">
        <f t="shared" si="4"/>
      </c>
      <c r="AS110" t="str">
        <f>IF(AB110&gt;0,AB110," ")</f>
        <v> </v>
      </c>
      <c r="AT110" t="str">
        <f>IF($AB110&gt;0,1," ")</f>
        <v> </v>
      </c>
      <c r="CW110"/>
    </row>
    <row r="111" spans="1:101" ht="12.75">
      <c r="A111" s="60">
        <f>IF(D14&lt;15,20,"")</f>
        <v>20</v>
      </c>
      <c r="B111" s="60"/>
      <c r="G111" s="61">
        <f>IF($D$22&lt;30,20,"")</f>
        <v>20</v>
      </c>
      <c r="H111" s="61"/>
      <c r="I111" s="62"/>
      <c r="J111" s="2"/>
      <c r="AA111" t="s">
        <v>194</v>
      </c>
      <c r="AB111" s="32">
        <f t="shared" si="5"/>
        <v>0</v>
      </c>
      <c r="AI111" t="str">
        <f>IF($AB111&gt;0,1," ")</f>
        <v> </v>
      </c>
      <c r="AK111" t="str">
        <f>IF($AB111&gt;0,1," ")</f>
        <v> </v>
      </c>
      <c r="AM111" t="str">
        <f>IF($AB111&gt;0,1," ")</f>
        <v> </v>
      </c>
      <c r="AO111" t="str">
        <f>IF($AB111&gt;0,1," ")</f>
        <v> </v>
      </c>
      <c r="AQ111">
        <f t="shared" si="4"/>
      </c>
      <c r="AS111" t="str">
        <f>IF(AB111&gt;0,AB111," ")</f>
        <v> </v>
      </c>
      <c r="AT111" t="str">
        <f>IF($AB111&gt;0,1," ")</f>
        <v> </v>
      </c>
      <c r="AY111" t="str">
        <f>IF($AB111&gt;0,1," ")</f>
        <v> </v>
      </c>
      <c r="BA111" t="str">
        <f>IF($AB111&gt;0,1," ")</f>
        <v> </v>
      </c>
      <c r="CW111"/>
    </row>
    <row r="112" spans="1:101" ht="12.75">
      <c r="A112" s="60">
        <f>IF(AND(D14&gt;14,D14&lt;46),10,"")</f>
      </c>
      <c r="B112" s="60"/>
      <c r="G112" s="61">
        <f>IF(AND($D$22&gt;29,$D$22&lt;91),10,"")</f>
      </c>
      <c r="H112" s="61"/>
      <c r="I112" s="61"/>
      <c r="AA112" t="s">
        <v>195</v>
      </c>
      <c r="AB112" s="32">
        <f t="shared" si="5"/>
        <v>0</v>
      </c>
      <c r="AE112" t="str">
        <f>IF(AB112&gt;0,1," ")</f>
        <v> </v>
      </c>
      <c r="AK112"/>
      <c r="AQ112">
        <f t="shared" si="4"/>
      </c>
      <c r="AR112" t="str">
        <f>IF(AB112&gt;0,AB112," ")</f>
        <v> </v>
      </c>
      <c r="CW112"/>
    </row>
    <row r="113" spans="1:101" ht="12.75">
      <c r="A113" s="60">
        <f>IF(D14&gt;45,0,"")</f>
      </c>
      <c r="B113" s="60"/>
      <c r="G113" s="61">
        <f>IF($D$22&gt;90,0,"")</f>
      </c>
      <c r="H113" s="61"/>
      <c r="I113" s="61"/>
      <c r="AA113" t="s">
        <v>196</v>
      </c>
      <c r="AB113" s="32">
        <f t="shared" si="5"/>
        <v>0</v>
      </c>
      <c r="AQ113">
        <f t="shared" si="4"/>
      </c>
      <c r="AS113" t="str">
        <f>IF(AB113&gt;0,AB113," ")</f>
        <v> </v>
      </c>
      <c r="AT113" t="str">
        <f>IF($AB113&gt;0,1," ")</f>
        <v> </v>
      </c>
      <c r="CW113"/>
    </row>
    <row r="114" spans="1:101" ht="12.75">
      <c r="A114" s="60"/>
      <c r="B114" s="60"/>
      <c r="G114" s="61"/>
      <c r="H114" s="61"/>
      <c r="I114" s="61"/>
      <c r="AA114" t="s">
        <v>197</v>
      </c>
      <c r="AB114" s="32">
        <f t="shared" si="5"/>
        <v>0</v>
      </c>
      <c r="AQ114">
        <f t="shared" si="4"/>
      </c>
      <c r="AS114" t="str">
        <f>IF(AB114&gt;0,AB114," ")</f>
        <v> </v>
      </c>
      <c r="AT114" t="str">
        <f>IF($AB114&gt;0,1," ")</f>
        <v> </v>
      </c>
      <c r="CW114"/>
    </row>
    <row r="115" spans="1:101" ht="12.75">
      <c r="A115" s="60"/>
      <c r="B115" s="60"/>
      <c r="G115" s="61"/>
      <c r="H115" s="61"/>
      <c r="I115" s="61"/>
      <c r="AA115" t="s">
        <v>198</v>
      </c>
      <c r="AB115" s="32">
        <f t="shared" si="5"/>
        <v>0</v>
      </c>
      <c r="AG115" t="str">
        <f>IF($AB115&gt;0,1," ")</f>
        <v> </v>
      </c>
      <c r="AQ115">
        <f t="shared" si="4"/>
      </c>
      <c r="CW115"/>
    </row>
    <row r="116" spans="1:101" ht="12.75">
      <c r="A116" s="60" t="s">
        <v>76</v>
      </c>
      <c r="B116" s="60"/>
      <c r="G116" s="61" t="s">
        <v>76</v>
      </c>
      <c r="H116" s="61"/>
      <c r="I116" s="61"/>
      <c r="AA116" t="s">
        <v>199</v>
      </c>
      <c r="AB116" s="32">
        <f t="shared" si="5"/>
        <v>0</v>
      </c>
      <c r="AF116" t="str">
        <f>IF(AB116&gt;0,1," ")</f>
        <v> </v>
      </c>
      <c r="AI116" t="str">
        <f>IF($AB116&gt;0,1," ")</f>
        <v> </v>
      </c>
      <c r="AL116" t="str">
        <f>IF($AB116&gt;0,1," ")</f>
        <v> </v>
      </c>
      <c r="AO116" t="str">
        <f>IF($AB116&gt;0,1," ")</f>
        <v> </v>
      </c>
      <c r="AQ116">
        <f t="shared" si="4"/>
      </c>
      <c r="AS116" t="str">
        <f>IF(AB116&gt;0,AB116," ")</f>
        <v> </v>
      </c>
      <c r="AT116" t="str">
        <f>IF($AB116&gt;0,1," ")</f>
        <v> </v>
      </c>
      <c r="BB116" t="str">
        <f>IF($AB116&gt;0,1," ")</f>
        <v> </v>
      </c>
      <c r="CW116" s="2"/>
    </row>
    <row r="117" spans="1:101" ht="12.75">
      <c r="A117" s="60" t="s">
        <v>79</v>
      </c>
      <c r="B117" s="60" t="s">
        <v>62</v>
      </c>
      <c r="G117" s="61" t="s">
        <v>78</v>
      </c>
      <c r="H117" s="61" t="s">
        <v>63</v>
      </c>
      <c r="I117" s="61"/>
      <c r="AA117" s="2" t="s">
        <v>200</v>
      </c>
      <c r="AB117" s="32">
        <f t="shared" si="5"/>
        <v>0</v>
      </c>
      <c r="AC117" s="2"/>
      <c r="AD117" s="2"/>
      <c r="AE117" s="2"/>
      <c r="AF117" s="2"/>
      <c r="AG117" s="2"/>
      <c r="AH117" s="2"/>
      <c r="AI117" s="2"/>
      <c r="AJ117" s="2"/>
      <c r="AK117"/>
      <c r="AL117" s="2"/>
      <c r="AM117" s="2"/>
      <c r="AN117" s="2"/>
      <c r="AO117" s="2"/>
      <c r="AP117" s="2"/>
      <c r="AQ117">
        <f t="shared" si="4"/>
      </c>
      <c r="AR117" s="2"/>
      <c r="AS117" t="str">
        <f>IF(AB117&gt;0,AB117," ")</f>
        <v> </v>
      </c>
      <c r="AT117" t="str">
        <f>IF($AB117&gt;0,1," ")</f>
        <v> </v>
      </c>
      <c r="AU117" s="2"/>
      <c r="AV117" s="2"/>
      <c r="AW117" s="2"/>
      <c r="AX117" s="2"/>
      <c r="AY117" s="2"/>
      <c r="AZ117" s="2"/>
      <c r="BA117" s="2"/>
      <c r="BB117" s="2"/>
      <c r="CW117"/>
    </row>
    <row r="118" spans="1:101" ht="12.75">
      <c r="A118" s="60">
        <f>IF($D$13&gt;30,20,"")</f>
      </c>
      <c r="B118" s="60"/>
      <c r="G118" s="61">
        <f>IF(D23&lt;20,20,"")</f>
        <v>20</v>
      </c>
      <c r="H118" s="61"/>
      <c r="I118" s="61"/>
      <c r="AA118" t="s">
        <v>201</v>
      </c>
      <c r="AB118" s="32">
        <f t="shared" si="5"/>
        <v>0</v>
      </c>
      <c r="AC118" t="str">
        <f>IF(AB118&gt;0,1," ")</f>
        <v> </v>
      </c>
      <c r="AI118" t="str">
        <f>IF($AB118&gt;0,1," ")</f>
        <v> </v>
      </c>
      <c r="AL118" t="str">
        <f>IF($AB118&gt;0,1," ")</f>
        <v> </v>
      </c>
      <c r="AN118" t="str">
        <f>IF($AB118&gt;0,1," ")</f>
        <v> </v>
      </c>
      <c r="AQ118">
        <f t="shared" si="4"/>
      </c>
      <c r="AU118" t="str">
        <f>IF(AB118&gt;0,AB118," ")</f>
        <v> </v>
      </c>
      <c r="BB118" t="str">
        <f>IF($AB118&gt;0,1," ")</f>
        <v> </v>
      </c>
      <c r="CW118"/>
    </row>
    <row r="119" spans="1:101" ht="12.75">
      <c r="A119" s="60">
        <f>IF(AND($D$13&gt;9,$D$13&lt;31),10,"")</f>
        <v>10</v>
      </c>
      <c r="B119" s="60"/>
      <c r="G119" s="61">
        <f>IF(AND(D23&gt;19,D23&lt;51),10,"")</f>
      </c>
      <c r="H119" s="61"/>
      <c r="I119" s="61"/>
      <c r="AA119" t="s">
        <v>202</v>
      </c>
      <c r="AB119" s="32">
        <f t="shared" si="5"/>
        <v>0</v>
      </c>
      <c r="AD119" t="str">
        <f>IF(AB119&gt;0,1," ")</f>
        <v> </v>
      </c>
      <c r="AG119" t="str">
        <f>IF($AB119&gt;0,1," ")</f>
        <v> </v>
      </c>
      <c r="AL119" t="str">
        <f>IF($AB119&gt;0,1," ")</f>
        <v> </v>
      </c>
      <c r="AN119" t="str">
        <f>IF($AB119&gt;0,1," ")</f>
        <v> </v>
      </c>
      <c r="AQ119">
        <f t="shared" si="4"/>
      </c>
      <c r="AS119" t="str">
        <f>IF(AB119&gt;0,AB119," ")</f>
        <v> </v>
      </c>
      <c r="AT119" t="str">
        <f>IF($AB119&gt;0,1," ")</f>
        <v> </v>
      </c>
      <c r="AX119" t="str">
        <f>IF($AB119&gt;0,1," ")</f>
        <v> </v>
      </c>
      <c r="CW119" s="2"/>
    </row>
    <row r="120" spans="1:101" ht="12.75">
      <c r="A120" s="60">
        <f>IF($D$13&lt;10,0,"")</f>
      </c>
      <c r="B120" s="60"/>
      <c r="G120" s="61">
        <f>IF(D23&gt;50,0,"")</f>
      </c>
      <c r="H120" s="61"/>
      <c r="I120" s="61"/>
      <c r="AA120" s="2" t="s">
        <v>203</v>
      </c>
      <c r="AB120" s="32">
        <f t="shared" si="5"/>
        <v>0</v>
      </c>
      <c r="AC120" s="2"/>
      <c r="AD120" s="2"/>
      <c r="AE120" t="str">
        <f>IF(AB120&gt;0,1," ")</f>
        <v> </v>
      </c>
      <c r="AF120" s="2"/>
      <c r="AG120" s="2"/>
      <c r="AH120" s="2"/>
      <c r="AI120" s="2"/>
      <c r="AJ120" s="2"/>
      <c r="AL120" s="2"/>
      <c r="AM120" s="2"/>
      <c r="AN120" s="2"/>
      <c r="AO120" s="2"/>
      <c r="AP120" s="2"/>
      <c r="AQ120">
        <f t="shared" si="4"/>
      </c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CW120"/>
    </row>
    <row r="121" spans="1:101" ht="12.75">
      <c r="A121" s="60"/>
      <c r="B121" s="60"/>
      <c r="G121" s="61"/>
      <c r="H121" s="61"/>
      <c r="I121" s="61"/>
      <c r="AA121" t="s">
        <v>204</v>
      </c>
      <c r="AB121" s="32">
        <f t="shared" si="5"/>
        <v>0</v>
      </c>
      <c r="AE121" t="str">
        <f>IF(AB121&gt;0,1," ")</f>
        <v> </v>
      </c>
      <c r="AI121" t="str">
        <f>IF($AB121&gt;0,1," ")</f>
        <v> </v>
      </c>
      <c r="AJ121" t="str">
        <f>IF($AB121&gt;0,1," ")</f>
        <v> </v>
      </c>
      <c r="AK121"/>
      <c r="AM121" t="str">
        <f>IF($AB121&gt;0,1," ")</f>
        <v> </v>
      </c>
      <c r="AO121" t="str">
        <f>IF($AB121&gt;0,1," ")</f>
        <v> </v>
      </c>
      <c r="AQ121">
        <f t="shared" si="4"/>
      </c>
      <c r="AR121" t="str">
        <f>IF(AB121&gt;0,AB121," ")</f>
        <v> </v>
      </c>
      <c r="BB121" t="str">
        <f>IF($AB121&gt;0,1," ")</f>
        <v> </v>
      </c>
      <c r="CW121" s="2"/>
    </row>
    <row r="122" spans="1:101" ht="12.75">
      <c r="A122" s="60" t="s">
        <v>76</v>
      </c>
      <c r="B122" s="60"/>
      <c r="G122" s="61" t="s">
        <v>77</v>
      </c>
      <c r="H122" s="61"/>
      <c r="I122" s="61"/>
      <c r="AA122" s="2" t="s">
        <v>205</v>
      </c>
      <c r="AB122" s="32">
        <f t="shared" si="5"/>
        <v>0</v>
      </c>
      <c r="AC122" s="2"/>
      <c r="AD122" s="2"/>
      <c r="AE122" s="2"/>
      <c r="AF122" s="2"/>
      <c r="AG122" s="2"/>
      <c r="AH122" t="str">
        <f>IF(AB122&gt;0,AB122," ")</f>
        <v> </v>
      </c>
      <c r="AJ122" s="2"/>
      <c r="AQ122">
        <f t="shared" si="4"/>
      </c>
      <c r="AR122" s="2"/>
      <c r="AS122" s="2"/>
      <c r="AT122" s="2"/>
      <c r="AU122" t="str">
        <f>IF(AB122&gt;0,AB122," ")</f>
        <v> </v>
      </c>
      <c r="AX122" s="2"/>
      <c r="AY122" s="2"/>
      <c r="AZ122" s="2"/>
      <c r="BA122" s="2"/>
      <c r="BB122" s="2"/>
      <c r="CW122"/>
    </row>
    <row r="123" spans="1:101" ht="12.75">
      <c r="A123" s="60" t="s">
        <v>80</v>
      </c>
      <c r="B123" s="60" t="s">
        <v>81</v>
      </c>
      <c r="G123" s="61" t="s">
        <v>82</v>
      </c>
      <c r="H123" s="61" t="s">
        <v>66</v>
      </c>
      <c r="I123" s="61"/>
      <c r="AA123" t="s">
        <v>206</v>
      </c>
      <c r="AB123" s="32">
        <f t="shared" si="5"/>
        <v>0</v>
      </c>
      <c r="AQ123">
        <f t="shared" si="4"/>
      </c>
      <c r="AS123" t="str">
        <f>IF(AB123&gt;0,AB123," ")</f>
        <v> </v>
      </c>
      <c r="AT123" t="str">
        <f>IF($AB123&gt;0,1," ")</f>
        <v> </v>
      </c>
      <c r="CW123"/>
    </row>
    <row r="124" spans="1:101" ht="12.75">
      <c r="A124" s="60">
        <f>IF($D$11&gt;0,20,"")</f>
        <v>20</v>
      </c>
      <c r="B124" s="60"/>
      <c r="G124" s="61">
        <f>IF($D$21&gt;2.9,20,"")</f>
      </c>
      <c r="H124" s="61"/>
      <c r="I124" s="61"/>
      <c r="AA124" t="s">
        <v>207</v>
      </c>
      <c r="AB124" s="32">
        <f t="shared" si="5"/>
        <v>0</v>
      </c>
      <c r="AG124" t="str">
        <f>IF($AB124&gt;0,1," ")</f>
        <v> </v>
      </c>
      <c r="AK124" t="str">
        <f>IF($AB124&gt;0,1," ")</f>
        <v> </v>
      </c>
      <c r="AM124" t="str">
        <f>IF($AB124&gt;0,1," ")</f>
        <v> </v>
      </c>
      <c r="AO124" t="str">
        <f>IF($AB124&gt;0,1," ")</f>
        <v> </v>
      </c>
      <c r="AQ124">
        <f t="shared" si="4"/>
      </c>
      <c r="AS124" t="str">
        <f>IF(AB124&gt;0,AB124," ")</f>
        <v> </v>
      </c>
      <c r="AT124" t="str">
        <f>IF($AB124&gt;0,1," ")</f>
        <v> </v>
      </c>
      <c r="AX124" t="str">
        <f>IF($AB124&gt;0,1," ")</f>
        <v> </v>
      </c>
      <c r="AY124" t="str">
        <f>IF($AB124&gt;0,1," ")</f>
        <v> </v>
      </c>
      <c r="CW124" s="2"/>
    </row>
    <row r="125" spans="1:101" ht="12.75">
      <c r="A125" s="60"/>
      <c r="B125" s="60"/>
      <c r="G125" s="61">
        <f>IF($D$21=2,10,"")</f>
        <v>10</v>
      </c>
      <c r="H125" s="61"/>
      <c r="I125" s="61"/>
      <c r="AA125" s="2" t="s">
        <v>208</v>
      </c>
      <c r="AB125" s="32">
        <f t="shared" si="5"/>
        <v>0</v>
      </c>
      <c r="AC125" t="str">
        <f>IF(AB125&gt;0,1," ")</f>
        <v> </v>
      </c>
      <c r="AD125" s="2"/>
      <c r="AE125" s="2"/>
      <c r="AF125" s="2"/>
      <c r="AG125" s="2"/>
      <c r="AH125" s="2"/>
      <c r="AI125" s="2"/>
      <c r="AJ125" s="2"/>
      <c r="AL125" s="2"/>
      <c r="AM125" s="2"/>
      <c r="AN125" s="2"/>
      <c r="AO125" s="2"/>
      <c r="AP125" s="2"/>
      <c r="AQ125">
        <f t="shared" si="4"/>
      </c>
      <c r="AR125" s="2"/>
      <c r="AS125" s="2"/>
      <c r="AT125" s="2"/>
      <c r="AU125" t="str">
        <f>IF(AB125&gt;0,AB125," ")</f>
        <v> </v>
      </c>
      <c r="AX125" s="2"/>
      <c r="AY125" s="2"/>
      <c r="AZ125" s="2"/>
      <c r="BA125" s="2"/>
      <c r="BB125" s="2"/>
      <c r="CW125"/>
    </row>
    <row r="126" spans="1:101" ht="12.75">
      <c r="A126" s="60">
        <f>IF($D$11=0,0,"")</f>
      </c>
      <c r="B126" s="60"/>
      <c r="G126" s="61">
        <f>IF($D$21&lt;2,0,"")</f>
      </c>
      <c r="H126" s="61"/>
      <c r="I126" s="61"/>
      <c r="AA126" t="s">
        <v>209</v>
      </c>
      <c r="AB126" s="32">
        <f t="shared" si="5"/>
        <v>0</v>
      </c>
      <c r="AD126" t="str">
        <f>IF(AB126&gt;0,1," ")</f>
        <v> </v>
      </c>
      <c r="AQ126">
        <f t="shared" si="4"/>
      </c>
      <c r="AS126" t="str">
        <f>IF(AB126&gt;0,AB126," ")</f>
        <v> </v>
      </c>
      <c r="AT126" t="str">
        <f>IF($AB126&gt;0,1," ")</f>
        <v> </v>
      </c>
      <c r="CW126"/>
    </row>
    <row r="127" spans="1:101" ht="12.75">
      <c r="A127" s="60"/>
      <c r="B127" s="60"/>
      <c r="G127" s="61"/>
      <c r="H127" s="61"/>
      <c r="I127" s="61"/>
      <c r="AA127" t="s">
        <v>210</v>
      </c>
      <c r="AB127" s="32">
        <f t="shared" si="5"/>
        <v>0</v>
      </c>
      <c r="AC127" t="str">
        <f>IF(AB127&gt;0,1," ")</f>
        <v> </v>
      </c>
      <c r="AI127" t="str">
        <f>IF($AB127&gt;0,1," ")</f>
        <v> </v>
      </c>
      <c r="AL127" t="str">
        <f>IF($AB127&gt;0,1," ")</f>
        <v> </v>
      </c>
      <c r="AN127" t="str">
        <f>IF($AB127&gt;0,1," ")</f>
        <v> </v>
      </c>
      <c r="AQ127">
        <f t="shared" si="4"/>
      </c>
      <c r="AS127" t="str">
        <f>IF(AB127&gt;0,AB127," ")</f>
        <v> </v>
      </c>
      <c r="AT127" t="str">
        <f>IF($AB127&gt;0,1," ")</f>
        <v> </v>
      </c>
      <c r="AX127" t="str">
        <f>IF($AB127&gt;0,1," ")</f>
        <v> </v>
      </c>
      <c r="CW127"/>
    </row>
    <row r="128" spans="1:101" ht="12.75">
      <c r="A128" s="60" t="s">
        <v>76</v>
      </c>
      <c r="B128" s="60"/>
      <c r="G128" s="61" t="s">
        <v>77</v>
      </c>
      <c r="H128" s="61"/>
      <c r="I128" s="61"/>
      <c r="AA128" t="s">
        <v>211</v>
      </c>
      <c r="AB128" s="32">
        <f t="shared" si="5"/>
        <v>0</v>
      </c>
      <c r="AQ128">
        <f t="shared" si="4"/>
      </c>
      <c r="AS128" t="str">
        <f>IF(AB128&gt;0,AB128," ")</f>
        <v> </v>
      </c>
      <c r="AT128" t="str">
        <f>IF($AB128&gt;0,1," ")</f>
        <v> </v>
      </c>
      <c r="CW128"/>
    </row>
    <row r="129" spans="1:101" ht="12.75">
      <c r="A129" s="60" t="s">
        <v>82</v>
      </c>
      <c r="B129" s="60" t="s">
        <v>83</v>
      </c>
      <c r="G129" s="61" t="s">
        <v>80</v>
      </c>
      <c r="H129" s="61" t="s">
        <v>83</v>
      </c>
      <c r="I129" s="61"/>
      <c r="AA129" t="s">
        <v>212</v>
      </c>
      <c r="AB129" s="32">
        <f t="shared" si="5"/>
        <v>1</v>
      </c>
      <c r="AF129">
        <f>IF(AB129&gt;0,1," ")</f>
        <v>1</v>
      </c>
      <c r="AG129">
        <f>IF($AB129&gt;0,1," ")</f>
        <v>1</v>
      </c>
      <c r="AL129">
        <f>IF($AB129&gt;0,1," ")</f>
        <v>1</v>
      </c>
      <c r="AO129">
        <f>IF($AB129&gt;0,1," ")</f>
        <v>1</v>
      </c>
      <c r="AQ129">
        <f t="shared" si="4"/>
      </c>
      <c r="AR129">
        <f>IF(AB129&gt;0,AB129," ")</f>
        <v>1</v>
      </c>
      <c r="BB129">
        <f>IF($AB129&gt;0,1," ")</f>
        <v>1</v>
      </c>
      <c r="CW129"/>
    </row>
    <row r="130" spans="1:101" ht="12.75">
      <c r="A130" s="60">
        <f>IF($D$12&gt;3.9,20,"")</f>
      </c>
      <c r="B130" s="60"/>
      <c r="G130" s="61">
        <f>IF($D$20&gt;4.9,20,"")</f>
      </c>
      <c r="H130" s="61"/>
      <c r="I130" s="61"/>
      <c r="AA130" t="s">
        <v>88</v>
      </c>
      <c r="AB130" s="32">
        <f t="shared" si="5"/>
        <v>0</v>
      </c>
      <c r="AG130" t="str">
        <f>IF($AB130&gt;0,1," ")</f>
        <v> </v>
      </c>
      <c r="AL130" t="str">
        <f>IF($AB130&gt;0,1," ")</f>
        <v> </v>
      </c>
      <c r="AO130" t="str">
        <f>IF($AB130&gt;0,1," ")</f>
        <v> </v>
      </c>
      <c r="AQ130">
        <f t="shared" si="4"/>
      </c>
      <c r="AS130" t="str">
        <f>IF(AB130&gt;0,AB130," ")</f>
        <v> </v>
      </c>
      <c r="AT130" t="str">
        <f>IF($AB130&gt;0,1," ")</f>
        <v> </v>
      </c>
      <c r="AX130" t="str">
        <f>IF($AB130&gt;0,1," ")</f>
        <v> </v>
      </c>
      <c r="CW130" s="2"/>
    </row>
    <row r="131" spans="1:101" ht="12.75">
      <c r="A131" s="60">
        <f>IF(AND(D12&gt;1,D12&lt;4),10,"")</f>
        <v>10</v>
      </c>
      <c r="B131" s="60"/>
      <c r="G131" s="61">
        <f>IF(AND(D20&gt;2,D20&lt;5),10,"")</f>
        <v>10</v>
      </c>
      <c r="H131" s="61"/>
      <c r="I131" s="61"/>
      <c r="AA131" s="2" t="s">
        <v>213</v>
      </c>
      <c r="AB131" s="32">
        <f t="shared" si="5"/>
        <v>0</v>
      </c>
      <c r="AC131" s="2"/>
      <c r="AD131" s="2"/>
      <c r="AE131" s="2"/>
      <c r="AF131" s="2"/>
      <c r="AG131" s="2"/>
      <c r="AH131" s="2"/>
      <c r="AI131" s="2"/>
      <c r="AJ131" s="2"/>
      <c r="AK131"/>
      <c r="AL131" s="2"/>
      <c r="AM131" s="2"/>
      <c r="AN131" s="2"/>
      <c r="AO131" s="2"/>
      <c r="AP131" s="2"/>
      <c r="AQ131">
        <f t="shared" si="4"/>
      </c>
      <c r="AR131" s="2"/>
      <c r="AS131" t="str">
        <f>IF(AB131&gt;0,AB131," ")</f>
        <v> </v>
      </c>
      <c r="AT131" t="str">
        <f>IF($AB131&gt;0,1," ")</f>
        <v> </v>
      </c>
      <c r="AU131" s="2"/>
      <c r="AV131" s="2"/>
      <c r="AW131" s="2"/>
      <c r="AX131" s="2"/>
      <c r="AY131" s="2"/>
      <c r="AZ131" s="2"/>
      <c r="BA131" s="2"/>
      <c r="BB131" s="2"/>
      <c r="CW131" s="2"/>
    </row>
    <row r="132" spans="1:101" ht="12.75">
      <c r="A132" s="60">
        <f>IF($D$12&lt;2,0,"")</f>
      </c>
      <c r="B132" s="60"/>
      <c r="G132" s="61">
        <f>IF($D$20&lt;3,0,"")</f>
      </c>
      <c r="H132" s="61"/>
      <c r="I132" s="61"/>
      <c r="AA132" s="2" t="s">
        <v>214</v>
      </c>
      <c r="AB132" s="32">
        <f t="shared" si="5"/>
        <v>0</v>
      </c>
      <c r="AC132" s="2"/>
      <c r="AD132" s="2"/>
      <c r="AE132" t="str">
        <f>IF(AB132&gt;0,1," ")</f>
        <v> </v>
      </c>
      <c r="AF132" s="2"/>
      <c r="AG132" s="2"/>
      <c r="AH132" t="str">
        <f>IF(AB132&gt;0,AB132," ")</f>
        <v> </v>
      </c>
      <c r="AJ132" s="2"/>
      <c r="AQ132">
        <f t="shared" si="4"/>
      </c>
      <c r="AR132" s="2"/>
      <c r="AS132" s="2"/>
      <c r="AT132" s="2"/>
      <c r="AU132" t="str">
        <f>IF(AB132&gt;0,AB132," ")</f>
        <v> </v>
      </c>
      <c r="AX132" s="2"/>
      <c r="AY132" s="2"/>
      <c r="AZ132" s="2"/>
      <c r="BA132" s="2"/>
      <c r="BB132" s="2"/>
      <c r="CW132"/>
    </row>
    <row r="133" spans="27:101" ht="12.75">
      <c r="AA133" t="s">
        <v>215</v>
      </c>
      <c r="AB133" s="32">
        <f t="shared" si="5"/>
        <v>0</v>
      </c>
      <c r="AE133" t="str">
        <f>IF(AB133&gt;0,1," ")</f>
        <v> </v>
      </c>
      <c r="AQ133">
        <f t="shared" si="4"/>
      </c>
      <c r="AS133" t="str">
        <f>IF(AB133&gt;0,AB133," ")</f>
        <v> </v>
      </c>
      <c r="AT133" t="str">
        <f>IF($AB133&gt;0,1," ")</f>
        <v> </v>
      </c>
      <c r="CW133" s="2"/>
    </row>
    <row r="134" spans="27:101" ht="12.75">
      <c r="AA134" s="2" t="s">
        <v>89</v>
      </c>
      <c r="AB134" s="32">
        <f t="shared" si="5"/>
        <v>0</v>
      </c>
      <c r="AC134" s="2"/>
      <c r="AD134" s="2"/>
      <c r="AE134" s="2"/>
      <c r="AF134" s="2"/>
      <c r="AG134" t="str">
        <f>IF($AB134&gt;0,1," ")</f>
        <v> </v>
      </c>
      <c r="AH134" s="2"/>
      <c r="AI134" s="2"/>
      <c r="AJ134" s="2"/>
      <c r="AK134" t="str">
        <f>IF($AB134&gt;0,1," ")</f>
        <v> </v>
      </c>
      <c r="AL134" s="2"/>
      <c r="AM134" t="str">
        <f>IF($AB134&gt;0,1," ")</f>
        <v> </v>
      </c>
      <c r="AN134" s="2"/>
      <c r="AO134" s="2"/>
      <c r="AP134" t="str">
        <f>IF($AB134&gt;0,1," ")</f>
        <v> </v>
      </c>
      <c r="AQ134">
        <f t="shared" si="4"/>
      </c>
      <c r="AR134" s="2"/>
      <c r="AS134" s="2"/>
      <c r="AT134" s="2"/>
      <c r="AU134" s="2"/>
      <c r="AV134" s="2"/>
      <c r="AW134" t="str">
        <f>IF($AB134&gt;0,1," ")</f>
        <v> </v>
      </c>
      <c r="AX134" s="2"/>
      <c r="AY134" s="2"/>
      <c r="AZ134" s="2"/>
      <c r="BA134" s="2"/>
      <c r="BB134" t="str">
        <f>IF($AB134&gt;0,1," ")</f>
        <v> </v>
      </c>
      <c r="CW134" s="2"/>
    </row>
    <row r="135" spans="27:101" ht="12.75">
      <c r="AA135" s="2" t="s">
        <v>90</v>
      </c>
      <c r="AB135" s="32">
        <f t="shared" si="5"/>
        <v>0</v>
      </c>
      <c r="AC135" s="2"/>
      <c r="AD135" s="2"/>
      <c r="AE135" s="2"/>
      <c r="AF135" s="2"/>
      <c r="AG135" t="str">
        <f>IF($AB135&gt;0,1," ")</f>
        <v> </v>
      </c>
      <c r="AH135" s="2"/>
      <c r="AI135" s="2"/>
      <c r="AJ135" s="2"/>
      <c r="AK135" t="str">
        <f>IF($AB135&gt;0,1," ")</f>
        <v> </v>
      </c>
      <c r="AL135" s="2"/>
      <c r="AM135" t="str">
        <f>IF($AB135&gt;0,1," ")</f>
        <v> </v>
      </c>
      <c r="AN135" t="str">
        <f>IF(AA134&gt;0,IF(AC134="SOUTHERN BROOK LAMPREY",IF(AA135&gt;0,1," ")," ")," ")</f>
        <v> </v>
      </c>
      <c r="AP135" t="str">
        <f>IF($AB135&gt;0,1," ")</f>
        <v> </v>
      </c>
      <c r="AQ135">
        <f t="shared" si="4"/>
      </c>
      <c r="AR135" s="2"/>
      <c r="AS135" s="2"/>
      <c r="AT135" s="2"/>
      <c r="AU135" s="2"/>
      <c r="AV135" s="2"/>
      <c r="AW135" t="str">
        <f>IF($AB135&gt;0,1," ")</f>
        <v> </v>
      </c>
      <c r="AX135" s="2"/>
      <c r="AY135" s="2"/>
      <c r="AZ135" s="2"/>
      <c r="BA135" s="2"/>
      <c r="BB135" t="str">
        <f>IF($AB135&gt;0,1," ")</f>
        <v> </v>
      </c>
      <c r="CW135"/>
    </row>
    <row r="136" spans="27:101" ht="12.75">
      <c r="AA136" t="s">
        <v>216</v>
      </c>
      <c r="AB136" s="32">
        <f t="shared" si="5"/>
        <v>0</v>
      </c>
      <c r="AI136" t="str">
        <f>IF($AB136&gt;0,1," ")</f>
        <v> </v>
      </c>
      <c r="AL136" t="str">
        <f>IF($AB136&gt;0,1," ")</f>
        <v> </v>
      </c>
      <c r="AO136" t="str">
        <f>IF($AB136&gt;0,1," ")</f>
        <v> </v>
      </c>
      <c r="AQ136">
        <f t="shared" si="4"/>
      </c>
      <c r="AS136" t="str">
        <f>IF(AB136&gt;0,AB136," ")</f>
        <v> </v>
      </c>
      <c r="AT136" t="str">
        <f>IF($AB136&gt;0,1," ")</f>
        <v> </v>
      </c>
      <c r="BB136" t="str">
        <f>IF($AB136&gt;0,1," ")</f>
        <v> </v>
      </c>
      <c r="CW136"/>
    </row>
    <row r="137" spans="27:101" ht="12.75">
      <c r="AA137" t="s">
        <v>217</v>
      </c>
      <c r="AB137" s="32">
        <f t="shared" si="5"/>
        <v>0</v>
      </c>
      <c r="AQ137">
        <f aca="true" t="shared" si="6" ref="AQ137:AQ178">IF(AND($AN137=1,$AT137=1),1,"")</f>
      </c>
      <c r="AR137" t="str">
        <f>IF(AB137&gt;0,AB137," ")</f>
        <v> </v>
      </c>
      <c r="CW137" s="2"/>
    </row>
    <row r="138" spans="27:101" ht="12.75">
      <c r="AA138" s="2" t="s">
        <v>218</v>
      </c>
      <c r="AB138" s="32">
        <f aca="true" t="shared" si="7" ref="AB138:AB178">IF(ISNUMBER(VLOOKUP(AA138,$A$31:$B$89,2,FALSE)),VLOOKUP(AA138,$A$31:$B$89,2,FALSE),0)</f>
        <v>0</v>
      </c>
      <c r="AC138" s="2"/>
      <c r="AD138" s="2"/>
      <c r="AF138" s="2"/>
      <c r="AG138" s="2"/>
      <c r="AH138" s="2"/>
      <c r="AI138" s="2"/>
      <c r="AJ138" s="2"/>
      <c r="AL138" s="2"/>
      <c r="AM138" s="2"/>
      <c r="AN138" s="2"/>
      <c r="AO138" s="2"/>
      <c r="AP138" s="2"/>
      <c r="AQ138">
        <f t="shared" si="6"/>
      </c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CW138" s="2"/>
    </row>
    <row r="139" spans="27:101" ht="12.75">
      <c r="AA139" s="2" t="s">
        <v>219</v>
      </c>
      <c r="AB139" s="32">
        <f t="shared" si="7"/>
        <v>0</v>
      </c>
      <c r="AC139" s="2"/>
      <c r="AD139" s="2"/>
      <c r="AE139" t="str">
        <f>IF($AB138&gt;0,1,IF($AB139&gt;0,1," "))</f>
        <v> </v>
      </c>
      <c r="AF139" s="2"/>
      <c r="AG139" t="str">
        <f>IF($AB139&gt;0,1," ")</f>
        <v> </v>
      </c>
      <c r="AH139" s="2"/>
      <c r="AI139" s="2"/>
      <c r="AJ139" s="2"/>
      <c r="AL139" s="2"/>
      <c r="AN139" t="str">
        <f>IF(AA138&gt;0,IF(AC138="Sea Lamprey (adult)",IF(AA139&gt;0,1," ")," ")," ")</f>
        <v> </v>
      </c>
      <c r="AQ139">
        <f t="shared" si="6"/>
      </c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CW139"/>
    </row>
    <row r="140" spans="27:101" ht="12.75">
      <c r="AA140" t="s">
        <v>220</v>
      </c>
      <c r="AB140" s="32">
        <f t="shared" si="7"/>
        <v>2</v>
      </c>
      <c r="AC140">
        <f>IF(AB140&gt;0,1," ")</f>
        <v>1</v>
      </c>
      <c r="AI140">
        <f>IF($AB140&gt;0,1," ")</f>
        <v>1</v>
      </c>
      <c r="AL140">
        <f>IF($AB140&gt;0,1," ")</f>
        <v>1</v>
      </c>
      <c r="AN140">
        <f>IF($AB140&gt;0,1," ")</f>
        <v>1</v>
      </c>
      <c r="AQ140">
        <f t="shared" si="6"/>
        <v>1</v>
      </c>
      <c r="AS140">
        <f>IF(AB140&gt;0,AB140," ")</f>
        <v>2</v>
      </c>
      <c r="AT140">
        <f>IF($AB140&gt;0,1," ")</f>
        <v>1</v>
      </c>
      <c r="AX140">
        <f>IF($AB140&gt;0,1," ")</f>
        <v>1</v>
      </c>
      <c r="CW140" s="2"/>
    </row>
    <row r="141" spans="27:101" ht="12.75">
      <c r="AA141" s="2" t="s">
        <v>221</v>
      </c>
      <c r="AB141" s="32">
        <f t="shared" si="7"/>
        <v>0</v>
      </c>
      <c r="AC141" s="2"/>
      <c r="AD141" s="2"/>
      <c r="AE141" s="2"/>
      <c r="AF141" s="2"/>
      <c r="AG141" s="2"/>
      <c r="AH141" s="2"/>
      <c r="AI141" s="2"/>
      <c r="AJ141" s="2"/>
      <c r="AK141"/>
      <c r="AL141" s="2"/>
      <c r="AM141" s="2"/>
      <c r="AN141" s="2"/>
      <c r="AO141" s="2"/>
      <c r="AP141" s="2"/>
      <c r="AQ141">
        <f t="shared" si="6"/>
      </c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CW141" s="2"/>
    </row>
    <row r="142" spans="27:101" ht="12.75">
      <c r="AA142" s="2" t="s">
        <v>222</v>
      </c>
      <c r="AB142" s="32">
        <f t="shared" si="7"/>
        <v>0</v>
      </c>
      <c r="AC142" s="2"/>
      <c r="AD142" s="2"/>
      <c r="AE142" s="2"/>
      <c r="AF142" s="2"/>
      <c r="AG142" s="2"/>
      <c r="AH142" s="2"/>
      <c r="AI142" s="2"/>
      <c r="AJ142" s="2"/>
      <c r="AK142"/>
      <c r="AL142" s="2"/>
      <c r="AM142" s="2"/>
      <c r="AN142" s="2"/>
      <c r="AO142" s="2"/>
      <c r="AP142" s="2"/>
      <c r="AQ142">
        <f t="shared" si="6"/>
      </c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CW142" s="2"/>
    </row>
    <row r="143" spans="27:101" ht="12.75">
      <c r="AA143" s="2" t="s">
        <v>223</v>
      </c>
      <c r="AB143" s="32">
        <f t="shared" si="7"/>
        <v>0</v>
      </c>
      <c r="AC143" s="2"/>
      <c r="AD143" s="2"/>
      <c r="AE143" s="2"/>
      <c r="AF143" s="2"/>
      <c r="AG143" s="2"/>
      <c r="AH143" s="2"/>
      <c r="AI143" s="2"/>
      <c r="AJ143" s="2"/>
      <c r="AL143" s="2"/>
      <c r="AM143" s="2"/>
      <c r="AN143" s="2"/>
      <c r="AO143" s="2"/>
      <c r="AP143" s="2"/>
      <c r="AQ143">
        <f t="shared" si="6"/>
      </c>
      <c r="AR143" t="str">
        <f>IF(AB143&gt;0,AB143," ")</f>
        <v> </v>
      </c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CW143" s="2"/>
    </row>
    <row r="144" spans="27:101" ht="12.75">
      <c r="AA144" s="2" t="s">
        <v>224</v>
      </c>
      <c r="AB144" s="32">
        <f t="shared" si="7"/>
        <v>0</v>
      </c>
      <c r="AC144" s="2"/>
      <c r="AD144" s="2"/>
      <c r="AE144" s="2"/>
      <c r="AF144" s="2"/>
      <c r="AG144" s="2"/>
      <c r="AH144" s="2"/>
      <c r="AI144" s="2"/>
      <c r="AJ144" s="2"/>
      <c r="AL144" s="2"/>
      <c r="AM144" s="2"/>
      <c r="AN144" s="2"/>
      <c r="AO144" s="2"/>
      <c r="AP144" s="2"/>
      <c r="AQ144">
        <f t="shared" si="6"/>
      </c>
      <c r="AR144" s="2"/>
      <c r="AS144" t="str">
        <f>IF(AB144&gt;0,AB144," ")</f>
        <v> </v>
      </c>
      <c r="AT144" t="str">
        <f>IF($AB144&gt;0,1," ")</f>
        <v> </v>
      </c>
      <c r="AU144" s="2"/>
      <c r="AV144" s="2"/>
      <c r="AW144" s="2"/>
      <c r="CW144" s="2"/>
    </row>
    <row r="145" spans="27:101" ht="12.75">
      <c r="AA145" s="2" t="s">
        <v>225</v>
      </c>
      <c r="AB145" s="32">
        <f t="shared" si="7"/>
        <v>0</v>
      </c>
      <c r="AC145" s="2"/>
      <c r="AD145" s="2"/>
      <c r="AE145" s="2"/>
      <c r="AF145" s="2"/>
      <c r="AG145" s="2"/>
      <c r="AH145" s="2"/>
      <c r="AI145" s="2"/>
      <c r="AJ145" s="2"/>
      <c r="AL145" s="2"/>
      <c r="AM145" s="2"/>
      <c r="AN145" s="2"/>
      <c r="AO145" s="2"/>
      <c r="AP145" s="2"/>
      <c r="AQ145">
        <f t="shared" si="6"/>
      </c>
      <c r="AR145" s="2"/>
      <c r="AS145" t="str">
        <f>IF(AB145&gt;0,AB145," ")</f>
        <v> </v>
      </c>
      <c r="AT145" t="str">
        <f>IF($AB145&gt;0,1," ")</f>
        <v> </v>
      </c>
      <c r="AU145" s="2"/>
      <c r="AV145" s="2"/>
      <c r="AW145" s="2"/>
      <c r="AX145" s="2"/>
      <c r="AY145" s="2"/>
      <c r="AZ145" s="2"/>
      <c r="BA145" s="2"/>
      <c r="BB145" s="2"/>
      <c r="CW145" s="2"/>
    </row>
    <row r="146" spans="27:101" ht="12.75">
      <c r="AA146" s="2" t="s">
        <v>96</v>
      </c>
      <c r="AB146" s="32">
        <f t="shared" si="7"/>
        <v>0</v>
      </c>
      <c r="AC146" s="2"/>
      <c r="AD146" s="2"/>
      <c r="AE146" s="2"/>
      <c r="AF146" s="2"/>
      <c r="AG146" s="2"/>
      <c r="AH146" s="2"/>
      <c r="AI146" s="2"/>
      <c r="AJ146" s="2"/>
      <c r="AL146" s="2"/>
      <c r="AM146" s="2"/>
      <c r="AN146" s="2"/>
      <c r="AO146" s="2"/>
      <c r="AP146" s="2"/>
      <c r="AQ146">
        <f t="shared" si="6"/>
      </c>
      <c r="AR146" s="2"/>
      <c r="AS146" s="2"/>
      <c r="AT146" s="2"/>
      <c r="AU146" s="2"/>
      <c r="AV146" s="2"/>
      <c r="AW146" t="str">
        <f>IF($AB146&gt;0,1," ")</f>
        <v> </v>
      </c>
      <c r="AX146" s="2"/>
      <c r="AY146" s="2"/>
      <c r="AZ146" s="2"/>
      <c r="BA146" s="2"/>
      <c r="BB146" t="str">
        <f>IF($AB146&gt;0,1," ")</f>
        <v> </v>
      </c>
      <c r="CW146" s="2"/>
    </row>
    <row r="147" spans="27:101" ht="12.75">
      <c r="AA147" s="2" t="s">
        <v>97</v>
      </c>
      <c r="AB147" s="32">
        <f t="shared" si="7"/>
        <v>0</v>
      </c>
      <c r="AC147" s="2"/>
      <c r="AD147" s="2"/>
      <c r="AE147" s="2"/>
      <c r="AF147" s="2"/>
      <c r="AG147" t="str">
        <f>IF($AB147&gt;0,1," ")</f>
        <v> </v>
      </c>
      <c r="AH147" s="2"/>
      <c r="AI147" s="2"/>
      <c r="AJ147" s="2"/>
      <c r="AQ147">
        <f t="shared" si="6"/>
      </c>
      <c r="AR147" s="2"/>
      <c r="AS147" s="2"/>
      <c r="AT147" s="2"/>
      <c r="AU147" s="2"/>
      <c r="AV147" s="2"/>
      <c r="AW147" t="str">
        <f>IF($AB147&gt;0,1," ")</f>
        <v> </v>
      </c>
      <c r="AX147" s="2"/>
      <c r="AY147" s="2"/>
      <c r="AZ147" s="2"/>
      <c r="BA147" s="2"/>
      <c r="BB147" t="str">
        <f>IF($AB147&gt;0,1," ")</f>
        <v> </v>
      </c>
      <c r="CW147"/>
    </row>
    <row r="148" spans="27:101" ht="12.75">
      <c r="AA148" t="s">
        <v>226</v>
      </c>
      <c r="AB148" s="32">
        <f t="shared" si="7"/>
        <v>0</v>
      </c>
      <c r="AC148" t="str">
        <f>IF(AB148&gt;0,1," ")</f>
        <v> </v>
      </c>
      <c r="AI148" t="str">
        <f>IF($AB148&gt;0,1," ")</f>
        <v> </v>
      </c>
      <c r="AL148" t="str">
        <f>IF($AB148&gt;0,1," ")</f>
        <v> </v>
      </c>
      <c r="AN148" t="str">
        <f>IF($AB148&gt;0,1," ")</f>
        <v> </v>
      </c>
      <c r="AQ148">
        <f t="shared" si="6"/>
      </c>
      <c r="AS148" t="str">
        <f>IF(AB148&gt;0,AB148," ")</f>
        <v> </v>
      </c>
      <c r="AT148" t="str">
        <f>IF($AB148&gt;0,1," ")</f>
        <v> </v>
      </c>
      <c r="AX148" t="str">
        <f>IF($AB148&gt;0,1," ")</f>
        <v> </v>
      </c>
      <c r="CW148" s="2"/>
    </row>
    <row r="149" spans="27:101" ht="12.75">
      <c r="AA149" s="2" t="s">
        <v>227</v>
      </c>
      <c r="AB149" s="32">
        <f t="shared" si="7"/>
        <v>0</v>
      </c>
      <c r="AC149" s="2"/>
      <c r="AD149" s="2"/>
      <c r="AE149" s="2"/>
      <c r="AF149" s="2"/>
      <c r="AG149" s="2"/>
      <c r="AH149" s="2"/>
      <c r="AI149" s="2"/>
      <c r="AJ149" s="2"/>
      <c r="AL149" s="2"/>
      <c r="AM149" s="2"/>
      <c r="AN149" s="2"/>
      <c r="AO149" s="2"/>
      <c r="AP149" s="2"/>
      <c r="AQ149">
        <f t="shared" si="6"/>
      </c>
      <c r="AR149" t="str">
        <f>IF(AB149&gt;0,AB149," ")</f>
        <v> </v>
      </c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CW149"/>
    </row>
    <row r="150" spans="27:101" ht="12.75">
      <c r="AA150" t="s">
        <v>228</v>
      </c>
      <c r="AB150" s="32">
        <f t="shared" si="7"/>
        <v>0</v>
      </c>
      <c r="AG150" t="str">
        <f>IF($AB150&gt;0,1," ")</f>
        <v> </v>
      </c>
      <c r="AQ150">
        <f t="shared" si="6"/>
      </c>
      <c r="AS150" t="str">
        <f>IF(AB150&gt;0,AB150," ")</f>
        <v> </v>
      </c>
      <c r="AT150" t="str">
        <f>IF($AB150&gt;0,1," ")</f>
        <v> </v>
      </c>
      <c r="CW150"/>
    </row>
    <row r="151" spans="27:101" ht="12.75">
      <c r="AA151" t="s">
        <v>229</v>
      </c>
      <c r="AB151" s="32">
        <f t="shared" si="7"/>
        <v>0</v>
      </c>
      <c r="AD151" t="str">
        <f>IF(AB151&gt;0,1," ")</f>
        <v> </v>
      </c>
      <c r="AG151" t="str">
        <f>IF($AB151&gt;0,1," ")</f>
        <v> </v>
      </c>
      <c r="AL151" t="str">
        <f>IF($AB151&gt;0,1," ")</f>
        <v> </v>
      </c>
      <c r="AN151" t="str">
        <f>IF($AB151&gt;0,1," ")</f>
        <v> </v>
      </c>
      <c r="AQ151">
        <f t="shared" si="6"/>
      </c>
      <c r="AS151" t="str">
        <f>IF(AB151&gt;0,AB151," ")</f>
        <v> </v>
      </c>
      <c r="AX151" t="str">
        <f>IF($AB151&gt;0,1," ")</f>
        <v> </v>
      </c>
      <c r="CW151"/>
    </row>
    <row r="152" spans="27:101" ht="12.75">
      <c r="AA152" t="s">
        <v>230</v>
      </c>
      <c r="AB152" s="32">
        <f t="shared" si="7"/>
        <v>0</v>
      </c>
      <c r="AG152" t="str">
        <f>IF($AB152&gt;0,1," ")</f>
        <v> </v>
      </c>
      <c r="AJ152" t="str">
        <f>IF($AB152&gt;0,1," ")</f>
        <v> </v>
      </c>
      <c r="AM152" t="str">
        <f>IF($AB152&gt;0,1," ")</f>
        <v> </v>
      </c>
      <c r="AN152" t="str">
        <f>IF($AB152&gt;0,1," ")</f>
        <v> </v>
      </c>
      <c r="AQ152">
        <f t="shared" si="6"/>
      </c>
      <c r="AS152" t="str">
        <f>IF(AB152&gt;0,AB152," ")</f>
        <v> </v>
      </c>
      <c r="AT152" t="str">
        <f>IF($AB152&gt;0,1," ")</f>
        <v> </v>
      </c>
      <c r="AY152" t="str">
        <f>IF($AB152&gt;0,1," ")</f>
        <v> </v>
      </c>
      <c r="CW152"/>
    </row>
    <row r="153" spans="27:101" ht="12.75">
      <c r="AA153" t="s">
        <v>231</v>
      </c>
      <c r="AB153" s="32">
        <f t="shared" si="7"/>
        <v>1</v>
      </c>
      <c r="AG153">
        <f>IF($AB153&gt;0,1," ")</f>
        <v>1</v>
      </c>
      <c r="AL153">
        <f>IF($AB153&gt;0,1," ")</f>
        <v>1</v>
      </c>
      <c r="AO153">
        <f>IF($AB153&gt;0,1," ")</f>
        <v>1</v>
      </c>
      <c r="AQ153">
        <f t="shared" si="6"/>
      </c>
      <c r="AR153">
        <f>IF(AB153&gt;0,AB153," ")</f>
        <v>1</v>
      </c>
      <c r="BB153">
        <f>IF($AB153&gt;0,1," ")</f>
        <v>1</v>
      </c>
      <c r="CW153" s="2"/>
    </row>
    <row r="154" spans="27:101" ht="12.75">
      <c r="AA154" s="2" t="s">
        <v>232</v>
      </c>
      <c r="AB154" s="32">
        <f t="shared" si="7"/>
        <v>0</v>
      </c>
      <c r="AC154" t="str">
        <f>IF(AB154&gt;0,1," ")</f>
        <v> </v>
      </c>
      <c r="AD154" s="2"/>
      <c r="AE154" s="2"/>
      <c r="AF154" s="2"/>
      <c r="AG154" s="2"/>
      <c r="AH154" s="2"/>
      <c r="AI154" t="str">
        <f>IF($AB154&gt;0,1," ")</f>
        <v> </v>
      </c>
      <c r="AJ154" s="2"/>
      <c r="AL154" t="str">
        <f>IF($AB154&gt;0,1," ")</f>
        <v> </v>
      </c>
      <c r="AM154" s="2"/>
      <c r="AN154" t="str">
        <f>IF($AB154&gt;0,1," ")</f>
        <v> </v>
      </c>
      <c r="AO154" s="2"/>
      <c r="AP154" s="2"/>
      <c r="AQ154">
        <f t="shared" si="6"/>
      </c>
      <c r="AR154" s="2"/>
      <c r="AS154" t="str">
        <f>IF(AB154&gt;0,AB154," ")</f>
        <v> </v>
      </c>
      <c r="AT154" t="str">
        <f>IF($AB154&gt;0,1," ")</f>
        <v> </v>
      </c>
      <c r="AU154" s="2"/>
      <c r="AV154" s="2"/>
      <c r="AW154" s="2"/>
      <c r="AX154" s="2"/>
      <c r="AY154" s="2"/>
      <c r="AZ154" s="2"/>
      <c r="BA154" s="2"/>
      <c r="BB154" t="str">
        <f>IF($AB154&gt;0,1," ")</f>
        <v> </v>
      </c>
      <c r="CW154"/>
    </row>
    <row r="155" spans="27:101" ht="12.75">
      <c r="AA155" t="s">
        <v>233</v>
      </c>
      <c r="AB155" s="32">
        <f t="shared" si="7"/>
        <v>0</v>
      </c>
      <c r="AI155" t="str">
        <f>IF($AB155&gt;0,1," ")</f>
        <v> </v>
      </c>
      <c r="AL155" t="str">
        <f>IF($AB155&gt;0,1," ")</f>
        <v> </v>
      </c>
      <c r="AO155" t="str">
        <f>IF($AB155&gt;0,1," ")</f>
        <v> </v>
      </c>
      <c r="AQ155">
        <f t="shared" si="6"/>
      </c>
      <c r="AW155" t="str">
        <f>IF($AB155&gt;0,1," ")</f>
        <v> </v>
      </c>
      <c r="AX155" t="str">
        <f>IF($AB155&gt;0,1," ")</f>
        <v> </v>
      </c>
      <c r="AY155" t="str">
        <f>IF($AB155&gt;0,1," ")</f>
        <v> </v>
      </c>
      <c r="CW155" s="2"/>
    </row>
    <row r="156" spans="27:101" ht="12.75">
      <c r="AA156" s="2" t="s">
        <v>234</v>
      </c>
      <c r="AB156" s="32">
        <f t="shared" si="7"/>
        <v>0</v>
      </c>
      <c r="AC156" s="2"/>
      <c r="AD156" s="2"/>
      <c r="AE156" s="2"/>
      <c r="AF156" s="2"/>
      <c r="AG156" t="str">
        <f>IF($AB156&gt;0,1," ")</f>
        <v> </v>
      </c>
      <c r="AH156" s="2"/>
      <c r="AI156" s="2"/>
      <c r="AJ156" s="2"/>
      <c r="AL156" s="2"/>
      <c r="AM156" s="2"/>
      <c r="AN156" s="2"/>
      <c r="AO156" s="2"/>
      <c r="AP156" s="2"/>
      <c r="AQ156">
        <f t="shared" si="6"/>
      </c>
      <c r="AR156" s="2"/>
      <c r="AS156" t="str">
        <f aca="true" t="shared" si="8" ref="AS156:AS167">IF(AB156&gt;0,AB156," ")</f>
        <v> </v>
      </c>
      <c r="AT156" t="str">
        <f aca="true" t="shared" si="9" ref="AT156:AT167">IF($AB156&gt;0,1," ")</f>
        <v> </v>
      </c>
      <c r="AU156" s="2"/>
      <c r="AV156" s="2"/>
      <c r="AW156" s="2"/>
      <c r="AX156" s="2"/>
      <c r="AY156" s="2"/>
      <c r="AZ156" s="2"/>
      <c r="BA156" s="2"/>
      <c r="BB156" s="2"/>
      <c r="CW156"/>
    </row>
    <row r="157" spans="27:101" ht="12.75">
      <c r="AA157" t="s">
        <v>235</v>
      </c>
      <c r="AB157" s="32">
        <f t="shared" si="7"/>
        <v>0</v>
      </c>
      <c r="AG157" t="str">
        <f>IF($AB157&gt;0,1," ")</f>
        <v> </v>
      </c>
      <c r="AQ157">
        <f t="shared" si="6"/>
      </c>
      <c r="AS157" t="str">
        <f t="shared" si="8"/>
        <v> </v>
      </c>
      <c r="AT157" t="str">
        <f t="shared" si="9"/>
        <v> </v>
      </c>
      <c r="CW157"/>
    </row>
    <row r="158" spans="27:101" ht="12.75">
      <c r="AA158" t="s">
        <v>236</v>
      </c>
      <c r="AB158" s="32">
        <f t="shared" si="7"/>
        <v>0</v>
      </c>
      <c r="AI158" t="str">
        <f>IF($AB158&gt;0,1," ")</f>
        <v> </v>
      </c>
      <c r="AL158" t="str">
        <f>IF($AB158&gt;0,1," ")</f>
        <v> </v>
      </c>
      <c r="AO158" t="str">
        <f>IF($AB158&gt;0,1," ")</f>
        <v> </v>
      </c>
      <c r="AQ158">
        <f t="shared" si="6"/>
      </c>
      <c r="AS158" t="str">
        <f t="shared" si="8"/>
        <v> </v>
      </c>
      <c r="AT158" t="str">
        <f t="shared" si="9"/>
        <v> </v>
      </c>
      <c r="BB158" t="str">
        <f>IF($AB158&gt;0,1," ")</f>
        <v> </v>
      </c>
      <c r="CW158"/>
    </row>
    <row r="159" spans="27:101" ht="12.75">
      <c r="AA159" t="s">
        <v>237</v>
      </c>
      <c r="AB159" s="32">
        <f t="shared" si="7"/>
        <v>0</v>
      </c>
      <c r="AG159" t="str">
        <f>IF($AB159&gt;0,1," ")</f>
        <v> </v>
      </c>
      <c r="AQ159">
        <f t="shared" si="6"/>
      </c>
      <c r="AS159" t="str">
        <f t="shared" si="8"/>
        <v> </v>
      </c>
      <c r="AT159" t="str">
        <f t="shared" si="9"/>
        <v> </v>
      </c>
      <c r="CW159" s="2"/>
    </row>
    <row r="160" spans="27:101" ht="12.75">
      <c r="AA160" s="2" t="s">
        <v>238</v>
      </c>
      <c r="AB160" s="32">
        <f t="shared" si="7"/>
        <v>0</v>
      </c>
      <c r="AC160" t="str">
        <f>IF(AB160&gt;0,1," ")</f>
        <v> </v>
      </c>
      <c r="AD160" s="2"/>
      <c r="AE160" s="2"/>
      <c r="AF160" s="2"/>
      <c r="AG160" t="str">
        <f>IF($AB160&gt;0,1," ")</f>
        <v> </v>
      </c>
      <c r="AH160" s="2"/>
      <c r="AI160" s="2"/>
      <c r="AJ160" s="2"/>
      <c r="AL160" s="2"/>
      <c r="AM160" s="2"/>
      <c r="AN160" s="2"/>
      <c r="AO160" s="2"/>
      <c r="AP160" s="2"/>
      <c r="AQ160">
        <f t="shared" si="6"/>
      </c>
      <c r="AR160" s="2"/>
      <c r="AS160" t="str">
        <f t="shared" si="8"/>
        <v> </v>
      </c>
      <c r="AT160" t="str">
        <f t="shared" si="9"/>
        <v> </v>
      </c>
      <c r="AU160" s="2"/>
      <c r="AV160" s="2"/>
      <c r="AW160" s="2"/>
      <c r="CW160"/>
    </row>
    <row r="161" spans="27:101" ht="12.75">
      <c r="AA161" t="s">
        <v>239</v>
      </c>
      <c r="AB161" s="32">
        <f t="shared" si="7"/>
        <v>0</v>
      </c>
      <c r="AQ161">
        <f t="shared" si="6"/>
      </c>
      <c r="AS161" t="str">
        <f t="shared" si="8"/>
        <v> </v>
      </c>
      <c r="AT161" t="str">
        <f t="shared" si="9"/>
        <v> </v>
      </c>
      <c r="CW161"/>
    </row>
    <row r="162" spans="27:101" ht="12.75">
      <c r="AA162" t="s">
        <v>240</v>
      </c>
      <c r="AB162" s="32">
        <f t="shared" si="7"/>
        <v>0</v>
      </c>
      <c r="AI162" t="str">
        <f>IF($AB162&gt;0,1," ")</f>
        <v> </v>
      </c>
      <c r="AL162" t="str">
        <f>IF($AB162&gt;0,1," ")</f>
        <v> </v>
      </c>
      <c r="AN162" t="str">
        <f>IF($AB162&gt;0,1," ")</f>
        <v> </v>
      </c>
      <c r="AQ162">
        <f t="shared" si="6"/>
      </c>
      <c r="AS162" t="str">
        <f t="shared" si="8"/>
        <v> </v>
      </c>
      <c r="AT162" t="str">
        <f t="shared" si="9"/>
        <v> </v>
      </c>
      <c r="BB162" t="str">
        <f>IF($AB162&gt;0,1," ")</f>
        <v> </v>
      </c>
      <c r="CW162" s="2"/>
    </row>
    <row r="163" spans="24:101" ht="12.75">
      <c r="X163" s="3"/>
      <c r="Y163" s="3"/>
      <c r="AA163" s="2" t="s">
        <v>241</v>
      </c>
      <c r="AB163" s="32">
        <f t="shared" si="7"/>
        <v>0</v>
      </c>
      <c r="AC163" s="2"/>
      <c r="AD163" s="2"/>
      <c r="AE163" s="2"/>
      <c r="AF163" s="2"/>
      <c r="AH163" s="2"/>
      <c r="AI163" s="2"/>
      <c r="AJ163" s="2"/>
      <c r="AL163" s="2"/>
      <c r="AM163" s="2"/>
      <c r="AN163" s="2"/>
      <c r="AO163" s="2"/>
      <c r="AP163" s="2"/>
      <c r="AQ163">
        <f t="shared" si="6"/>
      </c>
      <c r="AR163" s="2"/>
      <c r="AS163" t="str">
        <f t="shared" si="8"/>
        <v> </v>
      </c>
      <c r="AT163" t="str">
        <f t="shared" si="9"/>
        <v> </v>
      </c>
      <c r="AU163" s="2"/>
      <c r="AV163" s="2"/>
      <c r="AW163" s="2"/>
      <c r="CW163"/>
    </row>
    <row r="164" spans="24:101" ht="12.75">
      <c r="X164" s="3"/>
      <c r="Y164" s="3"/>
      <c r="AA164" t="s">
        <v>242</v>
      </c>
      <c r="AB164" s="32">
        <f t="shared" si="7"/>
        <v>0</v>
      </c>
      <c r="AI164" t="str">
        <f>IF($AB164&gt;0,1," ")</f>
        <v> </v>
      </c>
      <c r="AL164" t="str">
        <f>IF($AB164&gt;0,1," ")</f>
        <v> </v>
      </c>
      <c r="AN164" t="str">
        <f>IF($AB164&gt;0,1," ")</f>
        <v> </v>
      </c>
      <c r="AQ164">
        <f t="shared" si="6"/>
      </c>
      <c r="AS164" t="str">
        <f t="shared" si="8"/>
        <v> </v>
      </c>
      <c r="AT164" t="str">
        <f t="shared" si="9"/>
        <v> </v>
      </c>
      <c r="AX164" t="str">
        <f>IF($AB164&gt;0,1," ")</f>
        <v> </v>
      </c>
      <c r="CW164"/>
    </row>
    <row r="165" spans="24:101" ht="12.75">
      <c r="X165" s="3"/>
      <c r="Y165" s="3"/>
      <c r="AA165" t="s">
        <v>243</v>
      </c>
      <c r="AB165" s="32">
        <f t="shared" si="7"/>
        <v>0</v>
      </c>
      <c r="AI165" t="str">
        <f>IF($AB165&gt;0,1," ")</f>
        <v> </v>
      </c>
      <c r="AL165" t="str">
        <f>IF($AB165&gt;0,1," ")</f>
        <v> </v>
      </c>
      <c r="AN165" t="str">
        <f>IF($AB165&gt;0,1," ")</f>
        <v> </v>
      </c>
      <c r="AQ165">
        <f t="shared" si="6"/>
      </c>
      <c r="AS165" t="str">
        <f t="shared" si="8"/>
        <v> </v>
      </c>
      <c r="AT165" t="str">
        <f t="shared" si="9"/>
        <v> </v>
      </c>
      <c r="BA165" t="str">
        <f>IF($AB165&gt;0,1," ")</f>
        <v> </v>
      </c>
      <c r="CW165"/>
    </row>
    <row r="166" spans="24:101" ht="12.75">
      <c r="X166" s="3"/>
      <c r="Y166" s="3"/>
      <c r="AA166" t="s">
        <v>244</v>
      </c>
      <c r="AB166" s="32">
        <f t="shared" si="7"/>
        <v>0</v>
      </c>
      <c r="AE166" t="str">
        <f>IF(AB166&gt;0,1," ")</f>
        <v> </v>
      </c>
      <c r="AQ166">
        <f t="shared" si="6"/>
      </c>
      <c r="AS166" t="str">
        <f t="shared" si="8"/>
        <v> </v>
      </c>
      <c r="AT166" t="str">
        <f t="shared" si="9"/>
        <v> </v>
      </c>
      <c r="CW166"/>
    </row>
    <row r="167" spans="24:101" ht="12.75">
      <c r="X167" s="3"/>
      <c r="Y167" s="3"/>
      <c r="AA167" t="s">
        <v>245</v>
      </c>
      <c r="AB167" s="32">
        <f t="shared" si="7"/>
        <v>0</v>
      </c>
      <c r="AI167" t="str">
        <f>IF($AB167&gt;0,1," ")</f>
        <v> </v>
      </c>
      <c r="AK167" t="str">
        <f>IF($AB167&gt;0,1," ")</f>
        <v> </v>
      </c>
      <c r="AN167" t="str">
        <f>IF($AB167&gt;0,1," ")</f>
        <v> </v>
      </c>
      <c r="AQ167">
        <f t="shared" si="6"/>
      </c>
      <c r="AS167" t="str">
        <f t="shared" si="8"/>
        <v> </v>
      </c>
      <c r="AT167" t="str">
        <f t="shared" si="9"/>
        <v> </v>
      </c>
      <c r="BB167" t="str">
        <f>IF($AB167&gt;0,1," ")</f>
        <v> </v>
      </c>
      <c r="CW167"/>
    </row>
    <row r="168" spans="24:101" ht="12.75">
      <c r="X168" s="3"/>
      <c r="Y168" s="3"/>
      <c r="AA168" t="s">
        <v>246</v>
      </c>
      <c r="AB168" s="32">
        <f t="shared" si="7"/>
        <v>0</v>
      </c>
      <c r="AI168" t="str">
        <f>IF($AB168&gt;0,1," ")</f>
        <v> </v>
      </c>
      <c r="AK168" t="str">
        <f>IF($AB168&gt;0,1," ")</f>
        <v> </v>
      </c>
      <c r="AO168" t="str">
        <f>IF($AB168&gt;0,1," ")</f>
        <v> </v>
      </c>
      <c r="AQ168">
        <f t="shared" si="6"/>
      </c>
      <c r="AR168" t="str">
        <f>IF(AB168&gt;0,AB168," ")</f>
        <v> </v>
      </c>
      <c r="AX168" t="str">
        <f>IF($AB168&gt;0,1," ")</f>
        <v> </v>
      </c>
      <c r="CW168"/>
    </row>
    <row r="169" spans="24:101" ht="12.75">
      <c r="X169" s="3"/>
      <c r="Y169" s="3"/>
      <c r="AA169" t="s">
        <v>247</v>
      </c>
      <c r="AB169" s="32">
        <f t="shared" si="7"/>
        <v>0</v>
      </c>
      <c r="AF169" t="str">
        <f>IF(AB169&gt;0,1," ")</f>
        <v> </v>
      </c>
      <c r="AI169" t="str">
        <f>IF($AB169&gt;0,1," ")</f>
        <v> </v>
      </c>
      <c r="AL169" t="str">
        <f>IF($AB169&gt;0,1," ")</f>
        <v> </v>
      </c>
      <c r="AO169" t="str">
        <f>IF($AB169&gt;0,1," ")</f>
        <v> </v>
      </c>
      <c r="AQ169">
        <f t="shared" si="6"/>
      </c>
      <c r="AR169" t="str">
        <f>IF(AB169&gt;0,AB169," ")</f>
        <v> </v>
      </c>
      <c r="BB169" t="str">
        <f>IF($AB169&gt;0,1," ")</f>
        <v> </v>
      </c>
      <c r="CW169"/>
    </row>
    <row r="170" spans="24:101" ht="12.75">
      <c r="X170" s="3"/>
      <c r="Y170" s="3"/>
      <c r="AA170" t="s">
        <v>248</v>
      </c>
      <c r="AB170" s="32">
        <f t="shared" si="7"/>
        <v>0</v>
      </c>
      <c r="AG170" t="str">
        <f>IF($AB170&gt;0,1," ")</f>
        <v> </v>
      </c>
      <c r="AQ170">
        <f t="shared" si="6"/>
      </c>
      <c r="CW170"/>
    </row>
    <row r="171" spans="24:101" ht="12.75">
      <c r="X171" s="3"/>
      <c r="Y171" s="3"/>
      <c r="AA171" t="s">
        <v>249</v>
      </c>
      <c r="AB171" s="32">
        <f t="shared" si="7"/>
        <v>0</v>
      </c>
      <c r="AD171" t="str">
        <f>IF(AB171&gt;0,1," ")</f>
        <v> </v>
      </c>
      <c r="AQ171">
        <f t="shared" si="6"/>
      </c>
      <c r="AS171" t="str">
        <f>IF(AB171&gt;0,AB171," ")</f>
        <v> </v>
      </c>
      <c r="AT171" t="str">
        <f>IF($AB171&gt;0,1," ")</f>
        <v> </v>
      </c>
      <c r="CW171"/>
    </row>
    <row r="172" spans="24:101" ht="12.75">
      <c r="X172" s="3"/>
      <c r="Y172" s="3"/>
      <c r="AA172" t="s">
        <v>250</v>
      </c>
      <c r="AB172" s="32">
        <f t="shared" si="7"/>
        <v>0</v>
      </c>
      <c r="AQ172">
        <f t="shared" si="6"/>
      </c>
      <c r="AR172" t="str">
        <f>IF(AB172&gt;0,AB172," ")</f>
        <v> </v>
      </c>
      <c r="CW172"/>
    </row>
    <row r="173" spans="24:101" ht="12.75">
      <c r="X173" s="3"/>
      <c r="Y173" s="3"/>
      <c r="AA173" t="s">
        <v>251</v>
      </c>
      <c r="AB173" s="32">
        <f t="shared" si="7"/>
        <v>0</v>
      </c>
      <c r="AF173" t="str">
        <f>IF(AB173&gt;0,1," ")</f>
        <v> </v>
      </c>
      <c r="AI173" t="str">
        <f>IF($AB173&gt;0,1," ")</f>
        <v> </v>
      </c>
      <c r="AL173" t="str">
        <f>IF($AB173&gt;0,1," ")</f>
        <v> </v>
      </c>
      <c r="AO173" t="str">
        <f>IF($AB173&gt;0,1," ")</f>
        <v> </v>
      </c>
      <c r="AQ173">
        <f t="shared" si="6"/>
      </c>
      <c r="AR173" t="str">
        <f>IF(AB173&gt;0,AB173," ")</f>
        <v> </v>
      </c>
      <c r="BB173" t="str">
        <f>IF($AB173&gt;0,1," ")</f>
        <v> </v>
      </c>
      <c r="CW173"/>
    </row>
    <row r="174" spans="24:101" ht="12.75">
      <c r="X174" s="3"/>
      <c r="Y174" s="3"/>
      <c r="AA174" t="s">
        <v>252</v>
      </c>
      <c r="AB174" s="32">
        <f t="shared" si="7"/>
        <v>0</v>
      </c>
      <c r="AE174" t="str">
        <f>IF(AB174&gt;0,1," ")</f>
        <v> </v>
      </c>
      <c r="AI174" t="str">
        <f>IF($AB174&gt;0,1," ")</f>
        <v> </v>
      </c>
      <c r="AQ174">
        <f t="shared" si="6"/>
      </c>
      <c r="AS174" t="str">
        <f>IF(AB174&gt;0,AB174," ")</f>
        <v> </v>
      </c>
      <c r="AT174" t="str">
        <f>IF($AB174&gt;0,1," ")</f>
        <v> </v>
      </c>
      <c r="BB174" t="str">
        <f>IF($AB174&gt;0,1," ")</f>
        <v> </v>
      </c>
      <c r="CW174"/>
    </row>
    <row r="175" spans="24:101" ht="12.75">
      <c r="X175" s="3"/>
      <c r="Y175" s="3"/>
      <c r="AA175" t="s">
        <v>253</v>
      </c>
      <c r="AB175" s="32">
        <f t="shared" si="7"/>
        <v>3</v>
      </c>
      <c r="AC175">
        <f>IF(AB175&gt;0,1," ")</f>
        <v>1</v>
      </c>
      <c r="AH175">
        <f>IF(AB175&gt;0,AB175," ")</f>
        <v>3</v>
      </c>
      <c r="AK175">
        <f>IF($AB175&gt;0,1," ")</f>
        <v>1</v>
      </c>
      <c r="AN175">
        <f>IF($AB175&gt;0,1," ")</f>
        <v>1</v>
      </c>
      <c r="AQ175">
        <f t="shared" si="6"/>
      </c>
      <c r="AU175">
        <f>IF(AB175&gt;0,AB175," ")</f>
        <v>3</v>
      </c>
      <c r="AX175">
        <f>IF($AB175&gt;0,1," ")</f>
        <v>1</v>
      </c>
      <c r="CW175"/>
    </row>
    <row r="176" spans="27:101" ht="12.75">
      <c r="AA176" t="s">
        <v>254</v>
      </c>
      <c r="AB176" s="32">
        <f t="shared" si="7"/>
        <v>0</v>
      </c>
      <c r="AQ176">
        <f t="shared" si="6"/>
      </c>
      <c r="AR176" t="str">
        <f>IF(AB176&gt;0,AB176," ")</f>
        <v> </v>
      </c>
      <c r="CW176"/>
    </row>
    <row r="177" spans="27:54" ht="12.75">
      <c r="AA177" t="s">
        <v>255</v>
      </c>
      <c r="AB177" s="32">
        <f t="shared" si="7"/>
        <v>0</v>
      </c>
      <c r="AH177" t="str">
        <f>IF(AB177&gt;0,AB177," ")</f>
        <v> </v>
      </c>
      <c r="AL177" t="str">
        <f>IF($AB177&gt;0,1," ")</f>
        <v> </v>
      </c>
      <c r="AN177" t="str">
        <f>IF($AB177&gt;0,1," ")</f>
        <v> </v>
      </c>
      <c r="AQ177">
        <f t="shared" si="6"/>
      </c>
      <c r="AS177" t="str">
        <f>IF(AB177&gt;0,AB177," ")</f>
        <v> </v>
      </c>
      <c r="AT177" t="str">
        <f>IF($AB177&gt;0,1," ")</f>
        <v> </v>
      </c>
      <c r="BB177" t="str">
        <f>IF($AB177&gt;0,1," ")</f>
        <v> </v>
      </c>
    </row>
    <row r="178" spans="27:54" ht="12.75">
      <c r="AA178" t="s">
        <v>256</v>
      </c>
      <c r="AB178" s="32">
        <f t="shared" si="7"/>
        <v>0</v>
      </c>
      <c r="AI178" t="str">
        <f>IF($AB178&gt;0,1," ")</f>
        <v> </v>
      </c>
      <c r="AK178" t="str">
        <f>IF($AB178&gt;0,1," ")</f>
        <v> </v>
      </c>
      <c r="AO178" t="str">
        <f>IF($AB178&gt;0,1," ")</f>
        <v> </v>
      </c>
      <c r="AQ178">
        <f t="shared" si="6"/>
      </c>
      <c r="AS178" t="str">
        <f>IF(AB178&gt;0,AB178," ")</f>
        <v> </v>
      </c>
      <c r="AT178" t="str">
        <f>IF($AB178&gt;0,1," ")</f>
        <v> </v>
      </c>
      <c r="BB178" t="str">
        <f>IF($AB178&gt;0,1," ")</f>
        <v> </v>
      </c>
    </row>
    <row r="180" spans="27:50" ht="12.75">
      <c r="AA180" t="s">
        <v>84</v>
      </c>
      <c r="AB180">
        <f aca="true" t="shared" si="10" ref="AB180:AH180">SUM(AB7:AB178)</f>
        <v>25</v>
      </c>
      <c r="AC180">
        <f t="shared" si="10"/>
        <v>2</v>
      </c>
      <c r="AD180">
        <f t="shared" si="10"/>
        <v>1</v>
      </c>
      <c r="AE180">
        <f t="shared" si="10"/>
        <v>1</v>
      </c>
      <c r="AF180">
        <f t="shared" si="10"/>
        <v>1</v>
      </c>
      <c r="AG180">
        <f t="shared" si="10"/>
        <v>2</v>
      </c>
      <c r="AH180">
        <f t="shared" si="10"/>
        <v>4</v>
      </c>
      <c r="AJ180">
        <f>SUM(AJ7:AJ178)</f>
        <v>1</v>
      </c>
      <c r="AK180">
        <f>SUM(AK7:AK178)</f>
        <v>3</v>
      </c>
      <c r="AL180">
        <f>SUM(AL7:AL178)</f>
        <v>3</v>
      </c>
      <c r="AM180">
        <f>SUM(AM7:AM178)</f>
        <v>1</v>
      </c>
      <c r="AN180">
        <f>SUM(AN7:AN178)</f>
        <v>3</v>
      </c>
      <c r="AQ180">
        <f>SUM(AQ7:AQ178)</f>
        <v>2</v>
      </c>
      <c r="AR180">
        <f>SUM(AR7:AR178)</f>
        <v>18</v>
      </c>
      <c r="AS180">
        <f>SUM(AS7:AS178)</f>
        <v>3</v>
      </c>
      <c r="AT180">
        <f>SUM(AT7:AT178)</f>
        <v>2</v>
      </c>
      <c r="AU180">
        <f>SUM(AU7:AU178)</f>
        <v>3</v>
      </c>
      <c r="AX180">
        <f>SUM(AX7:AX178)</f>
        <v>2</v>
      </c>
    </row>
    <row r="181" spans="28:40" ht="12.75">
      <c r="AB181">
        <f>COUNTA(AB7:AB178)-AL182</f>
        <v>165</v>
      </c>
      <c r="AE181">
        <f>COUNT(AE7:AE178)</f>
        <v>1</v>
      </c>
      <c r="AF181">
        <f>COUNT(AF7:AF178)</f>
        <v>1</v>
      </c>
      <c r="AK181" s="63"/>
      <c r="AL181">
        <f>COUNT(AL7:AL178)</f>
        <v>3</v>
      </c>
      <c r="AM181">
        <f>COUNT(AM7:AM178)</f>
        <v>1</v>
      </c>
      <c r="AN181">
        <f>COUNT(AN7:AN178)</f>
        <v>3</v>
      </c>
    </row>
    <row r="182" ht="12.75">
      <c r="AL182">
        <f>(AL181+AM181+AN181)</f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Oldenburg</dc:creator>
  <cp:keywords/>
  <dc:description/>
  <cp:lastModifiedBy>Mark Hazuga</cp:lastModifiedBy>
  <dcterms:created xsi:type="dcterms:W3CDTF">2011-01-27T19:17:50Z</dcterms:created>
  <dcterms:modified xsi:type="dcterms:W3CDTF">2011-10-10T19:47:08Z</dcterms:modified>
  <cp:category/>
  <cp:version/>
  <cp:contentType/>
  <cp:contentStatus/>
</cp:coreProperties>
</file>