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22.xml" ContentType="application/vnd.openxmlformats-officedocument.drawing+xml"/>
  <Override PartName="/xl/worksheets/sheet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9645" activeTab="4"/>
  </bookViews>
  <sheets>
    <sheet name="Notes" sheetId="1" r:id="rId1"/>
    <sheet name="LCO Musky Bay Data" sheetId="2" r:id="rId2"/>
    <sheet name="chla graphs" sheetId="3" r:id="rId3"/>
    <sheet name="TSIC" sheetId="4" r:id="rId4"/>
    <sheet name="TP Graphs" sheetId="5" r:id="rId5"/>
  </sheets>
  <definedNames/>
  <calcPr fullCalcOnLoad="1"/>
</workbook>
</file>

<file path=xl/sharedStrings.xml><?xml version="1.0" encoding="utf-8"?>
<sst xmlns="http://schemas.openxmlformats.org/spreadsheetml/2006/main" count="150" uniqueCount="34">
  <si>
    <t>TP</t>
  </si>
  <si>
    <t>Chl-a</t>
  </si>
  <si>
    <t>Secchi</t>
  </si>
  <si>
    <t>     TSI(CHL) = 9.81 ln(CHL) + 30.6</t>
  </si>
  <si>
    <t>TSIC</t>
  </si>
  <si>
    <t>TSIS</t>
  </si>
  <si>
    <t>Musky Bay</t>
  </si>
  <si>
    <t>Averages</t>
  </si>
  <si>
    <t xml:space="preserve">Summer </t>
  </si>
  <si>
    <t>July 15t to Aug 31</t>
  </si>
  <si>
    <t>West Site</t>
  </si>
  <si>
    <t>East Site</t>
  </si>
  <si>
    <t>North Site</t>
  </si>
  <si>
    <t>Deep Site</t>
  </si>
  <si>
    <t>ug/L</t>
  </si>
  <si>
    <t>mg/L</t>
  </si>
  <si>
    <t>Musky Bay LCO</t>
  </si>
  <si>
    <t>Avg</t>
  </si>
  <si>
    <t>Std Dev</t>
  </si>
  <si>
    <t>Std Error</t>
  </si>
  <si>
    <t>All</t>
  </si>
  <si>
    <t>ft</t>
  </si>
  <si>
    <t>M</t>
  </si>
  <si>
    <t>Ft</t>
  </si>
  <si>
    <t>Secchi ft</t>
  </si>
  <si>
    <t>Courte Oreilles Bays Master Spreadsheet</t>
  </si>
  <si>
    <t>Secchi m</t>
  </si>
  <si>
    <t>Count</t>
  </si>
  <si>
    <t xml:space="preserve">Avg four bays </t>
  </si>
  <si>
    <t>Chla</t>
  </si>
  <si>
    <t>MB-2A</t>
  </si>
  <si>
    <t>MB-2</t>
  </si>
  <si>
    <t>MB-4</t>
  </si>
  <si>
    <t>MB-1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</si>
</sst>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[$-409]dddd\,\ mmmm\ dd\,\ yyyy"/>
    <numFmt numFmtId="171" formatCode="m/d/yy;@"/>
    <numFmt numFmtId="172" formatCode="mm/dd/yy"/>
    <numFmt numFmtId="173" formatCode="m/d/yy"/>
    <numFmt numFmtId="174" formatCode="0.00000"/>
    <numFmt numFmtId="175" formatCode="mm/dd/yy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5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2"/>
    </font>
    <font>
      <b/>
      <sz val="11.25"/>
      <color indexed="17"/>
      <name val="Arial"/>
      <family val="2"/>
    </font>
    <font>
      <b/>
      <sz val="11.25"/>
      <color indexed="56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b/>
      <sz val="12"/>
      <color indexed="8"/>
      <name val="Calibri"/>
      <family val="0"/>
    </font>
    <font>
      <b/>
      <sz val="8"/>
      <name val="Arial"/>
      <family val="0"/>
    </font>
    <font>
      <b/>
      <sz val="14.75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73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17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wrapText="1"/>
    </xf>
    <xf numFmtId="171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171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6" xfId="0" applyBorder="1" applyAlignment="1">
      <alignment/>
    </xf>
    <xf numFmtId="14" fontId="0" fillId="0" borderId="5" xfId="0" applyNumberFormat="1" applyBorder="1" applyAlignment="1">
      <alignment/>
    </xf>
    <xf numFmtId="171" fontId="0" fillId="0" borderId="5" xfId="0" applyNumberFormat="1" applyBorder="1" applyAlignment="1">
      <alignment/>
    </xf>
    <xf numFmtId="171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4" fillId="2" borderId="1" xfId="0" applyBorder="1" applyAlignment="1">
      <alignment horizontal="center"/>
    </xf>
    <xf numFmtId="1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16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14" fillId="2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1" xfId="0" applyBorder="1" applyAlignment="1">
      <alignment horizontal="center"/>
    </xf>
    <xf numFmtId="0" fontId="14" fillId="0" borderId="1" xfId="0" applyBorder="1" applyAlignment="1">
      <alignment horizontal="center" wrapText="1"/>
    </xf>
    <xf numFmtId="0" fontId="14" fillId="2" borderId="1" xfId="0" applyBorder="1" applyAlignment="1">
      <alignment/>
    </xf>
    <xf numFmtId="175" fontId="0" fillId="0" borderId="1" xfId="0" applyNumberFormat="1" applyBorder="1" applyAlignment="1">
      <alignment/>
    </xf>
    <xf numFmtId="171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8"/>
          <c:w val="0.9662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v>MB-2A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Data'!$O$145:$O$153</c:f>
              <c:numCache>
                <c:ptCount val="9"/>
                <c:pt idx="0">
                  <c:v>5.866666666666666</c:v>
                </c:pt>
                <c:pt idx="1">
                  <c:v>3.3000000000000003</c:v>
                </c:pt>
                <c:pt idx="2">
                  <c:v>11.9</c:v>
                </c:pt>
                <c:pt idx="3">
                  <c:v>4.333333333333333</c:v>
                </c:pt>
                <c:pt idx="4">
                  <c:v>2.92</c:v>
                </c:pt>
                <c:pt idx="5">
                  <c:v>4.54</c:v>
                </c:pt>
                <c:pt idx="6">
                  <c:v>10.68</c:v>
                </c:pt>
                <c:pt idx="7">
                  <c:v>19.223333333333333</c:v>
                </c:pt>
                <c:pt idx="8">
                  <c:v>5.03</c:v>
                </c:pt>
              </c:numCache>
            </c:numRef>
          </c:val>
        </c:ser>
        <c:ser>
          <c:idx val="1"/>
          <c:order val="1"/>
          <c:tx>
            <c:v>MB-2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Data'!$Q$145:$Q$153</c:f>
              <c:numCache>
                <c:ptCount val="9"/>
                <c:pt idx="0">
                  <c:v>9.700000000000001</c:v>
                </c:pt>
                <c:pt idx="1">
                  <c:v>6.283333333333332</c:v>
                </c:pt>
                <c:pt idx="2">
                  <c:v>6.45</c:v>
                </c:pt>
                <c:pt idx="3">
                  <c:v>5.983333333333333</c:v>
                </c:pt>
                <c:pt idx="4">
                  <c:v>2.38</c:v>
                </c:pt>
                <c:pt idx="5">
                  <c:v>29.213333333333328</c:v>
                </c:pt>
                <c:pt idx="6">
                  <c:v>8.333333333333332</c:v>
                </c:pt>
                <c:pt idx="7">
                  <c:v>33.370000000000005</c:v>
                </c:pt>
                <c:pt idx="8">
                  <c:v>12.824285714285717</c:v>
                </c:pt>
              </c:numCache>
            </c:numRef>
          </c:val>
        </c:ser>
        <c:ser>
          <c:idx val="2"/>
          <c:order val="2"/>
          <c:tx>
            <c:v>MB-4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Data'!$S$145:$S$153</c:f>
              <c:numCache>
                <c:ptCount val="9"/>
                <c:pt idx="1">
                  <c:v>1.8333333333333333</c:v>
                </c:pt>
                <c:pt idx="2">
                  <c:v>8.35</c:v>
                </c:pt>
                <c:pt idx="3">
                  <c:v>3.033333333333333</c:v>
                </c:pt>
                <c:pt idx="4">
                  <c:v>3.54</c:v>
                </c:pt>
                <c:pt idx="5">
                  <c:v>9.703333333333333</c:v>
                </c:pt>
                <c:pt idx="6">
                  <c:v>8.5</c:v>
                </c:pt>
                <c:pt idx="7">
                  <c:v>7.435</c:v>
                </c:pt>
                <c:pt idx="8">
                  <c:v>6.824999999999999</c:v>
                </c:pt>
              </c:numCache>
            </c:numRef>
          </c:val>
        </c:ser>
        <c:ser>
          <c:idx val="3"/>
          <c:order val="3"/>
          <c:tx>
            <c:v>MB-1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Data'!$U$145:$U$153</c:f>
              <c:numCache>
                <c:ptCount val="9"/>
                <c:pt idx="0">
                  <c:v>4.583333333333333</c:v>
                </c:pt>
                <c:pt idx="1">
                  <c:v>3.1999999999999993</c:v>
                </c:pt>
                <c:pt idx="2">
                  <c:v>7.550000000000001</c:v>
                </c:pt>
                <c:pt idx="3">
                  <c:v>5.6000000000000005</c:v>
                </c:pt>
                <c:pt idx="4">
                  <c:v>4.58</c:v>
                </c:pt>
                <c:pt idx="5">
                  <c:v>12.68</c:v>
                </c:pt>
                <c:pt idx="6">
                  <c:v>7.186666666666667</c:v>
                </c:pt>
                <c:pt idx="7">
                  <c:v>8.46</c:v>
                </c:pt>
                <c:pt idx="8">
                  <c:v>11.30285714285714</c:v>
                </c:pt>
              </c:numCache>
            </c:numRef>
          </c:val>
        </c:ser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8869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25"/>
          <c:y val="0.1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7"/>
          <c:w val="0.968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v>MB-1</c:v>
          </c:tx>
          <c:spPr>
            <a:solidFill>
              <a:srgbClr val="008000"/>
            </a:solid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Data'!$U$150:$U$153</c:f>
              <c:numCache>
                <c:ptCount val="4"/>
                <c:pt idx="0">
                  <c:v>12.68</c:v>
                </c:pt>
                <c:pt idx="1">
                  <c:v>7.186666666666667</c:v>
                </c:pt>
                <c:pt idx="2">
                  <c:v>8.46</c:v>
                </c:pt>
                <c:pt idx="3">
                  <c:v>11.30285714285714</c:v>
                </c:pt>
              </c:numCache>
            </c:numRef>
          </c:val>
        </c:ser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7318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"/>
          <c:y val="0.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TSI -Chlorophyll-a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5"/>
          <c:w val="0.9662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v>West Sute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Data'!$X$145:$X$153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Data'!$Y$145:$Y$153</c:f>
              <c:numCache>
                <c:ptCount val="9"/>
                <c:pt idx="0">
                  <c:v>47.956701677218526</c:v>
                </c:pt>
                <c:pt idx="1">
                  <c:v>42.31237941571459</c:v>
                </c:pt>
                <c:pt idx="2">
                  <c:v>54.894841705152515</c:v>
                </c:pt>
                <c:pt idx="3">
                  <c:v>44.98476664486352</c:v>
                </c:pt>
                <c:pt idx="4">
                  <c:v>41.11223527570867</c:v>
                </c:pt>
                <c:pt idx="5">
                  <c:v>45.44181398824245</c:v>
                </c:pt>
                <c:pt idx="6">
                  <c:v>53.8337374969494</c:v>
                </c:pt>
                <c:pt idx="7">
                  <c:v>59.599584473989864</c:v>
                </c:pt>
                <c:pt idx="8">
                  <c:v>46.447270044135266</c:v>
                </c:pt>
              </c:numCache>
            </c:numRef>
          </c:val>
        </c:ser>
        <c:ser>
          <c:idx val="1"/>
          <c:order val="1"/>
          <c:tx>
            <c:v>East Site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Data'!$X$145:$X$153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Data'!$AA$145:$AA$153</c:f>
              <c:numCache>
                <c:ptCount val="9"/>
                <c:pt idx="0">
                  <c:v>52.8895549368466</c:v>
                </c:pt>
                <c:pt idx="1">
                  <c:v>48.62980513346618</c:v>
                </c:pt>
                <c:pt idx="2">
                  <c:v>48.886626083223355</c:v>
                </c:pt>
                <c:pt idx="3">
                  <c:v>48.14987247567121</c:v>
                </c:pt>
                <c:pt idx="4">
                  <c:v>39.106255784173996</c:v>
                </c:pt>
                <c:pt idx="5">
                  <c:v>63.705073467640325</c:v>
                </c:pt>
                <c:pt idx="6">
                  <c:v>51.39978529012289</c:v>
                </c:pt>
                <c:pt idx="7">
                  <c:v>65.0101180420078</c:v>
                </c:pt>
                <c:pt idx="8">
                  <c:v>55.62865221513732</c:v>
                </c:pt>
              </c:numCache>
            </c:numRef>
          </c:val>
        </c:ser>
        <c:ser>
          <c:idx val="2"/>
          <c:order val="2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Data'!$X$145:$X$153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Data'!$AC$145:$AC$153</c:f>
              <c:numCache>
                <c:ptCount val="9"/>
                <c:pt idx="1">
                  <c:v>36.5461922330248</c:v>
                </c:pt>
                <c:pt idx="2">
                  <c:v>51.41938569624372</c:v>
                </c:pt>
                <c:pt idx="3">
                  <c:v>41.48578544482456</c:v>
                </c:pt>
                <c:pt idx="4">
                  <c:v>43.00108319329915</c:v>
                </c:pt>
                <c:pt idx="5">
                  <c:v>52.89292549176723</c:v>
                </c:pt>
                <c:pt idx="6">
                  <c:v>51.59404906389842</c:v>
                </c:pt>
                <c:pt idx="7">
                  <c:v>50.28080806893789</c:v>
                </c:pt>
                <c:pt idx="8">
                  <c:v>49.44101086590674</c:v>
                </c:pt>
              </c:numCache>
            </c:numRef>
          </c:val>
        </c:ser>
        <c:ser>
          <c:idx val="3"/>
          <c:order val="3"/>
          <c:tx>
            <c:v>Deep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Data'!$X$145:$X$153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Data'!$AE$145:$AE$153</c:f>
              <c:numCache>
                <c:ptCount val="9"/>
                <c:pt idx="0">
                  <c:v>45.53500431271026</c:v>
                </c:pt>
                <c:pt idx="1">
                  <c:v>42.01050944419373</c:v>
                </c:pt>
                <c:pt idx="2">
                  <c:v>50.431381595589755</c:v>
                </c:pt>
                <c:pt idx="3">
                  <c:v>47.500340323840234</c:v>
                </c:pt>
                <c:pt idx="4">
                  <c:v>45.52786717161698</c:v>
                </c:pt>
                <c:pt idx="5">
                  <c:v>55.517654559779075</c:v>
                </c:pt>
                <c:pt idx="6">
                  <c:v>49.94755135682606</c:v>
                </c:pt>
                <c:pt idx="7">
                  <c:v>51.547775393193874</c:v>
                </c:pt>
                <c:pt idx="8">
                  <c:v>54.389794830322195</c:v>
                </c:pt>
              </c:numCache>
            </c:numRef>
          </c:val>
        </c:ser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4152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25"/>
          <c:y val="0.1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TSI - 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5"/>
          <c:w val="0.966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v>West Sute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Data'!$X$150:$X$153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Data'!$Y$150:$Y$153</c:f>
              <c:numCache>
                <c:ptCount val="4"/>
                <c:pt idx="0">
                  <c:v>45.44181398824245</c:v>
                </c:pt>
                <c:pt idx="1">
                  <c:v>53.8337374969494</c:v>
                </c:pt>
                <c:pt idx="2">
                  <c:v>59.599584473989864</c:v>
                </c:pt>
                <c:pt idx="3">
                  <c:v>46.447270044135266</c:v>
                </c:pt>
              </c:numCache>
            </c:numRef>
          </c:val>
        </c:ser>
        <c:ser>
          <c:idx val="1"/>
          <c:order val="1"/>
          <c:tx>
            <c:v>East Site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Data'!$X$150:$X$153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Data'!$AA$150:$AA$153</c:f>
              <c:numCache>
                <c:ptCount val="4"/>
                <c:pt idx="0">
                  <c:v>63.705073467640325</c:v>
                </c:pt>
                <c:pt idx="1">
                  <c:v>51.39978529012289</c:v>
                </c:pt>
                <c:pt idx="2">
                  <c:v>65.0101180420078</c:v>
                </c:pt>
                <c:pt idx="3">
                  <c:v>55.62865221513732</c:v>
                </c:pt>
              </c:numCache>
            </c:numRef>
          </c:val>
        </c:ser>
        <c:ser>
          <c:idx val="2"/>
          <c:order val="2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Data'!$X$150:$X$153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Data'!$AC$150:$AC$153</c:f>
              <c:numCache>
                <c:ptCount val="4"/>
                <c:pt idx="0">
                  <c:v>52.89292549176723</c:v>
                </c:pt>
                <c:pt idx="1">
                  <c:v>51.59404906389842</c:v>
                </c:pt>
                <c:pt idx="2">
                  <c:v>50.28080806893789</c:v>
                </c:pt>
                <c:pt idx="3">
                  <c:v>49.44101086590674</c:v>
                </c:pt>
              </c:numCache>
            </c:numRef>
          </c:val>
        </c:ser>
        <c:ser>
          <c:idx val="3"/>
          <c:order val="3"/>
          <c:tx>
            <c:v>Deep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Data'!$X$150:$X$153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Data'!$AE$150:$AE$153</c:f>
              <c:numCache>
                <c:ptCount val="4"/>
                <c:pt idx="0">
                  <c:v>55.517654559779075</c:v>
                </c:pt>
                <c:pt idx="1">
                  <c:v>49.94755135682606</c:v>
                </c:pt>
                <c:pt idx="2">
                  <c:v>51.547775393193874</c:v>
                </c:pt>
                <c:pt idx="3">
                  <c:v>54.389794830322195</c:v>
                </c:pt>
              </c:numCache>
            </c:numRef>
          </c:val>
        </c:ser>
        <c:axId val="48898897"/>
        <c:axId val="37436890"/>
      </c:bar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36890"/>
        <c:crosses val="autoZero"/>
        <c:auto val="1"/>
        <c:lblOffset val="100"/>
        <c:noMultiLvlLbl val="0"/>
      </c:catAx>
      <c:valAx>
        <c:axId val="37436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9889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0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TSI - 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95"/>
          <c:w val="0.966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v>West Sute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Data'!$X$150:$X$153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Data'!$Y$150:$Y$153</c:f>
              <c:numCache>
                <c:ptCount val="4"/>
                <c:pt idx="0">
                  <c:v>45.44181398824245</c:v>
                </c:pt>
                <c:pt idx="1">
                  <c:v>53.8337374969494</c:v>
                </c:pt>
                <c:pt idx="2">
                  <c:v>59.599584473989864</c:v>
                </c:pt>
                <c:pt idx="3">
                  <c:v>46.447270044135266</c:v>
                </c:pt>
              </c:numCache>
            </c:numRef>
          </c:val>
        </c:ser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89220"/>
        <c:crosses val="autoZero"/>
        <c:auto val="1"/>
        <c:lblOffset val="100"/>
        <c:noMultiLvlLbl val="0"/>
      </c:catAx>
      <c:valAx>
        <c:axId val="12489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769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2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5"/>
          <c:w val="0.966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v>West Sute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Data'!$X$145:$X$153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Data'!$Y$145:$Y$153</c:f>
              <c:numCache>
                <c:ptCount val="9"/>
                <c:pt idx="0">
                  <c:v>47.956701677218526</c:v>
                </c:pt>
                <c:pt idx="1">
                  <c:v>42.31237941571459</c:v>
                </c:pt>
                <c:pt idx="2">
                  <c:v>54.894841705152515</c:v>
                </c:pt>
                <c:pt idx="3">
                  <c:v>44.98476664486352</c:v>
                </c:pt>
                <c:pt idx="4">
                  <c:v>41.11223527570867</c:v>
                </c:pt>
                <c:pt idx="5">
                  <c:v>45.44181398824245</c:v>
                </c:pt>
                <c:pt idx="6">
                  <c:v>53.8337374969494</c:v>
                </c:pt>
                <c:pt idx="7">
                  <c:v>59.599584473989864</c:v>
                </c:pt>
                <c:pt idx="8">
                  <c:v>46.447270044135266</c:v>
                </c:pt>
              </c:numCache>
            </c:numRef>
          </c:val>
        </c:ser>
        <c:axId val="45294117"/>
        <c:axId val="4993870"/>
      </c:bar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3870"/>
        <c:crosses val="autoZero"/>
        <c:auto val="1"/>
        <c:lblOffset val="100"/>
        <c:noMultiLvlLbl val="0"/>
      </c:catAx>
      <c:valAx>
        <c:axId val="499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411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5"/>
          <c:w val="0.96625"/>
          <c:h val="0.85025"/>
        </c:manualLayout>
      </c:layout>
      <c:barChart>
        <c:barDir val="col"/>
        <c:grouping val="clustered"/>
        <c:varyColors val="0"/>
        <c:ser>
          <c:idx val="1"/>
          <c:order val="0"/>
          <c:tx>
            <c:v>East Site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Data'!$X$145:$X$153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Data'!$AA$145:$AA$153</c:f>
              <c:numCache>
                <c:ptCount val="9"/>
                <c:pt idx="0">
                  <c:v>52.8895549368466</c:v>
                </c:pt>
                <c:pt idx="1">
                  <c:v>48.62980513346618</c:v>
                </c:pt>
                <c:pt idx="2">
                  <c:v>48.886626083223355</c:v>
                </c:pt>
                <c:pt idx="3">
                  <c:v>48.14987247567121</c:v>
                </c:pt>
                <c:pt idx="4">
                  <c:v>39.106255784173996</c:v>
                </c:pt>
                <c:pt idx="5">
                  <c:v>63.705073467640325</c:v>
                </c:pt>
                <c:pt idx="6">
                  <c:v>51.39978529012289</c:v>
                </c:pt>
                <c:pt idx="7">
                  <c:v>65.0101180420078</c:v>
                </c:pt>
                <c:pt idx="8">
                  <c:v>55.62865221513732</c:v>
                </c:pt>
              </c:numCache>
            </c:numRef>
          </c:val>
        </c:ser>
        <c:axId val="44944831"/>
        <c:axId val="1850296"/>
      </c:bar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0296"/>
        <c:crosses val="autoZero"/>
        <c:auto val="1"/>
        <c:lblOffset val="100"/>
        <c:noMultiLvlLbl val="0"/>
      </c:catAx>
      <c:valAx>
        <c:axId val="1850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4483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25"/>
          <c:w val="0.966"/>
          <c:h val="0.8505"/>
        </c:manualLayout>
      </c:layout>
      <c:barChart>
        <c:barDir val="col"/>
        <c:grouping val="clustered"/>
        <c:varyColors val="0"/>
        <c:ser>
          <c:idx val="1"/>
          <c:order val="0"/>
          <c:tx>
            <c:v>East Site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Data'!$X$150:$X$153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Data'!$AA$150:$AA$153</c:f>
              <c:numCache>
                <c:ptCount val="4"/>
                <c:pt idx="0">
                  <c:v>63.705073467640325</c:v>
                </c:pt>
                <c:pt idx="1">
                  <c:v>51.39978529012289</c:v>
                </c:pt>
                <c:pt idx="2">
                  <c:v>65.0101180420078</c:v>
                </c:pt>
                <c:pt idx="3">
                  <c:v>55.62865221513732</c:v>
                </c:pt>
              </c:numCache>
            </c:numRef>
          </c:val>
        </c:ser>
        <c:axId val="16652665"/>
        <c:axId val="15656258"/>
      </c:bar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56258"/>
        <c:crosses val="autoZero"/>
        <c:auto val="1"/>
        <c:lblOffset val="100"/>
        <c:noMultiLvlLbl val="0"/>
      </c:catAx>
      <c:valAx>
        <c:axId val="15656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266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TSI -Chlorophyll-a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5"/>
          <c:w val="0.96625"/>
          <c:h val="0.85025"/>
        </c:manualLayout>
      </c:layout>
      <c:barChart>
        <c:barDir val="col"/>
        <c:grouping val="clustered"/>
        <c:varyColors val="0"/>
        <c:ser>
          <c:idx val="2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Data'!$X$145:$X$153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Data'!$AC$145:$AC$153</c:f>
              <c:numCache>
                <c:ptCount val="9"/>
                <c:pt idx="1">
                  <c:v>36.5461922330248</c:v>
                </c:pt>
                <c:pt idx="2">
                  <c:v>51.41938569624372</c:v>
                </c:pt>
                <c:pt idx="3">
                  <c:v>41.48578544482456</c:v>
                </c:pt>
                <c:pt idx="4">
                  <c:v>43.00108319329915</c:v>
                </c:pt>
                <c:pt idx="5">
                  <c:v>52.89292549176723</c:v>
                </c:pt>
                <c:pt idx="6">
                  <c:v>51.59404906389842</c:v>
                </c:pt>
                <c:pt idx="7">
                  <c:v>50.28080806893789</c:v>
                </c:pt>
                <c:pt idx="8">
                  <c:v>49.44101086590674</c:v>
                </c:pt>
              </c:numCache>
            </c:numRef>
          </c:val>
        </c:ser>
        <c:axId val="6688595"/>
        <c:axId val="60197356"/>
      </c:bar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97356"/>
        <c:crosses val="autoZero"/>
        <c:auto val="1"/>
        <c:lblOffset val="100"/>
        <c:noMultiLvlLbl val="0"/>
      </c:catAx>
      <c:valAx>
        <c:axId val="60197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859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5"/>
          <c:y val="0.2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TSI -Chlorophyll-a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5"/>
          <c:w val="0.96625"/>
          <c:h val="0.85025"/>
        </c:manualLayout>
      </c:layout>
      <c:barChart>
        <c:barDir val="col"/>
        <c:grouping val="clustered"/>
        <c:varyColors val="0"/>
        <c:ser>
          <c:idx val="3"/>
          <c:order val="0"/>
          <c:tx>
            <c:v>Deep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Data'!$X$145:$X$153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Data'!$AE$145:$AE$153</c:f>
              <c:numCache>
                <c:ptCount val="9"/>
                <c:pt idx="0">
                  <c:v>45.53500431271026</c:v>
                </c:pt>
                <c:pt idx="1">
                  <c:v>42.01050944419373</c:v>
                </c:pt>
                <c:pt idx="2">
                  <c:v>50.431381595589755</c:v>
                </c:pt>
                <c:pt idx="3">
                  <c:v>47.500340323840234</c:v>
                </c:pt>
                <c:pt idx="4">
                  <c:v>45.52786717161698</c:v>
                </c:pt>
                <c:pt idx="5">
                  <c:v>55.517654559779075</c:v>
                </c:pt>
                <c:pt idx="6">
                  <c:v>49.94755135682606</c:v>
                </c:pt>
                <c:pt idx="7">
                  <c:v>51.547775393193874</c:v>
                </c:pt>
                <c:pt idx="8">
                  <c:v>54.389794830322195</c:v>
                </c:pt>
              </c:numCache>
            </c:numRef>
          </c:val>
        </c:ser>
        <c:axId val="4905293"/>
        <c:axId val="44147638"/>
      </c:bar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529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5"/>
          <c:y val="0.2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TSI -Chlorophyll-a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5"/>
          <c:w val="0.96625"/>
          <c:h val="0.85025"/>
        </c:manualLayout>
      </c:layout>
      <c:barChart>
        <c:barDir val="col"/>
        <c:grouping val="clustered"/>
        <c:varyColors val="0"/>
        <c:ser>
          <c:idx val="2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Data'!$X$150:$X$153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Data'!$AC$150:$AC$153</c:f>
              <c:numCache>
                <c:ptCount val="4"/>
                <c:pt idx="0">
                  <c:v>52.89292549176723</c:v>
                </c:pt>
                <c:pt idx="1">
                  <c:v>51.59404906389842</c:v>
                </c:pt>
                <c:pt idx="2">
                  <c:v>50.28080806893789</c:v>
                </c:pt>
                <c:pt idx="3">
                  <c:v>49.44101086590674</c:v>
                </c:pt>
              </c:numCache>
            </c:numRef>
          </c:val>
        </c:ser>
        <c:axId val="61784423"/>
        <c:axId val="19188896"/>
      </c:bar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442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.1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75"/>
          <c:w val="0.968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v>MB-4</c:v>
          </c:tx>
          <c:spPr>
            <a:solidFill>
              <a:srgbClr val="008000"/>
            </a:solid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Data'!$S$150:$S$153</c:f>
              <c:numCache>
                <c:ptCount val="4"/>
                <c:pt idx="0">
                  <c:v>9.703333333333333</c:v>
                </c:pt>
                <c:pt idx="1">
                  <c:v>8.5</c:v>
                </c:pt>
                <c:pt idx="2">
                  <c:v>7.435</c:v>
                </c:pt>
                <c:pt idx="3">
                  <c:v>6.824999999999999</c:v>
                </c:pt>
              </c:numCache>
            </c:numRef>
          </c:val>
        </c:ser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487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75"/>
          <c:y val="0.2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TSI -Chlorophyll-a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5"/>
          <c:w val="0.96625"/>
          <c:h val="0.85025"/>
        </c:manualLayout>
      </c:layout>
      <c:barChart>
        <c:barDir val="col"/>
        <c:grouping val="clustered"/>
        <c:varyColors val="0"/>
        <c:ser>
          <c:idx val="3"/>
          <c:order val="0"/>
          <c:tx>
            <c:v>Deep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Data'!$X$150:$X$153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Data'!$AE$150:$AE$153</c:f>
              <c:numCache>
                <c:ptCount val="4"/>
                <c:pt idx="0">
                  <c:v>55.517654559779075</c:v>
                </c:pt>
                <c:pt idx="1">
                  <c:v>49.94755135682606</c:v>
                </c:pt>
                <c:pt idx="2">
                  <c:v>51.547775393193874</c:v>
                </c:pt>
                <c:pt idx="3">
                  <c:v>54.389794830322195</c:v>
                </c:pt>
              </c:numCache>
            </c:numRef>
          </c:val>
        </c:ser>
        <c:axId val="38482337"/>
        <c:axId val="10796714"/>
      </c:bar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8233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1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Total Phosphorus (ug P/L)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5"/>
          <c:w val="0.973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v>MB-2A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Data'!$N$145:$N$153</c:f>
              <c:numCache>
                <c:ptCount val="9"/>
                <c:pt idx="0">
                  <c:v>154.33333333333334</c:v>
                </c:pt>
                <c:pt idx="1">
                  <c:v>221.16666666666663</c:v>
                </c:pt>
                <c:pt idx="2">
                  <c:v>83.49999999999999</c:v>
                </c:pt>
                <c:pt idx="3">
                  <c:v>99.83333333333334</c:v>
                </c:pt>
                <c:pt idx="4">
                  <c:v>185.2</c:v>
                </c:pt>
                <c:pt idx="5">
                  <c:v>53.66666666666667</c:v>
                </c:pt>
                <c:pt idx="6">
                  <c:v>94.6</c:v>
                </c:pt>
                <c:pt idx="7">
                  <c:v>70.39999999999999</c:v>
                </c:pt>
                <c:pt idx="8">
                  <c:v>47.42857142857143</c:v>
                </c:pt>
              </c:numCache>
            </c:numRef>
          </c:val>
        </c:ser>
        <c:ser>
          <c:idx val="1"/>
          <c:order val="1"/>
          <c:tx>
            <c:v>MB-2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Data'!$P$145:$P$153</c:f>
              <c:numCache>
                <c:ptCount val="9"/>
                <c:pt idx="0">
                  <c:v>70.83333333333334</c:v>
                </c:pt>
                <c:pt idx="1">
                  <c:v>182.50000000000003</c:v>
                </c:pt>
                <c:pt idx="2">
                  <c:v>53.5</c:v>
                </c:pt>
                <c:pt idx="3">
                  <c:v>69.83333333333333</c:v>
                </c:pt>
                <c:pt idx="4">
                  <c:v>251.4</c:v>
                </c:pt>
                <c:pt idx="5">
                  <c:v>122.66666666666666</c:v>
                </c:pt>
                <c:pt idx="6">
                  <c:v>53.8</c:v>
                </c:pt>
                <c:pt idx="7">
                  <c:v>124.40000000000002</c:v>
                </c:pt>
                <c:pt idx="8">
                  <c:v>66.14285714285714</c:v>
                </c:pt>
              </c:numCache>
            </c:numRef>
          </c:val>
        </c:ser>
        <c:ser>
          <c:idx val="2"/>
          <c:order val="2"/>
          <c:tx>
            <c:v>MB-4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Data'!$R$146:$R$154</c:f>
              <c:numCache>
                <c:ptCount val="9"/>
                <c:pt idx="0">
                  <c:v>20</c:v>
                </c:pt>
                <c:pt idx="1">
                  <c:v>29.5</c:v>
                </c:pt>
                <c:pt idx="2">
                  <c:v>23.000000000000004</c:v>
                </c:pt>
                <c:pt idx="3">
                  <c:v>26.4</c:v>
                </c:pt>
                <c:pt idx="4">
                  <c:v>41.333333333333336</c:v>
                </c:pt>
                <c:pt idx="5">
                  <c:v>32.4</c:v>
                </c:pt>
                <c:pt idx="6">
                  <c:v>25.4</c:v>
                </c:pt>
                <c:pt idx="7">
                  <c:v>26.714285714285715</c:v>
                </c:pt>
                <c:pt idx="8">
                  <c:v>28.093452380952385</c:v>
                </c:pt>
              </c:numCache>
            </c:numRef>
          </c:val>
        </c:ser>
        <c:ser>
          <c:idx val="3"/>
          <c:order val="3"/>
          <c:tx>
            <c:v>MB-1 deep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Data'!$T$145:$T$153</c:f>
              <c:numCache>
                <c:ptCount val="9"/>
                <c:pt idx="0">
                  <c:v>33.333333333333336</c:v>
                </c:pt>
                <c:pt idx="1">
                  <c:v>22.166666666666668</c:v>
                </c:pt>
                <c:pt idx="2">
                  <c:v>51</c:v>
                </c:pt>
                <c:pt idx="3">
                  <c:v>52.33333333333332</c:v>
                </c:pt>
                <c:pt idx="4">
                  <c:v>31.8</c:v>
                </c:pt>
                <c:pt idx="5">
                  <c:v>66.33333333333334</c:v>
                </c:pt>
                <c:pt idx="6">
                  <c:v>25.8</c:v>
                </c:pt>
                <c:pt idx="7">
                  <c:v>32.2</c:v>
                </c:pt>
                <c:pt idx="8">
                  <c:v>47.142857142857146</c:v>
                </c:pt>
              </c:numCache>
            </c:numRef>
          </c:val>
        </c:ser>
        <c:axId val="30061563"/>
        <c:axId val="2118612"/>
      </c:bar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6156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1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TP by Site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95"/>
          <c:w val="0.982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v>West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Data'!$A$145:$A$153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Data'!$N$145:$N$153</c:f>
              <c:numCache>
                <c:ptCount val="9"/>
                <c:pt idx="0">
                  <c:v>154.33333333333334</c:v>
                </c:pt>
                <c:pt idx="1">
                  <c:v>221.16666666666663</c:v>
                </c:pt>
                <c:pt idx="2">
                  <c:v>83.49999999999999</c:v>
                </c:pt>
                <c:pt idx="3">
                  <c:v>99.83333333333334</c:v>
                </c:pt>
                <c:pt idx="4">
                  <c:v>185.2</c:v>
                </c:pt>
                <c:pt idx="5">
                  <c:v>53.66666666666667</c:v>
                </c:pt>
                <c:pt idx="6">
                  <c:v>94.6</c:v>
                </c:pt>
                <c:pt idx="7">
                  <c:v>70.39999999999999</c:v>
                </c:pt>
                <c:pt idx="8">
                  <c:v>47.42857142857143</c:v>
                </c:pt>
              </c:numCache>
            </c:numRef>
          </c:val>
        </c:ser>
        <c:axId val="19067509"/>
        <c:axId val="37389854"/>
      </c:bar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9854"/>
        <c:crosses val="autoZero"/>
        <c:auto val="1"/>
        <c:lblOffset val="100"/>
        <c:noMultiLvlLbl val="0"/>
      </c:catAx>
      <c:valAx>
        <c:axId val="37389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6750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6795"/>
          <c:y val="0.2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Total Phosphorus (ug P/L)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"/>
          <c:w val="0.973"/>
          <c:h val="0.84675"/>
        </c:manualLayout>
      </c:layout>
      <c:barChart>
        <c:barDir val="col"/>
        <c:grouping val="clustered"/>
        <c:varyColors val="0"/>
        <c:ser>
          <c:idx val="1"/>
          <c:order val="0"/>
          <c:tx>
            <c:v>East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Data'!$P$145:$P$153</c:f>
              <c:numCache>
                <c:ptCount val="9"/>
                <c:pt idx="0">
                  <c:v>70.83333333333334</c:v>
                </c:pt>
                <c:pt idx="1">
                  <c:v>182.50000000000003</c:v>
                </c:pt>
                <c:pt idx="2">
                  <c:v>53.5</c:v>
                </c:pt>
                <c:pt idx="3">
                  <c:v>69.83333333333333</c:v>
                </c:pt>
                <c:pt idx="4">
                  <c:v>251.4</c:v>
                </c:pt>
                <c:pt idx="5">
                  <c:v>122.66666666666666</c:v>
                </c:pt>
                <c:pt idx="6">
                  <c:v>53.8</c:v>
                </c:pt>
                <c:pt idx="7">
                  <c:v>124.40000000000002</c:v>
                </c:pt>
                <c:pt idx="8">
                  <c:v>66.14285714285714</c:v>
                </c:pt>
              </c:numCache>
            </c:numRef>
          </c:val>
        </c:ser>
        <c:axId val="964367"/>
        <c:axId val="8679304"/>
      </c:bar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436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2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Total Phosphorus (ug P/L)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"/>
          <c:w val="0.973"/>
          <c:h val="0.847"/>
        </c:manualLayout>
      </c:layout>
      <c:barChart>
        <c:barDir val="col"/>
        <c:grouping val="clustered"/>
        <c:varyColors val="0"/>
        <c:ser>
          <c:idx val="2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Data'!$R$146:$R$154</c:f>
              <c:numCache>
                <c:ptCount val="9"/>
                <c:pt idx="0">
                  <c:v>20</c:v>
                </c:pt>
                <c:pt idx="1">
                  <c:v>29.5</c:v>
                </c:pt>
                <c:pt idx="2">
                  <c:v>23.000000000000004</c:v>
                </c:pt>
                <c:pt idx="3">
                  <c:v>26.4</c:v>
                </c:pt>
                <c:pt idx="4">
                  <c:v>41.333333333333336</c:v>
                </c:pt>
                <c:pt idx="5">
                  <c:v>32.4</c:v>
                </c:pt>
                <c:pt idx="6">
                  <c:v>25.4</c:v>
                </c:pt>
                <c:pt idx="7">
                  <c:v>26.714285714285715</c:v>
                </c:pt>
                <c:pt idx="8">
                  <c:v>28.093452380952385</c:v>
                </c:pt>
              </c:numCache>
            </c:numRef>
          </c:val>
        </c:ser>
        <c:axId val="11004873"/>
        <c:axId val="31934994"/>
      </c:bar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0487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Total Phosphorus (ug P/L)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975"/>
          <c:w val="0.973"/>
          <c:h val="0.85975"/>
        </c:manualLayout>
      </c:layout>
      <c:barChart>
        <c:barDir val="col"/>
        <c:grouping val="clustered"/>
        <c:varyColors val="0"/>
        <c:ser>
          <c:idx val="3"/>
          <c:order val="0"/>
          <c:tx>
            <c:v>Deep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Data'!$T$145:$T$153</c:f>
              <c:numCache>
                <c:ptCount val="9"/>
                <c:pt idx="0">
                  <c:v>33.333333333333336</c:v>
                </c:pt>
                <c:pt idx="1">
                  <c:v>22.166666666666668</c:v>
                </c:pt>
                <c:pt idx="2">
                  <c:v>51</c:v>
                </c:pt>
                <c:pt idx="3">
                  <c:v>52.33333333333332</c:v>
                </c:pt>
                <c:pt idx="4">
                  <c:v>31.8</c:v>
                </c:pt>
                <c:pt idx="5">
                  <c:v>66.33333333333334</c:v>
                </c:pt>
                <c:pt idx="6">
                  <c:v>25.8</c:v>
                </c:pt>
                <c:pt idx="7">
                  <c:v>32.2</c:v>
                </c:pt>
                <c:pt idx="8">
                  <c:v>47.142857142857146</c:v>
                </c:pt>
              </c:numCache>
            </c:numRef>
          </c:val>
        </c:ser>
        <c:axId val="18979491"/>
        <c:axId val="36597692"/>
      </c:bar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7949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1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TP by Site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925"/>
          <c:w val="0.9822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West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Data'!$N$150:$N$153</c:f>
              <c:numCache>
                <c:ptCount val="4"/>
                <c:pt idx="0">
                  <c:v>53.66666666666667</c:v>
                </c:pt>
                <c:pt idx="1">
                  <c:v>94.6</c:v>
                </c:pt>
                <c:pt idx="2">
                  <c:v>70.39999999999999</c:v>
                </c:pt>
                <c:pt idx="3">
                  <c:v>47.42857142857143</c:v>
                </c:pt>
              </c:numCache>
            </c:numRef>
          </c:val>
        </c:ser>
        <c:axId val="60943773"/>
        <c:axId val="11623046"/>
      </c:bar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4377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9175"/>
          <c:y val="0.1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Total Phosphorus (ug P/L)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5"/>
          <c:w val="0.973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v>West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Data'!$N$150:$N$153</c:f>
              <c:numCache>
                <c:ptCount val="4"/>
                <c:pt idx="0">
                  <c:v>53.66666666666667</c:v>
                </c:pt>
                <c:pt idx="1">
                  <c:v>94.6</c:v>
                </c:pt>
                <c:pt idx="2">
                  <c:v>70.39999999999999</c:v>
                </c:pt>
                <c:pt idx="3">
                  <c:v>47.42857142857143</c:v>
                </c:pt>
              </c:numCache>
            </c:numRef>
          </c:val>
        </c:ser>
        <c:ser>
          <c:idx val="1"/>
          <c:order val="1"/>
          <c:tx>
            <c:v>East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Data'!$P$150:$P$153</c:f>
              <c:numCache>
                <c:ptCount val="4"/>
                <c:pt idx="0">
                  <c:v>122.66666666666666</c:v>
                </c:pt>
                <c:pt idx="1">
                  <c:v>53.8</c:v>
                </c:pt>
                <c:pt idx="2">
                  <c:v>124.40000000000002</c:v>
                </c:pt>
                <c:pt idx="3">
                  <c:v>66.14285714285714</c:v>
                </c:pt>
              </c:numCache>
            </c:numRef>
          </c:val>
        </c:ser>
        <c:ser>
          <c:idx val="2"/>
          <c:order val="2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Data'!$R$150:$R$153</c:f>
              <c:numCache>
                <c:ptCount val="4"/>
                <c:pt idx="0">
                  <c:v>41.333333333333336</c:v>
                </c:pt>
                <c:pt idx="1">
                  <c:v>32.4</c:v>
                </c:pt>
                <c:pt idx="2">
                  <c:v>25.4</c:v>
                </c:pt>
                <c:pt idx="3">
                  <c:v>26.714285714285715</c:v>
                </c:pt>
              </c:numCache>
            </c:numRef>
          </c:val>
        </c:ser>
        <c:ser>
          <c:idx val="3"/>
          <c:order val="3"/>
          <c:tx>
            <c:v>Deep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Data'!$T$150:$T$153</c:f>
              <c:numCache>
                <c:ptCount val="4"/>
                <c:pt idx="0">
                  <c:v>66.33333333333334</c:v>
                </c:pt>
                <c:pt idx="1">
                  <c:v>25.8</c:v>
                </c:pt>
                <c:pt idx="2">
                  <c:v>32.2</c:v>
                </c:pt>
                <c:pt idx="3">
                  <c:v>47.142857142857146</c:v>
                </c:pt>
              </c:numCache>
            </c:numRef>
          </c:val>
        </c:ser>
        <c:axId val="37498551"/>
        <c:axId val="1942640"/>
      </c:bar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9855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Total Phosphorus (ug P/L)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975"/>
          <c:w val="0.973"/>
          <c:h val="0.84725"/>
        </c:manualLayout>
      </c:layout>
      <c:barChart>
        <c:barDir val="col"/>
        <c:grouping val="clustered"/>
        <c:varyColors val="0"/>
        <c:ser>
          <c:idx val="1"/>
          <c:order val="0"/>
          <c:tx>
            <c:v>East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Data'!$P$150:$P$153</c:f>
              <c:numCache>
                <c:ptCount val="4"/>
                <c:pt idx="0">
                  <c:v>122.66666666666666</c:v>
                </c:pt>
                <c:pt idx="1">
                  <c:v>53.8</c:v>
                </c:pt>
                <c:pt idx="2">
                  <c:v>124.40000000000002</c:v>
                </c:pt>
                <c:pt idx="3">
                  <c:v>66.14285714285714</c:v>
                </c:pt>
              </c:numCache>
            </c:numRef>
          </c:val>
        </c:ser>
        <c:axId val="17483761"/>
        <c:axId val="23136122"/>
      </c:bar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8376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27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Total Phosphorus (ug P/L)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95"/>
          <c:w val="0.973"/>
          <c:h val="0.8475"/>
        </c:manualLayout>
      </c:layout>
      <c:barChart>
        <c:barDir val="col"/>
        <c:grouping val="clustered"/>
        <c:varyColors val="0"/>
        <c:ser>
          <c:idx val="2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Data'!$R$150:$R$153</c:f>
              <c:numCache>
                <c:ptCount val="4"/>
                <c:pt idx="0">
                  <c:v>41.333333333333336</c:v>
                </c:pt>
                <c:pt idx="1">
                  <c:v>32.4</c:v>
                </c:pt>
                <c:pt idx="2">
                  <c:v>25.4</c:v>
                </c:pt>
                <c:pt idx="3">
                  <c:v>26.714285714285715</c:v>
                </c:pt>
              </c:numCache>
            </c:numRef>
          </c:val>
        </c:ser>
        <c:axId val="6898507"/>
        <c:axId val="62086564"/>
      </c:bar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850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1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5"/>
          <c:w val="0.96625"/>
          <c:h val="0.85025"/>
        </c:manualLayout>
      </c:layout>
      <c:barChart>
        <c:barDir val="col"/>
        <c:grouping val="clustered"/>
        <c:varyColors val="0"/>
        <c:ser>
          <c:idx val="1"/>
          <c:order val="0"/>
          <c:tx>
            <c:v>MB-4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Data'!$S$145:$S$153</c:f>
              <c:numCache>
                <c:ptCount val="9"/>
                <c:pt idx="1">
                  <c:v>1.8333333333333333</c:v>
                </c:pt>
                <c:pt idx="2">
                  <c:v>8.35</c:v>
                </c:pt>
                <c:pt idx="3">
                  <c:v>3.033333333333333</c:v>
                </c:pt>
                <c:pt idx="4">
                  <c:v>3.54</c:v>
                </c:pt>
                <c:pt idx="5">
                  <c:v>9.703333333333333</c:v>
                </c:pt>
                <c:pt idx="6">
                  <c:v>8.5</c:v>
                </c:pt>
                <c:pt idx="7">
                  <c:v>7.435</c:v>
                </c:pt>
                <c:pt idx="8">
                  <c:v>6.824999999999999</c:v>
                </c:pt>
              </c:numCache>
            </c:numRef>
          </c:val>
        </c:ser>
        <c:axId val="7601863"/>
        <c:axId val="1307904"/>
      </c:barChart>
      <c:cat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186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Total Phosphorus (ug P/L)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925"/>
          <c:w val="0.973"/>
          <c:h val="0.86025"/>
        </c:manualLayout>
      </c:layout>
      <c:barChart>
        <c:barDir val="col"/>
        <c:grouping val="clustered"/>
        <c:varyColors val="0"/>
        <c:ser>
          <c:idx val="3"/>
          <c:order val="0"/>
          <c:tx>
            <c:v>Deep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Data'!$T$150:$T$153</c:f>
              <c:numCache>
                <c:ptCount val="4"/>
                <c:pt idx="0">
                  <c:v>66.33333333333334</c:v>
                </c:pt>
                <c:pt idx="1">
                  <c:v>25.8</c:v>
                </c:pt>
                <c:pt idx="2">
                  <c:v>32.2</c:v>
                </c:pt>
                <c:pt idx="3">
                  <c:v>47.142857142857146</c:v>
                </c:pt>
              </c:numCache>
            </c:numRef>
          </c:val>
        </c:ser>
        <c:axId val="21908165"/>
        <c:axId val="62955758"/>
      </c:bar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5758"/>
        <c:crosses val="autoZero"/>
        <c:auto val="1"/>
        <c:lblOffset val="100"/>
        <c:noMultiLvlLbl val="0"/>
      </c:catAx>
      <c:valAx>
        <c:axId val="62955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0816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1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5"/>
          <c:w val="0.9662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v>MB-2A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Data'!$M$165:$M$168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Data'!$O$150:$O$153</c:f>
              <c:numCache>
                <c:ptCount val="4"/>
                <c:pt idx="0">
                  <c:v>4.54</c:v>
                </c:pt>
                <c:pt idx="1">
                  <c:v>10.68</c:v>
                </c:pt>
                <c:pt idx="2">
                  <c:v>19.223333333333333</c:v>
                </c:pt>
                <c:pt idx="3">
                  <c:v>5.03</c:v>
                </c:pt>
              </c:numCache>
            </c:numRef>
          </c:val>
        </c:ser>
        <c:ser>
          <c:idx val="1"/>
          <c:order val="1"/>
          <c:tx>
            <c:v>MB-2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Data'!$M$165:$M$168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Data'!$Q$150:$Q$153</c:f>
              <c:numCache>
                <c:ptCount val="4"/>
                <c:pt idx="0">
                  <c:v>29.213333333333328</c:v>
                </c:pt>
                <c:pt idx="1">
                  <c:v>8.333333333333332</c:v>
                </c:pt>
                <c:pt idx="2">
                  <c:v>33.370000000000005</c:v>
                </c:pt>
                <c:pt idx="3">
                  <c:v>12.824285714285717</c:v>
                </c:pt>
              </c:numCache>
            </c:numRef>
          </c:val>
        </c:ser>
        <c:ser>
          <c:idx val="2"/>
          <c:order val="2"/>
          <c:tx>
            <c:v>MB-4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Data'!$M$165:$M$168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Data'!$S$150:$S$153</c:f>
              <c:numCache>
                <c:ptCount val="4"/>
                <c:pt idx="0">
                  <c:v>9.703333333333333</c:v>
                </c:pt>
                <c:pt idx="1">
                  <c:v>8.5</c:v>
                </c:pt>
                <c:pt idx="2">
                  <c:v>7.435</c:v>
                </c:pt>
                <c:pt idx="3">
                  <c:v>6.824999999999999</c:v>
                </c:pt>
              </c:numCache>
            </c:numRef>
          </c:val>
        </c:ser>
        <c:ser>
          <c:idx val="3"/>
          <c:order val="3"/>
          <c:tx>
            <c:v>MB-1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'LCO Musky Bay Data'!$M$165:$M$168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Data'!$U$150:$U$153</c:f>
              <c:numCache>
                <c:ptCount val="4"/>
                <c:pt idx="0">
                  <c:v>12.68</c:v>
                </c:pt>
                <c:pt idx="1">
                  <c:v>7.186666666666667</c:v>
                </c:pt>
                <c:pt idx="2">
                  <c:v>8.46</c:v>
                </c:pt>
                <c:pt idx="3">
                  <c:v>11.30285714285714</c:v>
                </c:pt>
              </c:numCache>
            </c:numRef>
          </c:val>
        </c:ser>
        <c:axId val="11771137"/>
        <c:axId val="38831370"/>
      </c:bar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7113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16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25"/>
          <c:w val="0.96625"/>
          <c:h val="0.8505"/>
        </c:manualLayout>
      </c:layout>
      <c:barChart>
        <c:barDir val="col"/>
        <c:grouping val="clustered"/>
        <c:varyColors val="0"/>
        <c:ser>
          <c:idx val="1"/>
          <c:order val="0"/>
          <c:tx>
            <c:v>MB-2A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Data'!$O$145:$O$153</c:f>
              <c:numCache>
                <c:ptCount val="9"/>
                <c:pt idx="0">
                  <c:v>5.866666666666666</c:v>
                </c:pt>
                <c:pt idx="1">
                  <c:v>3.3000000000000003</c:v>
                </c:pt>
                <c:pt idx="2">
                  <c:v>11.9</c:v>
                </c:pt>
                <c:pt idx="3">
                  <c:v>4.333333333333333</c:v>
                </c:pt>
                <c:pt idx="4">
                  <c:v>2.92</c:v>
                </c:pt>
                <c:pt idx="5">
                  <c:v>4.54</c:v>
                </c:pt>
                <c:pt idx="6">
                  <c:v>10.68</c:v>
                </c:pt>
                <c:pt idx="7">
                  <c:v>19.223333333333333</c:v>
                </c:pt>
                <c:pt idx="8">
                  <c:v>5.03</c:v>
                </c:pt>
              </c:numCache>
            </c:numRef>
          </c:val>
        </c:ser>
        <c:axId val="13938011"/>
        <c:axId val="58333236"/>
      </c:bar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801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2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25"/>
          <c:w val="0.96625"/>
          <c:h val="0.8505"/>
        </c:manualLayout>
      </c:layout>
      <c:barChart>
        <c:barDir val="col"/>
        <c:grouping val="clustered"/>
        <c:varyColors val="0"/>
        <c:ser>
          <c:idx val="1"/>
          <c:order val="0"/>
          <c:tx>
            <c:v>MB-2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Data'!$Q$145:$Q$153</c:f>
              <c:numCache>
                <c:ptCount val="9"/>
                <c:pt idx="0">
                  <c:v>9.700000000000001</c:v>
                </c:pt>
                <c:pt idx="1">
                  <c:v>6.283333333333332</c:v>
                </c:pt>
                <c:pt idx="2">
                  <c:v>6.45</c:v>
                </c:pt>
                <c:pt idx="3">
                  <c:v>5.983333333333333</c:v>
                </c:pt>
                <c:pt idx="4">
                  <c:v>2.38</c:v>
                </c:pt>
                <c:pt idx="5">
                  <c:v>29.213333333333328</c:v>
                </c:pt>
                <c:pt idx="6">
                  <c:v>8.333333333333332</c:v>
                </c:pt>
                <c:pt idx="7">
                  <c:v>33.370000000000005</c:v>
                </c:pt>
                <c:pt idx="8">
                  <c:v>12.824285714285717</c:v>
                </c:pt>
              </c:numCache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3707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25"/>
          <c:w val="0.96625"/>
          <c:h val="0.8505"/>
        </c:manualLayout>
      </c:layout>
      <c:barChart>
        <c:barDir val="col"/>
        <c:grouping val="clustered"/>
        <c:varyColors val="0"/>
        <c:ser>
          <c:idx val="1"/>
          <c:order val="0"/>
          <c:tx>
            <c:v>MB-1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'LCO Musky Bay Data'!$M$145:$M$153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'LCO Musky Bay Data'!$U$145:$U$153</c:f>
              <c:numCache>
                <c:ptCount val="9"/>
                <c:pt idx="0">
                  <c:v>4.583333333333333</c:v>
                </c:pt>
                <c:pt idx="1">
                  <c:v>3.1999999999999993</c:v>
                </c:pt>
                <c:pt idx="2">
                  <c:v>7.550000000000001</c:v>
                </c:pt>
                <c:pt idx="3">
                  <c:v>5.6000000000000005</c:v>
                </c:pt>
                <c:pt idx="4">
                  <c:v>4.58</c:v>
                </c:pt>
                <c:pt idx="5">
                  <c:v>12.68</c:v>
                </c:pt>
                <c:pt idx="6">
                  <c:v>7.186666666666667</c:v>
                </c:pt>
                <c:pt idx="7">
                  <c:v>8.46</c:v>
                </c:pt>
                <c:pt idx="8">
                  <c:v>11.30285714285714</c:v>
                </c:pt>
              </c:numCache>
            </c:numRef>
          </c:val>
        </c:ser>
        <c:axId val="45018223"/>
        <c:axId val="2510824"/>
      </c:bar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824"/>
        <c:crosses val="autoZero"/>
        <c:auto val="1"/>
        <c:lblOffset val="100"/>
        <c:noMultiLvlLbl val="0"/>
      </c:catAx>
      <c:valAx>
        <c:axId val="2510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1822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1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7"/>
          <c:w val="0.968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v>MB-2A</c:v>
          </c:tx>
          <c:spPr>
            <a:solidFill>
              <a:srgbClr val="008000"/>
            </a:solid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Data'!$O$150:$O$153</c:f>
              <c:numCache>
                <c:ptCount val="4"/>
                <c:pt idx="0">
                  <c:v>4.54</c:v>
                </c:pt>
                <c:pt idx="1">
                  <c:v>10.68</c:v>
                </c:pt>
                <c:pt idx="2">
                  <c:v>19.223333333333333</c:v>
                </c:pt>
                <c:pt idx="3">
                  <c:v>5.03</c:v>
                </c:pt>
              </c:numCache>
            </c:numRef>
          </c:val>
        </c:ser>
        <c:axId val="22597417"/>
        <c:axId val="2050162"/>
      </c:bar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0162"/>
        <c:crosses val="autoZero"/>
        <c:auto val="1"/>
        <c:lblOffset val="100"/>
        <c:noMultiLvlLbl val="0"/>
      </c:catAx>
      <c:valAx>
        <c:axId val="2050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9741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25"/>
          <c:y val="0.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Musky Bay Average Summer (July 15 to Sept 15)
Chlorophyll-a ug/L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7"/>
          <c:w val="0.968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v>MB-2</c:v>
          </c:tx>
          <c:spPr>
            <a:solidFill>
              <a:srgbClr val="008000"/>
            </a:solid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'LCO Musky Bay Data'!$M$150:$M$153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'LCO Musky Bay Data'!$Q$150:$Q$153</c:f>
              <c:numCache>
                <c:ptCount val="4"/>
                <c:pt idx="0">
                  <c:v>29.213333333333328</c:v>
                </c:pt>
                <c:pt idx="1">
                  <c:v>8.333333333333332</c:v>
                </c:pt>
                <c:pt idx="2">
                  <c:v>33.370000000000005</c:v>
                </c:pt>
                <c:pt idx="3">
                  <c:v>12.824285714285717</c:v>
                </c:pt>
              </c:numCache>
            </c:numRef>
          </c:val>
        </c:ser>
        <c:axId val="18451459"/>
        <c:axId val="31845404"/>
      </c:bar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45404"/>
        <c:crosses val="autoZero"/>
        <c:auto val="1"/>
        <c:lblOffset val="100"/>
        <c:noMultiLvlLbl val="0"/>
      </c:catAx>
      <c:valAx>
        <c:axId val="31845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5145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"/>
          <c:y val="0.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0.83625</cdr:y>
    </cdr:from>
    <cdr:to>
      <cdr:x>0.9855</cdr:x>
      <cdr:y>0.83625</cdr:y>
    </cdr:to>
    <cdr:sp>
      <cdr:nvSpPr>
        <cdr:cNvPr id="1" name="Line 1"/>
        <cdr:cNvSpPr>
          <a:spLocks/>
        </cdr:cNvSpPr>
      </cdr:nvSpPr>
      <cdr:spPr>
        <a:xfrm>
          <a:off x="438150" y="3609975"/>
          <a:ext cx="6086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0.75475</cdr:y>
    </cdr:from>
    <cdr:to>
      <cdr:x>0.99875</cdr:x>
      <cdr:y>0.75475</cdr:y>
    </cdr:to>
    <cdr:sp>
      <cdr:nvSpPr>
        <cdr:cNvPr id="2" name="Line 2"/>
        <cdr:cNvSpPr>
          <a:spLocks/>
        </cdr:cNvSpPr>
      </cdr:nvSpPr>
      <cdr:spPr>
        <a:xfrm>
          <a:off x="438150" y="3257550"/>
          <a:ext cx="6181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</cdr:x>
      <cdr:y>0.766</cdr:y>
    </cdr:from>
    <cdr:to>
      <cdr:x>0.60325</cdr:x>
      <cdr:y>0.83625</cdr:y>
    </cdr:to>
    <cdr:sp>
      <cdr:nvSpPr>
        <cdr:cNvPr id="3" name="TextBox 1"/>
        <cdr:cNvSpPr txBox="1">
          <a:spLocks noChangeArrowheads="1"/>
        </cdr:cNvSpPr>
      </cdr:nvSpPr>
      <cdr:spPr>
        <a:xfrm>
          <a:off x="2543175" y="3305175"/>
          <a:ext cx="1457325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0.42525</cdr:x>
      <cdr:y>0.5795</cdr:y>
    </cdr:from>
    <cdr:to>
      <cdr:x>0.55925</cdr:x>
      <cdr:y>0.64475</cdr:y>
    </cdr:to>
    <cdr:sp>
      <cdr:nvSpPr>
        <cdr:cNvPr id="4" name="TextBox 8"/>
        <cdr:cNvSpPr txBox="1">
          <a:spLocks noChangeArrowheads="1"/>
        </cdr:cNvSpPr>
      </cdr:nvSpPr>
      <cdr:spPr>
        <a:xfrm>
          <a:off x="2809875" y="2505075"/>
          <a:ext cx="885825" cy="2857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0.7405</cdr:y>
    </cdr:from>
    <cdr:to>
      <cdr:x>0.98625</cdr:x>
      <cdr:y>0.7405</cdr:y>
    </cdr:to>
    <cdr:sp>
      <cdr:nvSpPr>
        <cdr:cNvPr id="1" name="Line 1"/>
        <cdr:cNvSpPr>
          <a:spLocks/>
        </cdr:cNvSpPr>
      </cdr:nvSpPr>
      <cdr:spPr>
        <a:xfrm>
          <a:off x="438150" y="3219450"/>
          <a:ext cx="6562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0.0525</cdr:x>
      <cdr:y>0.52025</cdr:y>
    </cdr:from>
    <cdr:to>
      <cdr:x>0.98675</cdr:x>
      <cdr:y>0.52025</cdr:y>
    </cdr:to>
    <cdr:sp>
      <cdr:nvSpPr>
        <cdr:cNvPr id="2" name="Line 2"/>
        <cdr:cNvSpPr>
          <a:spLocks/>
        </cdr:cNvSpPr>
      </cdr:nvSpPr>
      <cdr:spPr>
        <a:xfrm>
          <a:off x="371475" y="2257425"/>
          <a:ext cx="6638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0.2275</cdr:x>
      <cdr:y>0.5545</cdr:y>
    </cdr:from>
    <cdr:to>
      <cdr:x>0.41175</cdr:x>
      <cdr:y>0.61825</cdr:y>
    </cdr:to>
    <cdr:sp>
      <cdr:nvSpPr>
        <cdr:cNvPr id="3" name="TextBox 3"/>
        <cdr:cNvSpPr txBox="1">
          <a:spLocks noChangeArrowheads="1"/>
        </cdr:cNvSpPr>
      </cdr:nvSpPr>
      <cdr:spPr>
        <a:xfrm>
          <a:off x="1609725" y="2409825"/>
          <a:ext cx="1304925" cy="276225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Mesotrophic</a:t>
          </a:r>
        </a:p>
      </cdr:txBody>
    </cdr:sp>
  </cdr:relSizeAnchor>
  <cdr:relSizeAnchor xmlns:cdr="http://schemas.openxmlformats.org/drawingml/2006/chartDrawing">
    <cdr:from>
      <cdr:x>0.2975</cdr:x>
      <cdr:y>0.37725</cdr:y>
    </cdr:from>
    <cdr:to>
      <cdr:x>0.4475</cdr:x>
      <cdr:y>0.42575</cdr:y>
    </cdr:to>
    <cdr:sp>
      <cdr:nvSpPr>
        <cdr:cNvPr id="4" name="TextBox 4"/>
        <cdr:cNvSpPr txBox="1">
          <a:spLocks noChangeArrowheads="1"/>
        </cdr:cNvSpPr>
      </cdr:nvSpPr>
      <cdr:spPr>
        <a:xfrm>
          <a:off x="2105025" y="1638300"/>
          <a:ext cx="1066800" cy="2095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10</xdr:col>
      <xdr:colOff>581025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7625" y="123825"/>
        <a:ext cx="66294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161925</xdr:colOff>
      <xdr:row>28</xdr:row>
      <xdr:rowOff>0</xdr:rowOff>
    </xdr:from>
    <xdr:to>
      <xdr:col>22</xdr:col>
      <xdr:colOff>552450</xdr:colOff>
      <xdr:row>54</xdr:row>
      <xdr:rowOff>133350</xdr:rowOff>
    </xdr:to>
    <xdr:graphicFrame>
      <xdr:nvGraphicFramePr>
        <xdr:cNvPr id="2" name="Chart 3"/>
        <xdr:cNvGraphicFramePr/>
      </xdr:nvGraphicFramePr>
      <xdr:xfrm>
        <a:off x="6867525" y="4533900"/>
        <a:ext cx="70961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76200</xdr:rowOff>
    </xdr:from>
    <xdr:to>
      <xdr:col>10</xdr:col>
      <xdr:colOff>561975</xdr:colOff>
      <xdr:row>55</xdr:row>
      <xdr:rowOff>57150</xdr:rowOff>
    </xdr:to>
    <xdr:graphicFrame>
      <xdr:nvGraphicFramePr>
        <xdr:cNvPr id="3" name="Chart 8"/>
        <xdr:cNvGraphicFramePr/>
      </xdr:nvGraphicFramePr>
      <xdr:xfrm>
        <a:off x="0" y="4610100"/>
        <a:ext cx="66579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21</xdr:col>
      <xdr:colOff>542925</xdr:colOff>
      <xdr:row>26</xdr:row>
      <xdr:rowOff>123825</xdr:rowOff>
    </xdr:to>
    <xdr:graphicFrame>
      <xdr:nvGraphicFramePr>
        <xdr:cNvPr id="4" name="Chart 13"/>
        <xdr:cNvGraphicFramePr/>
      </xdr:nvGraphicFramePr>
      <xdr:xfrm>
        <a:off x="6705600" y="0"/>
        <a:ext cx="663892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10</xdr:col>
      <xdr:colOff>571500</xdr:colOff>
      <xdr:row>83</xdr:row>
      <xdr:rowOff>152400</xdr:rowOff>
    </xdr:to>
    <xdr:graphicFrame>
      <xdr:nvGraphicFramePr>
        <xdr:cNvPr id="5" name="Chart 14"/>
        <xdr:cNvGraphicFramePr/>
      </xdr:nvGraphicFramePr>
      <xdr:xfrm>
        <a:off x="0" y="9229725"/>
        <a:ext cx="666750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10</xdr:col>
      <xdr:colOff>571500</xdr:colOff>
      <xdr:row>112</xdr:row>
      <xdr:rowOff>152400</xdr:rowOff>
    </xdr:to>
    <xdr:graphicFrame>
      <xdr:nvGraphicFramePr>
        <xdr:cNvPr id="6" name="Chart 15"/>
        <xdr:cNvGraphicFramePr/>
      </xdr:nvGraphicFramePr>
      <xdr:xfrm>
        <a:off x="0" y="13925550"/>
        <a:ext cx="66675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10</xdr:col>
      <xdr:colOff>571500</xdr:colOff>
      <xdr:row>141</xdr:row>
      <xdr:rowOff>152400</xdr:rowOff>
    </xdr:to>
    <xdr:graphicFrame>
      <xdr:nvGraphicFramePr>
        <xdr:cNvPr id="7" name="Chart 16"/>
        <xdr:cNvGraphicFramePr/>
      </xdr:nvGraphicFramePr>
      <xdr:xfrm>
        <a:off x="0" y="18621375"/>
        <a:ext cx="6667500" cy="436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22</xdr:col>
      <xdr:colOff>400050</xdr:colOff>
      <xdr:row>83</xdr:row>
      <xdr:rowOff>142875</xdr:rowOff>
    </xdr:to>
    <xdr:graphicFrame>
      <xdr:nvGraphicFramePr>
        <xdr:cNvPr id="8" name="Chart 17"/>
        <xdr:cNvGraphicFramePr/>
      </xdr:nvGraphicFramePr>
      <xdr:xfrm>
        <a:off x="6705600" y="9229725"/>
        <a:ext cx="7105650" cy="4352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86</xdr:row>
      <xdr:rowOff>0</xdr:rowOff>
    </xdr:from>
    <xdr:to>
      <xdr:col>22</xdr:col>
      <xdr:colOff>400050</xdr:colOff>
      <xdr:row>112</xdr:row>
      <xdr:rowOff>142875</xdr:rowOff>
    </xdr:to>
    <xdr:graphicFrame>
      <xdr:nvGraphicFramePr>
        <xdr:cNvPr id="9" name="Chart 18"/>
        <xdr:cNvGraphicFramePr/>
      </xdr:nvGraphicFramePr>
      <xdr:xfrm>
        <a:off x="6705600" y="13925550"/>
        <a:ext cx="7105650" cy="4352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115</xdr:row>
      <xdr:rowOff>0</xdr:rowOff>
    </xdr:from>
    <xdr:to>
      <xdr:col>22</xdr:col>
      <xdr:colOff>400050</xdr:colOff>
      <xdr:row>141</xdr:row>
      <xdr:rowOff>142875</xdr:rowOff>
    </xdr:to>
    <xdr:graphicFrame>
      <xdr:nvGraphicFramePr>
        <xdr:cNvPr id="10" name="Chart 19"/>
        <xdr:cNvGraphicFramePr/>
      </xdr:nvGraphicFramePr>
      <xdr:xfrm>
        <a:off x="6705600" y="18621375"/>
        <a:ext cx="7105650" cy="4352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581025</xdr:colOff>
      <xdr:row>135</xdr:row>
      <xdr:rowOff>66675</xdr:rowOff>
    </xdr:from>
    <xdr:to>
      <xdr:col>10</xdr:col>
      <xdr:colOff>400050</xdr:colOff>
      <xdr:row>135</xdr:row>
      <xdr:rowOff>85725</xdr:rowOff>
    </xdr:to>
    <xdr:sp>
      <xdr:nvSpPr>
        <xdr:cNvPr id="11" name="Line 20"/>
        <xdr:cNvSpPr>
          <a:spLocks/>
        </xdr:cNvSpPr>
      </xdr:nvSpPr>
      <xdr:spPr>
        <a:xfrm>
          <a:off x="581025" y="21926550"/>
          <a:ext cx="591502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0.5445</cdr:y>
    </cdr:from>
    <cdr:to>
      <cdr:x>0.614</cdr:x>
      <cdr:y>0.61525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2352675"/>
          <a:ext cx="1466850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0.3795</cdr:x>
      <cdr:y>0.28025</cdr:y>
    </cdr:from>
    <cdr:to>
      <cdr:x>0.51425</cdr:x>
      <cdr:y>0.34575</cdr:y>
    </cdr:to>
    <cdr:sp>
      <cdr:nvSpPr>
        <cdr:cNvPr id="2" name="TextBox 4"/>
        <cdr:cNvSpPr txBox="1">
          <a:spLocks noChangeArrowheads="1"/>
        </cdr:cNvSpPr>
      </cdr:nvSpPr>
      <cdr:spPr>
        <a:xfrm>
          <a:off x="2514600" y="1209675"/>
          <a:ext cx="895350" cy="2857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0.839</cdr:y>
    </cdr:from>
    <cdr:to>
      <cdr:x>0.97825</cdr:x>
      <cdr:y>0.839</cdr:y>
    </cdr:to>
    <cdr:sp>
      <cdr:nvSpPr>
        <cdr:cNvPr id="1" name="Line 1"/>
        <cdr:cNvSpPr>
          <a:spLocks/>
        </cdr:cNvSpPr>
      </cdr:nvSpPr>
      <cdr:spPr>
        <a:xfrm flipV="1">
          <a:off x="304800" y="3638550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0.7555</cdr:y>
    </cdr:from>
    <cdr:to>
      <cdr:x>0.9855</cdr:x>
      <cdr:y>0.7555</cdr:y>
    </cdr:to>
    <cdr:sp>
      <cdr:nvSpPr>
        <cdr:cNvPr id="2" name="Line 2"/>
        <cdr:cNvSpPr>
          <a:spLocks/>
        </cdr:cNvSpPr>
      </cdr:nvSpPr>
      <cdr:spPr>
        <a:xfrm>
          <a:off x="304800" y="32766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0.40525</cdr:y>
    </cdr:from>
    <cdr:to>
      <cdr:x>0.60075</cdr:x>
      <cdr:y>0.476</cdr:y>
    </cdr:to>
    <cdr:sp>
      <cdr:nvSpPr>
        <cdr:cNvPr id="3" name="TextBox 1"/>
        <cdr:cNvSpPr txBox="1">
          <a:spLocks noChangeArrowheads="1"/>
        </cdr:cNvSpPr>
      </cdr:nvSpPr>
      <cdr:spPr>
        <a:xfrm>
          <a:off x="2524125" y="1752600"/>
          <a:ext cx="1466850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0.357</cdr:x>
      <cdr:y>0.27275</cdr:y>
    </cdr:from>
    <cdr:to>
      <cdr:x>0.49175</cdr:x>
      <cdr:y>0.33825</cdr:y>
    </cdr:to>
    <cdr:sp>
      <cdr:nvSpPr>
        <cdr:cNvPr id="4" name="TextBox 4"/>
        <cdr:cNvSpPr txBox="1">
          <a:spLocks noChangeArrowheads="1"/>
        </cdr:cNvSpPr>
      </cdr:nvSpPr>
      <cdr:spPr>
        <a:xfrm>
          <a:off x="2371725" y="1181100"/>
          <a:ext cx="895350" cy="285750"/>
        </a:xfrm>
        <a:prstGeom prst="rect">
          <a:avLst/>
        </a:prstGeom>
        <a:noFill/>
        <a:ln w="57150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0.04675</cdr:x>
      <cdr:y>0.47675</cdr:y>
    </cdr:from>
    <cdr:to>
      <cdr:x>1</cdr:x>
      <cdr:y>0.47675</cdr:y>
    </cdr:to>
    <cdr:sp>
      <cdr:nvSpPr>
        <cdr:cNvPr id="5" name="Line 5"/>
        <cdr:cNvSpPr>
          <a:spLocks/>
        </cdr:cNvSpPr>
      </cdr:nvSpPr>
      <cdr:spPr>
        <a:xfrm>
          <a:off x="304800" y="2066925"/>
          <a:ext cx="6334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0.365</cdr:y>
    </cdr:from>
    <cdr:to>
      <cdr:x>0.99425</cdr:x>
      <cdr:y>0.371</cdr:y>
    </cdr:to>
    <cdr:sp>
      <cdr:nvSpPr>
        <cdr:cNvPr id="6" name="Line 6"/>
        <cdr:cNvSpPr>
          <a:spLocks/>
        </cdr:cNvSpPr>
      </cdr:nvSpPr>
      <cdr:spPr>
        <a:xfrm flipV="1">
          <a:off x="257175" y="1581150"/>
          <a:ext cx="6343650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0.83925</cdr:y>
    </cdr:from>
    <cdr:to>
      <cdr:x>0.97825</cdr:x>
      <cdr:y>0.83925</cdr:y>
    </cdr:to>
    <cdr:sp>
      <cdr:nvSpPr>
        <cdr:cNvPr id="1" name="Line 1"/>
        <cdr:cNvSpPr>
          <a:spLocks/>
        </cdr:cNvSpPr>
      </cdr:nvSpPr>
      <cdr:spPr>
        <a:xfrm flipV="1">
          <a:off x="304800" y="3648075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0.75575</cdr:y>
    </cdr:from>
    <cdr:to>
      <cdr:x>0.98575</cdr:x>
      <cdr:y>0.75575</cdr:y>
    </cdr:to>
    <cdr:sp>
      <cdr:nvSpPr>
        <cdr:cNvPr id="2" name="Line 2"/>
        <cdr:cNvSpPr>
          <a:spLocks/>
        </cdr:cNvSpPr>
      </cdr:nvSpPr>
      <cdr:spPr>
        <a:xfrm>
          <a:off x="304800" y="3286125"/>
          <a:ext cx="624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0.37975</cdr:x>
      <cdr:y>0.40525</cdr:y>
    </cdr:from>
    <cdr:to>
      <cdr:x>0.6005</cdr:x>
      <cdr:y>0.47625</cdr:y>
    </cdr:to>
    <cdr:sp>
      <cdr:nvSpPr>
        <cdr:cNvPr id="3" name="TextBox 1"/>
        <cdr:cNvSpPr txBox="1">
          <a:spLocks noChangeArrowheads="1"/>
        </cdr:cNvSpPr>
      </cdr:nvSpPr>
      <cdr:spPr>
        <a:xfrm>
          <a:off x="2524125" y="1762125"/>
          <a:ext cx="1466850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0.35775</cdr:x>
      <cdr:y>0.27275</cdr:y>
    </cdr:from>
    <cdr:to>
      <cdr:x>0.4915</cdr:x>
      <cdr:y>0.33825</cdr:y>
    </cdr:to>
    <cdr:sp>
      <cdr:nvSpPr>
        <cdr:cNvPr id="4" name="TextBox 4"/>
        <cdr:cNvSpPr txBox="1">
          <a:spLocks noChangeArrowheads="1"/>
        </cdr:cNvSpPr>
      </cdr:nvSpPr>
      <cdr:spPr>
        <a:xfrm>
          <a:off x="2381250" y="1181100"/>
          <a:ext cx="885825" cy="285750"/>
        </a:xfrm>
        <a:prstGeom prst="rect">
          <a:avLst/>
        </a:prstGeom>
        <a:noFill/>
        <a:ln w="57150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0.0465</cdr:x>
      <cdr:y>0.49775</cdr:y>
    </cdr:from>
    <cdr:to>
      <cdr:x>1</cdr:x>
      <cdr:y>0.49775</cdr:y>
    </cdr:to>
    <cdr:sp>
      <cdr:nvSpPr>
        <cdr:cNvPr id="5" name="Line 5"/>
        <cdr:cNvSpPr>
          <a:spLocks/>
        </cdr:cNvSpPr>
      </cdr:nvSpPr>
      <cdr:spPr>
        <a:xfrm>
          <a:off x="304800" y="2162175"/>
          <a:ext cx="6343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0.38375</cdr:y>
    </cdr:from>
    <cdr:to>
      <cdr:x>1</cdr:x>
      <cdr:y>0.38975</cdr:y>
    </cdr:to>
    <cdr:sp>
      <cdr:nvSpPr>
        <cdr:cNvPr id="6" name="Line 6"/>
        <cdr:cNvSpPr>
          <a:spLocks/>
        </cdr:cNvSpPr>
      </cdr:nvSpPr>
      <cdr:spPr>
        <a:xfrm flipV="1">
          <a:off x="295275" y="1666875"/>
          <a:ext cx="6362700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0.839</cdr:y>
    </cdr:from>
    <cdr:to>
      <cdr:x>0.97825</cdr:x>
      <cdr:y>0.839</cdr:y>
    </cdr:to>
    <cdr:sp>
      <cdr:nvSpPr>
        <cdr:cNvPr id="1" name="Line 1"/>
        <cdr:cNvSpPr>
          <a:spLocks/>
        </cdr:cNvSpPr>
      </cdr:nvSpPr>
      <cdr:spPr>
        <a:xfrm flipV="1">
          <a:off x="304800" y="3638550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0.7555</cdr:y>
    </cdr:from>
    <cdr:to>
      <cdr:x>0.9855</cdr:x>
      <cdr:y>0.7555</cdr:y>
    </cdr:to>
    <cdr:sp>
      <cdr:nvSpPr>
        <cdr:cNvPr id="2" name="Line 2"/>
        <cdr:cNvSpPr>
          <a:spLocks/>
        </cdr:cNvSpPr>
      </cdr:nvSpPr>
      <cdr:spPr>
        <a:xfrm>
          <a:off x="304800" y="32766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0.39125</cdr:y>
    </cdr:from>
    <cdr:to>
      <cdr:x>0.64125</cdr:x>
      <cdr:y>0.462</cdr:y>
    </cdr:to>
    <cdr:sp>
      <cdr:nvSpPr>
        <cdr:cNvPr id="3" name="TextBox 1"/>
        <cdr:cNvSpPr txBox="1">
          <a:spLocks noChangeArrowheads="1"/>
        </cdr:cNvSpPr>
      </cdr:nvSpPr>
      <cdr:spPr>
        <a:xfrm>
          <a:off x="2781300" y="1695450"/>
          <a:ext cx="1476375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0.36075</cdr:x>
      <cdr:y>0.2705</cdr:y>
    </cdr:from>
    <cdr:to>
      <cdr:x>0.4955</cdr:x>
      <cdr:y>0.336</cdr:y>
    </cdr:to>
    <cdr:sp>
      <cdr:nvSpPr>
        <cdr:cNvPr id="4" name="TextBox 4"/>
        <cdr:cNvSpPr txBox="1">
          <a:spLocks noChangeArrowheads="1"/>
        </cdr:cNvSpPr>
      </cdr:nvSpPr>
      <cdr:spPr>
        <a:xfrm>
          <a:off x="2390775" y="1171575"/>
          <a:ext cx="895350" cy="2857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0.058</cdr:x>
      <cdr:y>0.4745</cdr:y>
    </cdr:from>
    <cdr:to>
      <cdr:x>0.99425</cdr:x>
      <cdr:y>0.47675</cdr:y>
    </cdr:to>
    <cdr:sp>
      <cdr:nvSpPr>
        <cdr:cNvPr id="5" name="Line 6"/>
        <cdr:cNvSpPr>
          <a:spLocks/>
        </cdr:cNvSpPr>
      </cdr:nvSpPr>
      <cdr:spPr>
        <a:xfrm>
          <a:off x="381000" y="2057400"/>
          <a:ext cx="62293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0.365</cdr:y>
    </cdr:from>
    <cdr:to>
      <cdr:x>0.98525</cdr:x>
      <cdr:y>0.371</cdr:y>
    </cdr:to>
    <cdr:sp>
      <cdr:nvSpPr>
        <cdr:cNvPr id="6" name="Line 7"/>
        <cdr:cNvSpPr>
          <a:spLocks/>
        </cdr:cNvSpPr>
      </cdr:nvSpPr>
      <cdr:spPr>
        <a:xfrm flipV="1">
          <a:off x="381000" y="1581150"/>
          <a:ext cx="616267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0.839</cdr:y>
    </cdr:from>
    <cdr:to>
      <cdr:x>0.9785</cdr:x>
      <cdr:y>0.839</cdr:y>
    </cdr:to>
    <cdr:sp>
      <cdr:nvSpPr>
        <cdr:cNvPr id="1" name="Line 1"/>
        <cdr:cNvSpPr>
          <a:spLocks/>
        </cdr:cNvSpPr>
      </cdr:nvSpPr>
      <cdr:spPr>
        <a:xfrm flipV="1">
          <a:off x="304800" y="3648075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0.7555</cdr:y>
    </cdr:from>
    <cdr:to>
      <cdr:x>0.98575</cdr:x>
      <cdr:y>0.7555</cdr:y>
    </cdr:to>
    <cdr:sp>
      <cdr:nvSpPr>
        <cdr:cNvPr id="2" name="Line 2"/>
        <cdr:cNvSpPr>
          <a:spLocks/>
        </cdr:cNvSpPr>
      </cdr:nvSpPr>
      <cdr:spPr>
        <a:xfrm>
          <a:off x="304800" y="3286125"/>
          <a:ext cx="624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0.377</cdr:y>
    </cdr:from>
    <cdr:to>
      <cdr:x>0.60075</cdr:x>
      <cdr:y>0.44775</cdr:y>
    </cdr:to>
    <cdr:sp>
      <cdr:nvSpPr>
        <cdr:cNvPr id="3" name="TextBox 1"/>
        <cdr:cNvSpPr txBox="1">
          <a:spLocks noChangeArrowheads="1"/>
        </cdr:cNvSpPr>
      </cdr:nvSpPr>
      <cdr:spPr>
        <a:xfrm>
          <a:off x="2524125" y="1638300"/>
          <a:ext cx="1466850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0.39675</cdr:x>
      <cdr:y>0.28375</cdr:y>
    </cdr:from>
    <cdr:to>
      <cdr:x>0.53175</cdr:x>
      <cdr:y>0.34925</cdr:y>
    </cdr:to>
    <cdr:sp>
      <cdr:nvSpPr>
        <cdr:cNvPr id="4" name="TextBox 4"/>
        <cdr:cNvSpPr txBox="1">
          <a:spLocks noChangeArrowheads="1"/>
        </cdr:cNvSpPr>
      </cdr:nvSpPr>
      <cdr:spPr>
        <a:xfrm>
          <a:off x="2638425" y="1228725"/>
          <a:ext cx="895350" cy="2857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0.06075</cdr:x>
      <cdr:y>0.47075</cdr:y>
    </cdr:from>
    <cdr:to>
      <cdr:x>0.98575</cdr:x>
      <cdr:y>0.47525</cdr:y>
    </cdr:to>
    <cdr:sp>
      <cdr:nvSpPr>
        <cdr:cNvPr id="5" name="Line 5"/>
        <cdr:cNvSpPr>
          <a:spLocks/>
        </cdr:cNvSpPr>
      </cdr:nvSpPr>
      <cdr:spPr>
        <a:xfrm>
          <a:off x="400050" y="2047875"/>
          <a:ext cx="616267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0.06075</cdr:x>
      <cdr:y>0.3635</cdr:y>
    </cdr:from>
    <cdr:to>
      <cdr:x>0.9785</cdr:x>
      <cdr:y>0.3635</cdr:y>
    </cdr:to>
    <cdr:sp>
      <cdr:nvSpPr>
        <cdr:cNvPr id="6" name="Line 7"/>
        <cdr:cNvSpPr>
          <a:spLocks/>
        </cdr:cNvSpPr>
      </cdr:nvSpPr>
      <cdr:spPr>
        <a:xfrm>
          <a:off x="400050" y="1581150"/>
          <a:ext cx="6115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0.499</cdr:y>
    </cdr:from>
    <cdr:to>
      <cdr:x>0.98575</cdr:x>
      <cdr:y>0.499</cdr:y>
    </cdr:to>
    <cdr:sp>
      <cdr:nvSpPr>
        <cdr:cNvPr id="1" name="Line 1"/>
        <cdr:cNvSpPr>
          <a:spLocks/>
        </cdr:cNvSpPr>
      </cdr:nvSpPr>
      <cdr:spPr>
        <a:xfrm flipV="1">
          <a:off x="333375" y="2171700"/>
          <a:ext cx="6229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0.0435</cdr:x>
      <cdr:y>0.3945</cdr:y>
    </cdr:from>
    <cdr:to>
      <cdr:x>0.98575</cdr:x>
      <cdr:y>0.3945</cdr:y>
    </cdr:to>
    <cdr:sp>
      <cdr:nvSpPr>
        <cdr:cNvPr id="2" name="Line 2"/>
        <cdr:cNvSpPr>
          <a:spLocks/>
        </cdr:cNvSpPr>
      </cdr:nvSpPr>
      <cdr:spPr>
        <a:xfrm>
          <a:off x="285750" y="1714500"/>
          <a:ext cx="6286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0.42975</cdr:y>
    </cdr:from>
    <cdr:to>
      <cdr:x>0.62975</cdr:x>
      <cdr:y>0.5005</cdr:y>
    </cdr:to>
    <cdr:sp>
      <cdr:nvSpPr>
        <cdr:cNvPr id="3" name="TextBox 1"/>
        <cdr:cNvSpPr txBox="1">
          <a:spLocks noChangeArrowheads="1"/>
        </cdr:cNvSpPr>
      </cdr:nvSpPr>
      <cdr:spPr>
        <a:xfrm>
          <a:off x="2724150" y="1866900"/>
          <a:ext cx="1476375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0.423</cdr:x>
      <cdr:y>0.30275</cdr:y>
    </cdr:from>
    <cdr:to>
      <cdr:x>0.55775</cdr:x>
      <cdr:y>0.3685</cdr:y>
    </cdr:to>
    <cdr:sp>
      <cdr:nvSpPr>
        <cdr:cNvPr id="4" name="TextBox 4"/>
        <cdr:cNvSpPr txBox="1">
          <a:spLocks noChangeArrowheads="1"/>
        </cdr:cNvSpPr>
      </cdr:nvSpPr>
      <cdr:spPr>
        <a:xfrm>
          <a:off x="2819400" y="1314450"/>
          <a:ext cx="895350" cy="2857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0.839</cdr:y>
    </cdr:from>
    <cdr:to>
      <cdr:x>0.97825</cdr:x>
      <cdr:y>0.839</cdr:y>
    </cdr:to>
    <cdr:sp>
      <cdr:nvSpPr>
        <cdr:cNvPr id="1" name="Line 1"/>
        <cdr:cNvSpPr>
          <a:spLocks/>
        </cdr:cNvSpPr>
      </cdr:nvSpPr>
      <cdr:spPr>
        <a:xfrm flipV="1">
          <a:off x="304800" y="3638550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0.7555</cdr:y>
    </cdr:from>
    <cdr:to>
      <cdr:x>0.9855</cdr:x>
      <cdr:y>0.7555</cdr:y>
    </cdr:to>
    <cdr:sp>
      <cdr:nvSpPr>
        <cdr:cNvPr id="2" name="Line 2"/>
        <cdr:cNvSpPr>
          <a:spLocks/>
        </cdr:cNvSpPr>
      </cdr:nvSpPr>
      <cdr:spPr>
        <a:xfrm>
          <a:off x="304800" y="32766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0.304</cdr:y>
    </cdr:from>
    <cdr:to>
      <cdr:x>0.57575</cdr:x>
      <cdr:y>0.37475</cdr:y>
    </cdr:to>
    <cdr:sp>
      <cdr:nvSpPr>
        <cdr:cNvPr id="3" name="TextBox 1"/>
        <cdr:cNvSpPr txBox="1">
          <a:spLocks noChangeArrowheads="1"/>
        </cdr:cNvSpPr>
      </cdr:nvSpPr>
      <cdr:spPr>
        <a:xfrm>
          <a:off x="2352675" y="1314450"/>
          <a:ext cx="1466850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0.3875</cdr:x>
      <cdr:y>0.19225</cdr:y>
    </cdr:from>
    <cdr:to>
      <cdr:x>0.52225</cdr:x>
      <cdr:y>0.25775</cdr:y>
    </cdr:to>
    <cdr:sp>
      <cdr:nvSpPr>
        <cdr:cNvPr id="4" name="TextBox 4"/>
        <cdr:cNvSpPr txBox="1">
          <a:spLocks noChangeArrowheads="1"/>
        </cdr:cNvSpPr>
      </cdr:nvSpPr>
      <cdr:spPr>
        <a:xfrm>
          <a:off x="2571750" y="828675"/>
          <a:ext cx="895350" cy="2857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0.06075</cdr:x>
      <cdr:y>0.2795</cdr:y>
    </cdr:from>
    <cdr:to>
      <cdr:x>0.97825</cdr:x>
      <cdr:y>0.28175</cdr:y>
    </cdr:to>
    <cdr:sp>
      <cdr:nvSpPr>
        <cdr:cNvPr id="5" name="Line 5"/>
        <cdr:cNvSpPr>
          <a:spLocks/>
        </cdr:cNvSpPr>
      </cdr:nvSpPr>
      <cdr:spPr>
        <a:xfrm flipV="1">
          <a:off x="400050" y="1209675"/>
          <a:ext cx="60960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0.06075</cdr:x>
      <cdr:y>0.40525</cdr:y>
    </cdr:from>
    <cdr:to>
      <cdr:x>0.98525</cdr:x>
      <cdr:y>0.4075</cdr:y>
    </cdr:to>
    <cdr:sp>
      <cdr:nvSpPr>
        <cdr:cNvPr id="6" name="Line 6"/>
        <cdr:cNvSpPr>
          <a:spLocks/>
        </cdr:cNvSpPr>
      </cdr:nvSpPr>
      <cdr:spPr>
        <a:xfrm flipV="1">
          <a:off x="400050" y="1752600"/>
          <a:ext cx="61436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0.839</cdr:y>
    </cdr:from>
    <cdr:to>
      <cdr:x>0.97825</cdr:x>
      <cdr:y>0.839</cdr:y>
    </cdr:to>
    <cdr:sp>
      <cdr:nvSpPr>
        <cdr:cNvPr id="1" name="Line 1"/>
        <cdr:cNvSpPr>
          <a:spLocks/>
        </cdr:cNvSpPr>
      </cdr:nvSpPr>
      <cdr:spPr>
        <a:xfrm flipV="1">
          <a:off x="304800" y="3638550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0.7555</cdr:y>
    </cdr:from>
    <cdr:to>
      <cdr:x>0.9855</cdr:x>
      <cdr:y>0.7555</cdr:y>
    </cdr:to>
    <cdr:sp>
      <cdr:nvSpPr>
        <cdr:cNvPr id="2" name="Line 2"/>
        <cdr:cNvSpPr>
          <a:spLocks/>
        </cdr:cNvSpPr>
      </cdr:nvSpPr>
      <cdr:spPr>
        <a:xfrm>
          <a:off x="304800" y="32766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0.3175</cdr:y>
    </cdr:from>
    <cdr:to>
      <cdr:x>0.60075</cdr:x>
      <cdr:y>0.38825</cdr:y>
    </cdr:to>
    <cdr:sp>
      <cdr:nvSpPr>
        <cdr:cNvPr id="3" name="TextBox 1"/>
        <cdr:cNvSpPr txBox="1">
          <a:spLocks noChangeArrowheads="1"/>
        </cdr:cNvSpPr>
      </cdr:nvSpPr>
      <cdr:spPr>
        <a:xfrm>
          <a:off x="2524125" y="1371600"/>
          <a:ext cx="1466850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0.39775</cdr:x>
      <cdr:y>0.1855</cdr:y>
    </cdr:from>
    <cdr:to>
      <cdr:x>0.5325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2638425" y="800100"/>
          <a:ext cx="895350" cy="2857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0.05975</cdr:x>
      <cdr:y>0.27725</cdr:y>
    </cdr:from>
    <cdr:to>
      <cdr:x>0.97825</cdr:x>
      <cdr:y>0.28175</cdr:y>
    </cdr:to>
    <cdr:sp>
      <cdr:nvSpPr>
        <cdr:cNvPr id="5" name="Line 5"/>
        <cdr:cNvSpPr>
          <a:spLocks/>
        </cdr:cNvSpPr>
      </cdr:nvSpPr>
      <cdr:spPr>
        <a:xfrm flipV="1">
          <a:off x="390525" y="1200150"/>
          <a:ext cx="61055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0.403</cdr:y>
    </cdr:from>
    <cdr:to>
      <cdr:x>0.97825</cdr:x>
      <cdr:y>0.403</cdr:y>
    </cdr:to>
    <cdr:sp>
      <cdr:nvSpPr>
        <cdr:cNvPr id="6" name="Line 6"/>
        <cdr:cNvSpPr>
          <a:spLocks/>
        </cdr:cNvSpPr>
      </cdr:nvSpPr>
      <cdr:spPr>
        <a:xfrm>
          <a:off x="390525" y="1743075"/>
          <a:ext cx="610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0.7405</cdr:y>
    </cdr:from>
    <cdr:to>
      <cdr:x>0.98625</cdr:x>
      <cdr:y>0.7405</cdr:y>
    </cdr:to>
    <cdr:sp>
      <cdr:nvSpPr>
        <cdr:cNvPr id="1" name="Line 1"/>
        <cdr:cNvSpPr>
          <a:spLocks/>
        </cdr:cNvSpPr>
      </cdr:nvSpPr>
      <cdr:spPr>
        <a:xfrm>
          <a:off x="438150" y="3209925"/>
          <a:ext cx="6553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0.45225</cdr:y>
    </cdr:from>
    <cdr:to>
      <cdr:x>0.999</cdr:x>
      <cdr:y>0.45225</cdr:y>
    </cdr:to>
    <cdr:sp>
      <cdr:nvSpPr>
        <cdr:cNvPr id="2" name="Line 2"/>
        <cdr:cNvSpPr>
          <a:spLocks/>
        </cdr:cNvSpPr>
      </cdr:nvSpPr>
      <cdr:spPr>
        <a:xfrm>
          <a:off x="438150" y="1962150"/>
          <a:ext cx="6648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0.2275</cdr:x>
      <cdr:y>0.55475</cdr:y>
    </cdr:from>
    <cdr:to>
      <cdr:x>0.41175</cdr:x>
      <cdr:y>0.61825</cdr:y>
    </cdr:to>
    <cdr:sp>
      <cdr:nvSpPr>
        <cdr:cNvPr id="3" name="TextBox 3"/>
        <cdr:cNvSpPr txBox="1">
          <a:spLocks noChangeArrowheads="1"/>
        </cdr:cNvSpPr>
      </cdr:nvSpPr>
      <cdr:spPr>
        <a:xfrm>
          <a:off x="1609725" y="2400300"/>
          <a:ext cx="1304925" cy="276225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Mesotrophic</a:t>
          </a:r>
        </a:p>
      </cdr:txBody>
    </cdr:sp>
  </cdr:relSizeAnchor>
  <cdr:relSizeAnchor xmlns:cdr="http://schemas.openxmlformats.org/drawingml/2006/chartDrawing">
    <cdr:from>
      <cdr:x>0.09375</cdr:x>
      <cdr:y>0.23125</cdr:y>
    </cdr:from>
    <cdr:to>
      <cdr:x>0.244</cdr:x>
      <cdr:y>0.2795</cdr:y>
    </cdr:to>
    <cdr:sp>
      <cdr:nvSpPr>
        <cdr:cNvPr id="4" name="TextBox 4"/>
        <cdr:cNvSpPr txBox="1">
          <a:spLocks noChangeArrowheads="1"/>
        </cdr:cNvSpPr>
      </cdr:nvSpPr>
      <cdr:spPr>
        <a:xfrm>
          <a:off x="657225" y="1000125"/>
          <a:ext cx="1066800" cy="2095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0.57975</cdr:y>
    </cdr:from>
    <cdr:to>
      <cdr:x>1</cdr:x>
      <cdr:y>0.57975</cdr:y>
    </cdr:to>
    <cdr:sp>
      <cdr:nvSpPr>
        <cdr:cNvPr id="1" name="Line 2"/>
        <cdr:cNvSpPr>
          <a:spLocks/>
        </cdr:cNvSpPr>
      </cdr:nvSpPr>
      <cdr:spPr>
        <a:xfrm>
          <a:off x="381000" y="2514600"/>
          <a:ext cx="6267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0.6155</cdr:y>
    </cdr:from>
    <cdr:to>
      <cdr:x>0.63675</cdr:x>
      <cdr:y>0.68625</cdr:y>
    </cdr:to>
    <cdr:sp>
      <cdr:nvSpPr>
        <cdr:cNvPr id="2" name="TextBox 1"/>
        <cdr:cNvSpPr txBox="1">
          <a:spLocks noChangeArrowheads="1"/>
        </cdr:cNvSpPr>
      </cdr:nvSpPr>
      <cdr:spPr>
        <a:xfrm>
          <a:off x="2762250" y="2667000"/>
          <a:ext cx="1466850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0.47525</cdr:x>
      <cdr:y>0.4365</cdr:y>
    </cdr:from>
    <cdr:to>
      <cdr:x>0.61</cdr:x>
      <cdr:y>0.5015</cdr:y>
    </cdr:to>
    <cdr:sp>
      <cdr:nvSpPr>
        <cdr:cNvPr id="3" name="TextBox 4"/>
        <cdr:cNvSpPr txBox="1">
          <a:spLocks noChangeArrowheads="1"/>
        </cdr:cNvSpPr>
      </cdr:nvSpPr>
      <cdr:spPr>
        <a:xfrm>
          <a:off x="3152775" y="1895475"/>
          <a:ext cx="895350" cy="2857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0.65125</cdr:y>
    </cdr:from>
    <cdr:to>
      <cdr:x>1</cdr:x>
      <cdr:y>0.65125</cdr:y>
    </cdr:to>
    <cdr:sp>
      <cdr:nvSpPr>
        <cdr:cNvPr id="1" name="Line 2"/>
        <cdr:cNvSpPr>
          <a:spLocks/>
        </cdr:cNvSpPr>
      </cdr:nvSpPr>
      <cdr:spPr>
        <a:xfrm>
          <a:off x="381000" y="2819400"/>
          <a:ext cx="6267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0.74725</cdr:y>
    </cdr:from>
    <cdr:to>
      <cdr:x>0.406</cdr:x>
      <cdr:y>0.818</cdr:y>
    </cdr:to>
    <cdr:sp>
      <cdr:nvSpPr>
        <cdr:cNvPr id="2" name="TextBox 1"/>
        <cdr:cNvSpPr txBox="1">
          <a:spLocks noChangeArrowheads="1"/>
        </cdr:cNvSpPr>
      </cdr:nvSpPr>
      <cdr:spPr>
        <a:xfrm>
          <a:off x="1228725" y="3238500"/>
          <a:ext cx="1466850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0.30175</cdr:x>
      <cdr:y>0.54325</cdr:y>
    </cdr:from>
    <cdr:to>
      <cdr:x>0.4365</cdr:x>
      <cdr:y>0.60875</cdr:y>
    </cdr:to>
    <cdr:sp>
      <cdr:nvSpPr>
        <cdr:cNvPr id="3" name="TextBox 4"/>
        <cdr:cNvSpPr txBox="1">
          <a:spLocks noChangeArrowheads="1"/>
        </cdr:cNvSpPr>
      </cdr:nvSpPr>
      <cdr:spPr>
        <a:xfrm>
          <a:off x="2000250" y="2352675"/>
          <a:ext cx="895350" cy="2857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11</xdr:col>
      <xdr:colOff>28575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95250" y="85725"/>
        <a:ext cx="66389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22</xdr:col>
      <xdr:colOff>552450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315200" y="0"/>
        <a:ext cx="66484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28</xdr:row>
      <xdr:rowOff>0</xdr:rowOff>
    </xdr:from>
    <xdr:to>
      <xdr:col>22</xdr:col>
      <xdr:colOff>561975</xdr:colOff>
      <xdr:row>54</xdr:row>
      <xdr:rowOff>142875</xdr:rowOff>
    </xdr:to>
    <xdr:graphicFrame>
      <xdr:nvGraphicFramePr>
        <xdr:cNvPr id="3" name="Chart 4"/>
        <xdr:cNvGraphicFramePr/>
      </xdr:nvGraphicFramePr>
      <xdr:xfrm>
        <a:off x="7315200" y="4533900"/>
        <a:ext cx="66579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552450</xdr:colOff>
      <xdr:row>54</xdr:row>
      <xdr:rowOff>133350</xdr:rowOff>
    </xdr:to>
    <xdr:graphicFrame>
      <xdr:nvGraphicFramePr>
        <xdr:cNvPr id="4" name="Chart 5"/>
        <xdr:cNvGraphicFramePr/>
      </xdr:nvGraphicFramePr>
      <xdr:xfrm>
        <a:off x="0" y="4533900"/>
        <a:ext cx="6648450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561975</xdr:colOff>
      <xdr:row>82</xdr:row>
      <xdr:rowOff>142875</xdr:rowOff>
    </xdr:to>
    <xdr:graphicFrame>
      <xdr:nvGraphicFramePr>
        <xdr:cNvPr id="5" name="Chart 6"/>
        <xdr:cNvGraphicFramePr/>
      </xdr:nvGraphicFramePr>
      <xdr:xfrm>
        <a:off x="0" y="9067800"/>
        <a:ext cx="665797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56</xdr:row>
      <xdr:rowOff>0</xdr:rowOff>
    </xdr:from>
    <xdr:to>
      <xdr:col>22</xdr:col>
      <xdr:colOff>571500</xdr:colOff>
      <xdr:row>82</xdr:row>
      <xdr:rowOff>152400</xdr:rowOff>
    </xdr:to>
    <xdr:graphicFrame>
      <xdr:nvGraphicFramePr>
        <xdr:cNvPr id="6" name="Chart 7"/>
        <xdr:cNvGraphicFramePr/>
      </xdr:nvGraphicFramePr>
      <xdr:xfrm>
        <a:off x="7315200" y="9067800"/>
        <a:ext cx="66675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10</xdr:col>
      <xdr:colOff>552450</xdr:colOff>
      <xdr:row>110</xdr:row>
      <xdr:rowOff>133350</xdr:rowOff>
    </xdr:to>
    <xdr:graphicFrame>
      <xdr:nvGraphicFramePr>
        <xdr:cNvPr id="7" name="Chart 8"/>
        <xdr:cNvGraphicFramePr/>
      </xdr:nvGraphicFramePr>
      <xdr:xfrm>
        <a:off x="0" y="13601700"/>
        <a:ext cx="6648450" cy="4343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10</xdr:col>
      <xdr:colOff>552450</xdr:colOff>
      <xdr:row>138</xdr:row>
      <xdr:rowOff>133350</xdr:rowOff>
    </xdr:to>
    <xdr:graphicFrame>
      <xdr:nvGraphicFramePr>
        <xdr:cNvPr id="8" name="Chart 9"/>
        <xdr:cNvGraphicFramePr/>
      </xdr:nvGraphicFramePr>
      <xdr:xfrm>
        <a:off x="0" y="18135600"/>
        <a:ext cx="6648450" cy="4343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84</xdr:row>
      <xdr:rowOff>0</xdr:rowOff>
    </xdr:from>
    <xdr:to>
      <xdr:col>22</xdr:col>
      <xdr:colOff>552450</xdr:colOff>
      <xdr:row>110</xdr:row>
      <xdr:rowOff>133350</xdr:rowOff>
    </xdr:to>
    <xdr:graphicFrame>
      <xdr:nvGraphicFramePr>
        <xdr:cNvPr id="9" name="Chart 10"/>
        <xdr:cNvGraphicFramePr/>
      </xdr:nvGraphicFramePr>
      <xdr:xfrm>
        <a:off x="7315200" y="13601700"/>
        <a:ext cx="6648450" cy="4343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112</xdr:row>
      <xdr:rowOff>0</xdr:rowOff>
    </xdr:from>
    <xdr:to>
      <xdr:col>22</xdr:col>
      <xdr:colOff>552450</xdr:colOff>
      <xdr:row>138</xdr:row>
      <xdr:rowOff>133350</xdr:rowOff>
    </xdr:to>
    <xdr:graphicFrame>
      <xdr:nvGraphicFramePr>
        <xdr:cNvPr id="10" name="Chart 11"/>
        <xdr:cNvGraphicFramePr/>
      </xdr:nvGraphicFramePr>
      <xdr:xfrm>
        <a:off x="7315200" y="18135600"/>
        <a:ext cx="6648450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19050</xdr:colOff>
      <xdr:row>13</xdr:row>
      <xdr:rowOff>38100</xdr:rowOff>
    </xdr:from>
    <xdr:to>
      <xdr:col>10</xdr:col>
      <xdr:colOff>447675</xdr:colOff>
      <xdr:row>13</xdr:row>
      <xdr:rowOff>38100</xdr:rowOff>
    </xdr:to>
    <xdr:sp>
      <xdr:nvSpPr>
        <xdr:cNvPr id="11" name="Line 12"/>
        <xdr:cNvSpPr>
          <a:spLocks/>
        </xdr:cNvSpPr>
      </xdr:nvSpPr>
      <xdr:spPr>
        <a:xfrm>
          <a:off x="628650" y="2143125"/>
          <a:ext cx="5915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76200</xdr:rowOff>
    </xdr:from>
    <xdr:to>
      <xdr:col>10</xdr:col>
      <xdr:colOff>495300</xdr:colOff>
      <xdr:row>10</xdr:row>
      <xdr:rowOff>76200</xdr:rowOff>
    </xdr:to>
    <xdr:sp>
      <xdr:nvSpPr>
        <xdr:cNvPr id="12" name="Line 13"/>
        <xdr:cNvSpPr>
          <a:spLocks/>
        </xdr:cNvSpPr>
      </xdr:nvSpPr>
      <xdr:spPr>
        <a:xfrm>
          <a:off x="628650" y="1695450"/>
          <a:ext cx="5962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0.85275</cdr:y>
    </cdr:from>
    <cdr:to>
      <cdr:x>0.623</cdr:x>
      <cdr:y>0.92925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4876800"/>
          <a:ext cx="1933575" cy="43815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0.528</cdr:x>
      <cdr:y>0.68375</cdr:y>
    </cdr:from>
    <cdr:to>
      <cdr:x>0.664</cdr:x>
      <cdr:y>0.75425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91050" y="3905250"/>
          <a:ext cx="1181100" cy="4000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0.39125</cdr:x>
      <cdr:y>0.79375</cdr:y>
    </cdr:from>
    <cdr:to>
      <cdr:x>0.61375</cdr:x>
      <cdr:y>0.864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3333750"/>
          <a:ext cx="1933575" cy="295275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0.3855</cdr:x>
      <cdr:y>0.678</cdr:y>
    </cdr:from>
    <cdr:to>
      <cdr:x>0.5215</cdr:x>
      <cdr:y>0.7435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2838450"/>
          <a:ext cx="1181100" cy="276225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0.38575</cdr:x>
      <cdr:y>0.54425</cdr:y>
    </cdr:from>
    <cdr:to>
      <cdr:x>0.6105</cdr:x>
      <cdr:y>0.6145</cdr:y>
    </cdr:to>
    <cdr:sp>
      <cdr:nvSpPr>
        <cdr:cNvPr id="1" name="TextBox 1"/>
        <cdr:cNvSpPr txBox="1">
          <a:spLocks noChangeArrowheads="1"/>
        </cdr:cNvSpPr>
      </cdr:nvSpPr>
      <cdr:spPr>
        <a:xfrm>
          <a:off x="3352800" y="2286000"/>
          <a:ext cx="1962150" cy="295275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0.3715</cdr:x>
      <cdr:y>0.282</cdr:y>
    </cdr:from>
    <cdr:to>
      <cdr:x>0.50875</cdr:x>
      <cdr:y>0.347</cdr:y>
    </cdr:to>
    <cdr:sp>
      <cdr:nvSpPr>
        <cdr:cNvPr id="2" name="TextBox 2"/>
        <cdr:cNvSpPr txBox="1">
          <a:spLocks noChangeArrowheads="1"/>
        </cdr:cNvSpPr>
      </cdr:nvSpPr>
      <cdr:spPr>
        <a:xfrm>
          <a:off x="3228975" y="1181100"/>
          <a:ext cx="1200150" cy="276225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0.04525</cdr:x>
      <cdr:y>0.4985</cdr:y>
    </cdr:from>
    <cdr:to>
      <cdr:x>0.98775</cdr:x>
      <cdr:y>0.50575</cdr:y>
    </cdr:to>
    <cdr:sp>
      <cdr:nvSpPr>
        <cdr:cNvPr id="3" name="Line 3"/>
        <cdr:cNvSpPr>
          <a:spLocks/>
        </cdr:cNvSpPr>
      </cdr:nvSpPr>
      <cdr:spPr>
        <a:xfrm>
          <a:off x="390525" y="2095500"/>
          <a:ext cx="8210550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</cdr:x>
      <cdr:y>0.544</cdr:y>
    </cdr:from>
    <cdr:to>
      <cdr:x>0.6095</cdr:x>
      <cdr:y>0.6165</cdr:y>
    </cdr:to>
    <cdr:sp>
      <cdr:nvSpPr>
        <cdr:cNvPr id="1" name="TextBox 1"/>
        <cdr:cNvSpPr txBox="1">
          <a:spLocks noChangeArrowheads="1"/>
        </cdr:cNvSpPr>
      </cdr:nvSpPr>
      <cdr:spPr>
        <a:xfrm>
          <a:off x="3352800" y="2571750"/>
          <a:ext cx="1962150" cy="3429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0.37075</cdr:x>
      <cdr:y>0.27275</cdr:y>
    </cdr:from>
    <cdr:to>
      <cdr:x>0.508</cdr:x>
      <cdr:y>0.34</cdr:y>
    </cdr:to>
    <cdr:sp>
      <cdr:nvSpPr>
        <cdr:cNvPr id="2" name="TextBox 2"/>
        <cdr:cNvSpPr txBox="1">
          <a:spLocks noChangeArrowheads="1"/>
        </cdr:cNvSpPr>
      </cdr:nvSpPr>
      <cdr:spPr>
        <a:xfrm>
          <a:off x="3228975" y="1285875"/>
          <a:ext cx="1200150" cy="314325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0.4605</cdr:x>
      <cdr:y>0.4735</cdr:y>
    </cdr:from>
    <cdr:to>
      <cdr:x>0.589</cdr:x>
      <cdr:y>0.51925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1819275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0.05075</cdr:x>
      <cdr:y>0.714</cdr:y>
    </cdr:from>
    <cdr:to>
      <cdr:x>0.99425</cdr:x>
      <cdr:y>0.72125</cdr:y>
    </cdr:to>
    <cdr:sp>
      <cdr:nvSpPr>
        <cdr:cNvPr id="2" name="Line 2"/>
        <cdr:cNvSpPr>
          <a:spLocks/>
        </cdr:cNvSpPr>
      </cdr:nvSpPr>
      <cdr:spPr>
        <a:xfrm flipV="1">
          <a:off x="428625" y="2743200"/>
          <a:ext cx="802957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0.757</cdr:y>
    </cdr:from>
    <cdr:to>
      <cdr:x>0.55675</cdr:x>
      <cdr:y>0.8115</cdr:y>
    </cdr:to>
    <cdr:sp>
      <cdr:nvSpPr>
        <cdr:cNvPr id="3" name="TextBox 3"/>
        <cdr:cNvSpPr txBox="1">
          <a:spLocks noChangeArrowheads="1"/>
        </cdr:cNvSpPr>
      </cdr:nvSpPr>
      <cdr:spPr>
        <a:xfrm>
          <a:off x="3914775" y="2905125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Mesotrophic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0.39425</cdr:x>
      <cdr:y>0.8635</cdr:y>
    </cdr:from>
    <cdr:to>
      <cdr:x>0.61825</cdr:x>
      <cdr:y>0.94025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4943475"/>
          <a:ext cx="1952625" cy="43815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0.384</cdr:x>
      <cdr:y>0.66925</cdr:y>
    </cdr:from>
    <cdr:to>
      <cdr:x>0.52075</cdr:x>
      <cdr:y>0.7405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0" y="3829050"/>
          <a:ext cx="1190625" cy="409575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0.40425</cdr:x>
      <cdr:y>0.822</cdr:y>
    </cdr:from>
    <cdr:to>
      <cdr:x>0.62675</cdr:x>
      <cdr:y>0.89225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3457575"/>
          <a:ext cx="1943100" cy="295275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0.43575</cdr:x>
      <cdr:y>0.5265</cdr:y>
    </cdr:from>
    <cdr:to>
      <cdr:x>0.57175</cdr:x>
      <cdr:y>0.5915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2209800"/>
          <a:ext cx="1181100" cy="276225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0.74075</cdr:y>
    </cdr:from>
    <cdr:to>
      <cdr:x>0.98625</cdr:x>
      <cdr:y>0.74075</cdr:y>
    </cdr:to>
    <cdr:sp>
      <cdr:nvSpPr>
        <cdr:cNvPr id="1" name="Line 1"/>
        <cdr:cNvSpPr>
          <a:spLocks/>
        </cdr:cNvSpPr>
      </cdr:nvSpPr>
      <cdr:spPr>
        <a:xfrm>
          <a:off x="400050" y="3219450"/>
          <a:ext cx="6162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0.06075</cdr:x>
      <cdr:y>0.47525</cdr:y>
    </cdr:from>
    <cdr:to>
      <cdr:x>0.999</cdr:x>
      <cdr:y>0.47525</cdr:y>
    </cdr:to>
    <cdr:sp>
      <cdr:nvSpPr>
        <cdr:cNvPr id="2" name="Line 2"/>
        <cdr:cNvSpPr>
          <a:spLocks/>
        </cdr:cNvSpPr>
      </cdr:nvSpPr>
      <cdr:spPr>
        <a:xfrm>
          <a:off x="400050" y="2066925"/>
          <a:ext cx="624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0.3875</cdr:x>
      <cdr:y>0.8235</cdr:y>
    </cdr:from>
    <cdr:to>
      <cdr:x>0.60825</cdr:x>
      <cdr:y>0.8935</cdr:y>
    </cdr:to>
    <cdr:sp>
      <cdr:nvSpPr>
        <cdr:cNvPr id="3" name="TextBox 1"/>
        <cdr:cNvSpPr txBox="1">
          <a:spLocks noChangeArrowheads="1"/>
        </cdr:cNvSpPr>
      </cdr:nvSpPr>
      <cdr:spPr>
        <a:xfrm>
          <a:off x="2571750" y="3581400"/>
          <a:ext cx="1466850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</cdr:x>
      <cdr:y>0.54425</cdr:y>
    </cdr:from>
    <cdr:to>
      <cdr:x>0.6095</cdr:x>
      <cdr:y>0.6145</cdr:y>
    </cdr:to>
    <cdr:sp>
      <cdr:nvSpPr>
        <cdr:cNvPr id="1" name="TextBox 1"/>
        <cdr:cNvSpPr txBox="1">
          <a:spLocks noChangeArrowheads="1"/>
        </cdr:cNvSpPr>
      </cdr:nvSpPr>
      <cdr:spPr>
        <a:xfrm>
          <a:off x="3352800" y="2295525"/>
          <a:ext cx="1962150" cy="295275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0.4375</cdr:x>
      <cdr:y>0.41025</cdr:y>
    </cdr:from>
    <cdr:to>
      <cdr:x>0.57475</cdr:x>
      <cdr:y>0.47525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00" y="1724025"/>
          <a:ext cx="1200150" cy="276225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0.41325</cdr:x>
      <cdr:y>0.72975</cdr:y>
    </cdr:from>
    <cdr:to>
      <cdr:x>0.63775</cdr:x>
      <cdr:y>0.8025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3457575"/>
          <a:ext cx="1962150" cy="3429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0.464</cdr:x>
      <cdr:y>0.4865</cdr:y>
    </cdr:from>
    <cdr:to>
      <cdr:x>0.601</cdr:x>
      <cdr:y>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4048125" y="2305050"/>
          <a:ext cx="1200150" cy="3238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14</xdr:col>
      <xdr:colOff>276225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14300" y="66675"/>
        <a:ext cx="86963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39</xdr:row>
      <xdr:rowOff>0</xdr:rowOff>
    </xdr:from>
    <xdr:to>
      <xdr:col>14</xdr:col>
      <xdr:colOff>200025</xdr:colOff>
      <xdr:row>62</xdr:row>
      <xdr:rowOff>114300</xdr:rowOff>
    </xdr:to>
    <xdr:graphicFrame>
      <xdr:nvGraphicFramePr>
        <xdr:cNvPr id="2" name="Chart 2"/>
        <xdr:cNvGraphicFramePr/>
      </xdr:nvGraphicFramePr>
      <xdr:xfrm>
        <a:off x="238125" y="6315075"/>
        <a:ext cx="84963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14</xdr:col>
      <xdr:colOff>171450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0534650"/>
        <a:ext cx="8705850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14</xdr:col>
      <xdr:colOff>180975</xdr:colOff>
      <xdr:row>118</xdr:row>
      <xdr:rowOff>0</xdr:rowOff>
    </xdr:to>
    <xdr:graphicFrame>
      <xdr:nvGraphicFramePr>
        <xdr:cNvPr id="4" name="Chart 4"/>
        <xdr:cNvGraphicFramePr/>
      </xdr:nvGraphicFramePr>
      <xdr:xfrm>
        <a:off x="0" y="14897100"/>
        <a:ext cx="871537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122</xdr:row>
      <xdr:rowOff>57150</xdr:rowOff>
    </xdr:from>
    <xdr:to>
      <xdr:col>14</xdr:col>
      <xdr:colOff>190500</xdr:colOff>
      <xdr:row>151</xdr:row>
      <xdr:rowOff>95250</xdr:rowOff>
    </xdr:to>
    <xdr:graphicFrame>
      <xdr:nvGraphicFramePr>
        <xdr:cNvPr id="5" name="Chart 5"/>
        <xdr:cNvGraphicFramePr/>
      </xdr:nvGraphicFramePr>
      <xdr:xfrm>
        <a:off x="0" y="19812000"/>
        <a:ext cx="8724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39</xdr:row>
      <xdr:rowOff>0</xdr:rowOff>
    </xdr:from>
    <xdr:to>
      <xdr:col>28</xdr:col>
      <xdr:colOff>581025</xdr:colOff>
      <xdr:row>62</xdr:row>
      <xdr:rowOff>123825</xdr:rowOff>
    </xdr:to>
    <xdr:graphicFrame>
      <xdr:nvGraphicFramePr>
        <xdr:cNvPr id="6" name="Chart 7"/>
        <xdr:cNvGraphicFramePr/>
      </xdr:nvGraphicFramePr>
      <xdr:xfrm>
        <a:off x="9144000" y="6315075"/>
        <a:ext cx="850582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29</xdr:col>
      <xdr:colOff>171450</xdr:colOff>
      <xdr:row>35</xdr:row>
      <xdr:rowOff>66675</xdr:rowOff>
    </xdr:to>
    <xdr:graphicFrame>
      <xdr:nvGraphicFramePr>
        <xdr:cNvPr id="7" name="Chart 8"/>
        <xdr:cNvGraphicFramePr/>
      </xdr:nvGraphicFramePr>
      <xdr:xfrm>
        <a:off x="9144000" y="0"/>
        <a:ext cx="8705850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29</xdr:col>
      <xdr:colOff>180975</xdr:colOff>
      <xdr:row>91</xdr:row>
      <xdr:rowOff>0</xdr:rowOff>
    </xdr:to>
    <xdr:graphicFrame>
      <xdr:nvGraphicFramePr>
        <xdr:cNvPr id="8" name="Chart 9"/>
        <xdr:cNvGraphicFramePr/>
      </xdr:nvGraphicFramePr>
      <xdr:xfrm>
        <a:off x="9144000" y="10525125"/>
        <a:ext cx="8715375" cy="4210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92</xdr:row>
      <xdr:rowOff>0</xdr:rowOff>
    </xdr:from>
    <xdr:to>
      <xdr:col>29</xdr:col>
      <xdr:colOff>190500</xdr:colOff>
      <xdr:row>118</xdr:row>
      <xdr:rowOff>9525</xdr:rowOff>
    </xdr:to>
    <xdr:graphicFrame>
      <xdr:nvGraphicFramePr>
        <xdr:cNvPr id="9" name="Chart 10"/>
        <xdr:cNvGraphicFramePr/>
      </xdr:nvGraphicFramePr>
      <xdr:xfrm>
        <a:off x="9144000" y="14897100"/>
        <a:ext cx="8724900" cy="4219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0</xdr:colOff>
      <xdr:row>122</xdr:row>
      <xdr:rowOff>0</xdr:rowOff>
    </xdr:from>
    <xdr:to>
      <xdr:col>29</xdr:col>
      <xdr:colOff>200025</xdr:colOff>
      <xdr:row>151</xdr:row>
      <xdr:rowOff>47625</xdr:rowOff>
    </xdr:to>
    <xdr:graphicFrame>
      <xdr:nvGraphicFramePr>
        <xdr:cNvPr id="10" name="Chart 11"/>
        <xdr:cNvGraphicFramePr/>
      </xdr:nvGraphicFramePr>
      <xdr:xfrm>
        <a:off x="9144000" y="19754850"/>
        <a:ext cx="8734425" cy="4743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466725</xdr:colOff>
      <xdr:row>28</xdr:row>
      <xdr:rowOff>9525</xdr:rowOff>
    </xdr:from>
    <xdr:to>
      <xdr:col>29</xdr:col>
      <xdr:colOff>28575</xdr:colOff>
      <xdr:row>28</xdr:row>
      <xdr:rowOff>28575</xdr:rowOff>
    </xdr:to>
    <xdr:sp>
      <xdr:nvSpPr>
        <xdr:cNvPr id="11" name="Line 12"/>
        <xdr:cNvSpPr>
          <a:spLocks/>
        </xdr:cNvSpPr>
      </xdr:nvSpPr>
      <xdr:spPr>
        <a:xfrm>
          <a:off x="9610725" y="4543425"/>
          <a:ext cx="809625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476250</xdr:colOff>
      <xdr:row>56</xdr:row>
      <xdr:rowOff>28575</xdr:rowOff>
    </xdr:from>
    <xdr:to>
      <xdr:col>28</xdr:col>
      <xdr:colOff>476250</xdr:colOff>
      <xdr:row>56</xdr:row>
      <xdr:rowOff>38100</xdr:rowOff>
    </xdr:to>
    <xdr:sp>
      <xdr:nvSpPr>
        <xdr:cNvPr id="12" name="Line 13"/>
        <xdr:cNvSpPr>
          <a:spLocks/>
        </xdr:cNvSpPr>
      </xdr:nvSpPr>
      <xdr:spPr>
        <a:xfrm flipV="1">
          <a:off x="9620250" y="9096375"/>
          <a:ext cx="79248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533400</xdr:colOff>
      <xdr:row>84</xdr:row>
      <xdr:rowOff>76200</xdr:rowOff>
    </xdr:from>
    <xdr:to>
      <xdr:col>28</xdr:col>
      <xdr:colOff>581025</xdr:colOff>
      <xdr:row>84</xdr:row>
      <xdr:rowOff>95250</xdr:rowOff>
    </xdr:to>
    <xdr:sp>
      <xdr:nvSpPr>
        <xdr:cNvPr id="13" name="Line 14"/>
        <xdr:cNvSpPr>
          <a:spLocks/>
        </xdr:cNvSpPr>
      </xdr:nvSpPr>
      <xdr:spPr>
        <a:xfrm flipV="1">
          <a:off x="9677400" y="13677900"/>
          <a:ext cx="797242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105</xdr:row>
      <xdr:rowOff>19050</xdr:rowOff>
    </xdr:from>
    <xdr:to>
      <xdr:col>29</xdr:col>
      <xdr:colOff>28575</xdr:colOff>
      <xdr:row>105</xdr:row>
      <xdr:rowOff>28575</xdr:rowOff>
    </xdr:to>
    <xdr:sp>
      <xdr:nvSpPr>
        <xdr:cNvPr id="14" name="Line 15"/>
        <xdr:cNvSpPr>
          <a:spLocks/>
        </xdr:cNvSpPr>
      </xdr:nvSpPr>
      <xdr:spPr>
        <a:xfrm>
          <a:off x="9572625" y="17021175"/>
          <a:ext cx="81343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140</xdr:row>
      <xdr:rowOff>133350</xdr:rowOff>
    </xdr:from>
    <xdr:to>
      <xdr:col>29</xdr:col>
      <xdr:colOff>19050</xdr:colOff>
      <xdr:row>141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9610725" y="22802850"/>
          <a:ext cx="8086725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47625</xdr:rowOff>
    </xdr:from>
    <xdr:to>
      <xdr:col>14</xdr:col>
      <xdr:colOff>104775</xdr:colOff>
      <xdr:row>30</xdr:row>
      <xdr:rowOff>76200</xdr:rowOff>
    </xdr:to>
    <xdr:sp>
      <xdr:nvSpPr>
        <xdr:cNvPr id="16" name="Line 17"/>
        <xdr:cNvSpPr>
          <a:spLocks/>
        </xdr:cNvSpPr>
      </xdr:nvSpPr>
      <xdr:spPr>
        <a:xfrm flipV="1">
          <a:off x="638175" y="4905375"/>
          <a:ext cx="8001000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14</xdr:col>
      <xdr:colOff>85725</xdr:colOff>
      <xdr:row>24</xdr:row>
      <xdr:rowOff>19050</xdr:rowOff>
    </xdr:to>
    <xdr:sp>
      <xdr:nvSpPr>
        <xdr:cNvPr id="17" name="Line 18"/>
        <xdr:cNvSpPr>
          <a:spLocks/>
        </xdr:cNvSpPr>
      </xdr:nvSpPr>
      <xdr:spPr>
        <a:xfrm>
          <a:off x="571500" y="3895725"/>
          <a:ext cx="80486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58</xdr:row>
      <xdr:rowOff>9525</xdr:rowOff>
    </xdr:from>
    <xdr:to>
      <xdr:col>14</xdr:col>
      <xdr:colOff>152400</xdr:colOff>
      <xdr:row>58</xdr:row>
      <xdr:rowOff>38100</xdr:rowOff>
    </xdr:to>
    <xdr:sp>
      <xdr:nvSpPr>
        <xdr:cNvPr id="18" name="Line 19"/>
        <xdr:cNvSpPr>
          <a:spLocks/>
        </xdr:cNvSpPr>
      </xdr:nvSpPr>
      <xdr:spPr>
        <a:xfrm>
          <a:off x="695325" y="9401175"/>
          <a:ext cx="7991475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53</xdr:row>
      <xdr:rowOff>114300</xdr:rowOff>
    </xdr:from>
    <xdr:to>
      <xdr:col>14</xdr:col>
      <xdr:colOff>123825</xdr:colOff>
      <xdr:row>53</xdr:row>
      <xdr:rowOff>123825</xdr:rowOff>
    </xdr:to>
    <xdr:sp>
      <xdr:nvSpPr>
        <xdr:cNvPr id="19" name="Line 20"/>
        <xdr:cNvSpPr>
          <a:spLocks/>
        </xdr:cNvSpPr>
      </xdr:nvSpPr>
      <xdr:spPr>
        <a:xfrm flipV="1">
          <a:off x="704850" y="8696325"/>
          <a:ext cx="79533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86</xdr:row>
      <xdr:rowOff>47625</xdr:rowOff>
    </xdr:from>
    <xdr:to>
      <xdr:col>13</xdr:col>
      <xdr:colOff>600075</xdr:colOff>
      <xdr:row>86</xdr:row>
      <xdr:rowOff>47625</xdr:rowOff>
    </xdr:to>
    <xdr:sp>
      <xdr:nvSpPr>
        <xdr:cNvPr id="20" name="Line 21"/>
        <xdr:cNvSpPr>
          <a:spLocks/>
        </xdr:cNvSpPr>
      </xdr:nvSpPr>
      <xdr:spPr>
        <a:xfrm>
          <a:off x="523875" y="13973175"/>
          <a:ext cx="80010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82</xdr:row>
      <xdr:rowOff>28575</xdr:rowOff>
    </xdr:from>
    <xdr:to>
      <xdr:col>14</xdr:col>
      <xdr:colOff>19050</xdr:colOff>
      <xdr:row>82</xdr:row>
      <xdr:rowOff>28575</xdr:rowOff>
    </xdr:to>
    <xdr:sp>
      <xdr:nvSpPr>
        <xdr:cNvPr id="21" name="Line 22"/>
        <xdr:cNvSpPr>
          <a:spLocks/>
        </xdr:cNvSpPr>
      </xdr:nvSpPr>
      <xdr:spPr>
        <a:xfrm>
          <a:off x="514350" y="13306425"/>
          <a:ext cx="8039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140</xdr:row>
      <xdr:rowOff>152400</xdr:rowOff>
    </xdr:from>
    <xdr:to>
      <xdr:col>14</xdr:col>
      <xdr:colOff>9525</xdr:colOff>
      <xdr:row>140</xdr:row>
      <xdr:rowOff>152400</xdr:rowOff>
    </xdr:to>
    <xdr:sp>
      <xdr:nvSpPr>
        <xdr:cNvPr id="22" name="Line 23"/>
        <xdr:cNvSpPr>
          <a:spLocks/>
        </xdr:cNvSpPr>
      </xdr:nvSpPr>
      <xdr:spPr>
        <a:xfrm>
          <a:off x="419100" y="22821900"/>
          <a:ext cx="8124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0.838</cdr:y>
    </cdr:from>
    <cdr:to>
      <cdr:x>0.98575</cdr:x>
      <cdr:y>0.838</cdr:y>
    </cdr:to>
    <cdr:sp>
      <cdr:nvSpPr>
        <cdr:cNvPr id="1" name="Line 1"/>
        <cdr:cNvSpPr>
          <a:spLocks/>
        </cdr:cNvSpPr>
      </cdr:nvSpPr>
      <cdr:spPr>
        <a:xfrm>
          <a:off x="400050" y="3629025"/>
          <a:ext cx="614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0.756</cdr:y>
    </cdr:from>
    <cdr:to>
      <cdr:x>0.99875</cdr:x>
      <cdr:y>0.756</cdr:y>
    </cdr:to>
    <cdr:sp>
      <cdr:nvSpPr>
        <cdr:cNvPr id="2" name="Line 2"/>
        <cdr:cNvSpPr>
          <a:spLocks/>
        </cdr:cNvSpPr>
      </cdr:nvSpPr>
      <cdr:spPr>
        <a:xfrm>
          <a:off x="400050" y="3267075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0.76725</cdr:y>
    </cdr:from>
    <cdr:to>
      <cdr:x>0.601</cdr:x>
      <cdr:y>0.838</cdr:y>
    </cdr:to>
    <cdr:sp>
      <cdr:nvSpPr>
        <cdr:cNvPr id="3" name="TextBox 1"/>
        <cdr:cNvSpPr txBox="1">
          <a:spLocks noChangeArrowheads="1"/>
        </cdr:cNvSpPr>
      </cdr:nvSpPr>
      <cdr:spPr>
        <a:xfrm>
          <a:off x="2524125" y="3324225"/>
          <a:ext cx="1466850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0.422</cdr:x>
      <cdr:y>0.5795</cdr:y>
    </cdr:from>
    <cdr:to>
      <cdr:x>0.55675</cdr:x>
      <cdr:y>0.64525</cdr:y>
    </cdr:to>
    <cdr:sp>
      <cdr:nvSpPr>
        <cdr:cNvPr id="4" name="TextBox 4"/>
        <cdr:cNvSpPr txBox="1">
          <a:spLocks noChangeArrowheads="1"/>
        </cdr:cNvSpPr>
      </cdr:nvSpPr>
      <cdr:spPr>
        <a:xfrm>
          <a:off x="2800350" y="2505075"/>
          <a:ext cx="895350" cy="2857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0.6835</cdr:y>
    </cdr:from>
    <cdr:to>
      <cdr:x>0.986</cdr:x>
      <cdr:y>0.6835</cdr:y>
    </cdr:to>
    <cdr:sp>
      <cdr:nvSpPr>
        <cdr:cNvPr id="1" name="Line 1"/>
        <cdr:cNvSpPr>
          <a:spLocks/>
        </cdr:cNvSpPr>
      </cdr:nvSpPr>
      <cdr:spPr>
        <a:xfrm>
          <a:off x="400050" y="2981325"/>
          <a:ext cx="6172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0.06075</cdr:x>
      <cdr:y>0.79975</cdr:y>
    </cdr:from>
    <cdr:to>
      <cdr:x>0.99925</cdr:x>
      <cdr:y>0.79975</cdr:y>
    </cdr:to>
    <cdr:sp>
      <cdr:nvSpPr>
        <cdr:cNvPr id="2" name="Line 2"/>
        <cdr:cNvSpPr>
          <a:spLocks/>
        </cdr:cNvSpPr>
      </cdr:nvSpPr>
      <cdr:spPr>
        <a:xfrm>
          <a:off x="400050" y="3486150"/>
          <a:ext cx="6257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0.3885</cdr:x>
      <cdr:y>0.7125</cdr:y>
    </cdr:from>
    <cdr:to>
      <cdr:x>0.60925</cdr:x>
      <cdr:y>0.78275</cdr:y>
    </cdr:to>
    <cdr:sp>
      <cdr:nvSpPr>
        <cdr:cNvPr id="3" name="TextBox 1"/>
        <cdr:cNvSpPr txBox="1">
          <a:spLocks noChangeArrowheads="1"/>
        </cdr:cNvSpPr>
      </cdr:nvSpPr>
      <cdr:spPr>
        <a:xfrm>
          <a:off x="2581275" y="3105150"/>
          <a:ext cx="1476375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0.74825</cdr:y>
    </cdr:from>
    <cdr:to>
      <cdr:x>0.986</cdr:x>
      <cdr:y>0.74825</cdr:y>
    </cdr:to>
    <cdr:sp>
      <cdr:nvSpPr>
        <cdr:cNvPr id="1" name="Line 1"/>
        <cdr:cNvSpPr>
          <a:spLocks/>
        </cdr:cNvSpPr>
      </cdr:nvSpPr>
      <cdr:spPr>
        <a:xfrm>
          <a:off x="400050" y="3257550"/>
          <a:ext cx="6172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0.06075</cdr:x>
      <cdr:y>0.8415</cdr:y>
    </cdr:from>
    <cdr:to>
      <cdr:x>0.99925</cdr:x>
      <cdr:y>0.8415</cdr:y>
    </cdr:to>
    <cdr:sp>
      <cdr:nvSpPr>
        <cdr:cNvPr id="2" name="Line 2"/>
        <cdr:cNvSpPr>
          <a:spLocks/>
        </cdr:cNvSpPr>
      </cdr:nvSpPr>
      <cdr:spPr>
        <a:xfrm>
          <a:off x="400050" y="3667125"/>
          <a:ext cx="6257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0.396</cdr:x>
      <cdr:y>0.773</cdr:y>
    </cdr:from>
    <cdr:to>
      <cdr:x>0.6165</cdr:x>
      <cdr:y>0.843</cdr:y>
    </cdr:to>
    <cdr:sp>
      <cdr:nvSpPr>
        <cdr:cNvPr id="3" name="TextBox 1"/>
        <cdr:cNvSpPr txBox="1">
          <a:spLocks noChangeArrowheads="1"/>
        </cdr:cNvSpPr>
      </cdr:nvSpPr>
      <cdr:spPr>
        <a:xfrm>
          <a:off x="2638425" y="3371850"/>
          <a:ext cx="1466850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0.5125</cdr:y>
    </cdr:from>
    <cdr:to>
      <cdr:x>0.98625</cdr:x>
      <cdr:y>0.5125</cdr:y>
    </cdr:to>
    <cdr:sp>
      <cdr:nvSpPr>
        <cdr:cNvPr id="1" name="Line 1"/>
        <cdr:cNvSpPr>
          <a:spLocks/>
        </cdr:cNvSpPr>
      </cdr:nvSpPr>
      <cdr:spPr>
        <a:xfrm>
          <a:off x="400050" y="2228850"/>
          <a:ext cx="6172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0.06075</cdr:x>
      <cdr:y>0.47525</cdr:y>
    </cdr:from>
    <cdr:to>
      <cdr:x>0.999</cdr:x>
      <cdr:y>0.47525</cdr:y>
    </cdr:to>
    <cdr:sp>
      <cdr:nvSpPr>
        <cdr:cNvPr id="2" name="Line 2"/>
        <cdr:cNvSpPr>
          <a:spLocks/>
        </cdr:cNvSpPr>
      </cdr:nvSpPr>
      <cdr:spPr>
        <a:xfrm>
          <a:off x="400050" y="2066925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0.4115</cdr:x>
      <cdr:y>0.6395</cdr:y>
    </cdr:from>
    <cdr:to>
      <cdr:x>0.63225</cdr:x>
      <cdr:y>0.7095</cdr:y>
    </cdr:to>
    <cdr:sp>
      <cdr:nvSpPr>
        <cdr:cNvPr id="3" name="TextBox 1"/>
        <cdr:cNvSpPr txBox="1">
          <a:spLocks noChangeArrowheads="1"/>
        </cdr:cNvSpPr>
      </cdr:nvSpPr>
      <cdr:spPr>
        <a:xfrm>
          <a:off x="2743200" y="2781300"/>
          <a:ext cx="1476375" cy="304800"/>
        </a:xfrm>
        <a:prstGeom prst="rect">
          <a:avLst/>
        </a:prstGeom>
        <a:solidFill>
          <a:srgbClr val="92D050">
            <a:alpha val="50000"/>
          </a:srgbClr>
        </a:solidFill>
        <a:ln w="952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Mesotrophic</a:t>
          </a:r>
        </a:p>
      </cdr:txBody>
    </cdr:sp>
  </cdr:relSizeAnchor>
  <cdr:relSizeAnchor xmlns:cdr="http://schemas.openxmlformats.org/drawingml/2006/chartDrawing">
    <cdr:from>
      <cdr:x>0.37925</cdr:x>
      <cdr:y>0.441</cdr:y>
    </cdr:from>
    <cdr:to>
      <cdr:x>0.39075</cdr:x>
      <cdr:y>0.49125</cdr:y>
    </cdr:to>
    <cdr:sp>
      <cdr:nvSpPr>
        <cdr:cNvPr id="4" name="TextBox 4"/>
        <cdr:cNvSpPr txBox="1">
          <a:spLocks noChangeArrowheads="1"/>
        </cdr:cNvSpPr>
      </cdr:nvSpPr>
      <cdr:spPr>
        <a:xfrm>
          <a:off x="2524125" y="19145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0.403</cdr:y>
    </cdr:from>
    <cdr:to>
      <cdr:x>0.54</cdr:x>
      <cdr:y>0.45675</cdr:y>
    </cdr:to>
    <cdr:sp>
      <cdr:nvSpPr>
        <cdr:cNvPr id="5" name="TextBox 5"/>
        <cdr:cNvSpPr txBox="1">
          <a:spLocks noChangeArrowheads="1"/>
        </cdr:cNvSpPr>
      </cdr:nvSpPr>
      <cdr:spPr>
        <a:xfrm>
          <a:off x="2600325" y="1752600"/>
          <a:ext cx="99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0.06075</cdr:x>
      <cdr:y>0.76175</cdr:y>
    </cdr:from>
    <cdr:to>
      <cdr:x>0.9855</cdr:x>
      <cdr:y>0.7685</cdr:y>
    </cdr:to>
    <cdr:sp>
      <cdr:nvSpPr>
        <cdr:cNvPr id="6" name="Line 6"/>
        <cdr:cNvSpPr>
          <a:spLocks/>
        </cdr:cNvSpPr>
      </cdr:nvSpPr>
      <cdr:spPr>
        <a:xfrm flipV="1">
          <a:off x="400050" y="3314700"/>
          <a:ext cx="616267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0.81</cdr:y>
    </cdr:from>
    <cdr:to>
      <cdr:x>0.98625</cdr:x>
      <cdr:y>0.81</cdr:y>
    </cdr:to>
    <cdr:sp>
      <cdr:nvSpPr>
        <cdr:cNvPr id="1" name="Line 1"/>
        <cdr:cNvSpPr>
          <a:spLocks/>
        </cdr:cNvSpPr>
      </cdr:nvSpPr>
      <cdr:spPr>
        <a:xfrm>
          <a:off x="438150" y="3524250"/>
          <a:ext cx="6562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0.6805</cdr:y>
    </cdr:from>
    <cdr:to>
      <cdr:x>0.999</cdr:x>
      <cdr:y>0.6805</cdr:y>
    </cdr:to>
    <cdr:sp>
      <cdr:nvSpPr>
        <cdr:cNvPr id="2" name="Line 2"/>
        <cdr:cNvSpPr>
          <a:spLocks/>
        </cdr:cNvSpPr>
      </cdr:nvSpPr>
      <cdr:spPr>
        <a:xfrm>
          <a:off x="438150" y="2952750"/>
          <a:ext cx="6657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0.2275</cdr:x>
      <cdr:y>0.5545</cdr:y>
    </cdr:from>
    <cdr:to>
      <cdr:x>0.41175</cdr:x>
      <cdr:y>0.61825</cdr:y>
    </cdr:to>
    <cdr:sp>
      <cdr:nvSpPr>
        <cdr:cNvPr id="3" name="TextBox 3"/>
        <cdr:cNvSpPr txBox="1">
          <a:spLocks noChangeArrowheads="1"/>
        </cdr:cNvSpPr>
      </cdr:nvSpPr>
      <cdr:spPr>
        <a:xfrm>
          <a:off x="1609725" y="2409825"/>
          <a:ext cx="1304925" cy="276225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Mesotrophic</a:t>
          </a:r>
        </a:p>
      </cdr:txBody>
    </cdr:sp>
  </cdr:relSizeAnchor>
  <cdr:relSizeAnchor xmlns:cdr="http://schemas.openxmlformats.org/drawingml/2006/chartDrawing">
    <cdr:from>
      <cdr:x>0.09375</cdr:x>
      <cdr:y>0.231</cdr:y>
    </cdr:from>
    <cdr:to>
      <cdr:x>0.244</cdr:x>
      <cdr:y>0.27925</cdr:y>
    </cdr:to>
    <cdr:sp>
      <cdr:nvSpPr>
        <cdr:cNvPr id="4" name="TextBox 4"/>
        <cdr:cNvSpPr txBox="1">
          <a:spLocks noChangeArrowheads="1"/>
        </cdr:cNvSpPr>
      </cdr:nvSpPr>
      <cdr:spPr>
        <a:xfrm>
          <a:off x="657225" y="1000125"/>
          <a:ext cx="1066800" cy="2095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0.7405</cdr:y>
    </cdr:from>
    <cdr:to>
      <cdr:x>0.98625</cdr:x>
      <cdr:y>0.7405</cdr:y>
    </cdr:to>
    <cdr:sp>
      <cdr:nvSpPr>
        <cdr:cNvPr id="1" name="Line 1"/>
        <cdr:cNvSpPr>
          <a:spLocks/>
        </cdr:cNvSpPr>
      </cdr:nvSpPr>
      <cdr:spPr>
        <a:xfrm>
          <a:off x="438150" y="3219450"/>
          <a:ext cx="6562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0.8285</cdr:y>
    </cdr:from>
    <cdr:to>
      <cdr:x>0.999</cdr:x>
      <cdr:y>0.8285</cdr:y>
    </cdr:to>
    <cdr:sp>
      <cdr:nvSpPr>
        <cdr:cNvPr id="2" name="Line 2"/>
        <cdr:cNvSpPr>
          <a:spLocks/>
        </cdr:cNvSpPr>
      </cdr:nvSpPr>
      <cdr:spPr>
        <a:xfrm>
          <a:off x="438150" y="3600450"/>
          <a:ext cx="6657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0.2275</cdr:x>
      <cdr:y>0.5545</cdr:y>
    </cdr:from>
    <cdr:to>
      <cdr:x>0.41175</cdr:x>
      <cdr:y>0.61825</cdr:y>
    </cdr:to>
    <cdr:sp>
      <cdr:nvSpPr>
        <cdr:cNvPr id="3" name="TextBox 3"/>
        <cdr:cNvSpPr txBox="1">
          <a:spLocks noChangeArrowheads="1"/>
        </cdr:cNvSpPr>
      </cdr:nvSpPr>
      <cdr:spPr>
        <a:xfrm>
          <a:off x="1609725" y="2409825"/>
          <a:ext cx="1304925" cy="276225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Mesotrophic</a:t>
          </a:r>
        </a:p>
      </cdr:txBody>
    </cdr:sp>
  </cdr:relSizeAnchor>
  <cdr:relSizeAnchor xmlns:cdr="http://schemas.openxmlformats.org/drawingml/2006/chartDrawing">
    <cdr:from>
      <cdr:x>0.09375</cdr:x>
      <cdr:y>0.231</cdr:y>
    </cdr:from>
    <cdr:to>
      <cdr:x>0.244</cdr:x>
      <cdr:y>0.27925</cdr:y>
    </cdr:to>
    <cdr:sp>
      <cdr:nvSpPr>
        <cdr:cNvPr id="4" name="TextBox 4"/>
        <cdr:cNvSpPr txBox="1">
          <a:spLocks noChangeArrowheads="1"/>
        </cdr:cNvSpPr>
      </cdr:nvSpPr>
      <cdr:spPr>
        <a:xfrm>
          <a:off x="657225" y="1000125"/>
          <a:ext cx="1066800" cy="209550"/>
        </a:xfrm>
        <a:prstGeom prst="rect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Eutrophic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2" sqref="D32"/>
    </sheetView>
  </sheetViews>
  <sheetFormatPr defaultColWidth="9.140625" defaultRowHeight="12.75"/>
  <sheetData>
    <row r="1" ht="12.75">
      <c r="A1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6"/>
  <sheetViews>
    <sheetView workbookViewId="0" topLeftCell="A1">
      <pane ySplit="4" topLeftCell="BM136" activePane="bottomLeft" state="frozen"/>
      <selection pane="topLeft" activeCell="A1" sqref="A1"/>
      <selection pane="bottomLeft" activeCell="N155" sqref="N155"/>
    </sheetView>
  </sheetViews>
  <sheetFormatPr defaultColWidth="9.140625" defaultRowHeight="12.75"/>
  <cols>
    <col min="1" max="1" width="12.7109375" style="0" customWidth="1"/>
  </cols>
  <sheetData>
    <row r="1" s="15" customFormat="1" ht="12.75">
      <c r="A1" s="28" t="s">
        <v>16</v>
      </c>
    </row>
    <row r="2" spans="1:4" s="5" customFormat="1" ht="12.75">
      <c r="A2" s="20"/>
      <c r="B2" s="5" t="s">
        <v>15</v>
      </c>
      <c r="C2" s="5" t="s">
        <v>14</v>
      </c>
      <c r="D2" s="5" t="s">
        <v>6</v>
      </c>
    </row>
    <row r="3" spans="1:28" s="5" customFormat="1" ht="12.75">
      <c r="A3" s="20"/>
      <c r="B3" s="9" t="s">
        <v>10</v>
      </c>
      <c r="C3" s="9"/>
      <c r="D3" s="9" t="s">
        <v>11</v>
      </c>
      <c r="E3" s="9"/>
      <c r="F3" s="9" t="s">
        <v>12</v>
      </c>
      <c r="G3" s="9"/>
      <c r="H3" s="9" t="s">
        <v>13</v>
      </c>
      <c r="V3" s="9"/>
      <c r="W3" s="9"/>
      <c r="X3" s="9"/>
      <c r="Y3" s="9"/>
      <c r="Z3" s="9"/>
      <c r="AA3" s="9"/>
      <c r="AB3" s="9"/>
    </row>
    <row r="4" spans="1:30" s="5" customFormat="1" ht="12.75">
      <c r="A4" s="20"/>
      <c r="B4" s="9" t="s">
        <v>0</v>
      </c>
      <c r="C4" s="9" t="s">
        <v>1</v>
      </c>
      <c r="D4" s="9" t="s">
        <v>0</v>
      </c>
      <c r="E4" s="9" t="s">
        <v>1</v>
      </c>
      <c r="F4" s="9" t="s">
        <v>0</v>
      </c>
      <c r="G4" s="9" t="s">
        <v>1</v>
      </c>
      <c r="H4" s="9" t="s">
        <v>0</v>
      </c>
      <c r="I4" s="9" t="s">
        <v>1</v>
      </c>
      <c r="J4" s="9" t="s">
        <v>24</v>
      </c>
      <c r="K4" s="9" t="s">
        <v>26</v>
      </c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9" s="5" customFormat="1" ht="12.75">
      <c r="A5" s="29">
        <v>36699</v>
      </c>
      <c r="B5" s="5">
        <v>0.2</v>
      </c>
      <c r="C5" s="5">
        <v>6.2</v>
      </c>
      <c r="D5" s="5">
        <v>0.17</v>
      </c>
      <c r="E5" s="5">
        <v>9.2</v>
      </c>
      <c r="H5" s="5">
        <v>0.027</v>
      </c>
      <c r="I5" s="5">
        <v>2.8</v>
      </c>
    </row>
    <row r="6" spans="1:9" s="5" customFormat="1" ht="12.75">
      <c r="A6" s="29">
        <v>36718</v>
      </c>
      <c r="B6" s="5">
        <v>0.065</v>
      </c>
      <c r="C6" s="5">
        <v>4.5</v>
      </c>
      <c r="D6" s="5">
        <v>0.166</v>
      </c>
      <c r="E6" s="5">
        <v>15.4</v>
      </c>
      <c r="H6" s="5">
        <v>0.021</v>
      </c>
      <c r="I6" s="5">
        <v>3.4</v>
      </c>
    </row>
    <row r="7" spans="1:9" s="5" customFormat="1" ht="12.75">
      <c r="A7" s="29">
        <v>36728</v>
      </c>
      <c r="B7" s="5">
        <v>0.058</v>
      </c>
      <c r="C7" s="5">
        <v>4.1</v>
      </c>
      <c r="D7" s="5">
        <v>0.07</v>
      </c>
      <c r="E7" s="5">
        <v>10.3</v>
      </c>
      <c r="H7" s="5">
        <v>0.04</v>
      </c>
      <c r="I7" s="5">
        <v>6.3</v>
      </c>
    </row>
    <row r="8" spans="1:9" s="5" customFormat="1" ht="12.75">
      <c r="A8" s="29">
        <v>36734</v>
      </c>
      <c r="B8" s="5">
        <v>0.4</v>
      </c>
      <c r="C8" s="5">
        <v>6.3</v>
      </c>
      <c r="D8" s="5">
        <v>0.069</v>
      </c>
      <c r="E8" s="5">
        <v>12.5</v>
      </c>
      <c r="H8" s="5">
        <v>0.043</v>
      </c>
      <c r="I8" s="5">
        <v>7.7</v>
      </c>
    </row>
    <row r="9" spans="1:9" s="5" customFormat="1" ht="12.75">
      <c r="A9" s="29">
        <v>36740</v>
      </c>
      <c r="B9" s="5">
        <v>0.166</v>
      </c>
      <c r="C9" s="5">
        <v>7.7</v>
      </c>
      <c r="D9" s="5">
        <v>0.091</v>
      </c>
      <c r="E9" s="5">
        <v>5.3</v>
      </c>
      <c r="H9" s="5">
        <v>0.029</v>
      </c>
      <c r="I9" s="5">
        <v>4</v>
      </c>
    </row>
    <row r="10" spans="1:9" s="5" customFormat="1" ht="12.75">
      <c r="A10" s="29">
        <v>36749</v>
      </c>
      <c r="B10" s="5">
        <v>0.085</v>
      </c>
      <c r="C10" s="5">
        <v>4.1</v>
      </c>
      <c r="D10" s="5">
        <v>0.066</v>
      </c>
      <c r="E10" s="5">
        <v>9.5</v>
      </c>
      <c r="H10" s="5">
        <v>0.032</v>
      </c>
      <c r="I10" s="5">
        <v>4</v>
      </c>
    </row>
    <row r="11" spans="1:9" s="5" customFormat="1" ht="12.75">
      <c r="A11" s="29">
        <v>36754</v>
      </c>
      <c r="B11" s="5">
        <v>0.168</v>
      </c>
      <c r="C11" s="5">
        <v>5.7</v>
      </c>
      <c r="D11" s="5">
        <v>0.078</v>
      </c>
      <c r="E11" s="5">
        <v>8</v>
      </c>
      <c r="H11" s="5">
        <v>0.035</v>
      </c>
      <c r="I11" s="5">
        <v>3.4</v>
      </c>
    </row>
    <row r="12" spans="1:9" s="5" customFormat="1" ht="12.75">
      <c r="A12" s="29">
        <v>36761</v>
      </c>
      <c r="B12" s="5">
        <v>0.049</v>
      </c>
      <c r="C12" s="5">
        <v>7.3</v>
      </c>
      <c r="D12" s="5">
        <v>0.051</v>
      </c>
      <c r="E12" s="5">
        <v>12.6</v>
      </c>
      <c r="H12" s="5">
        <v>0.021</v>
      </c>
      <c r="I12" s="5">
        <v>2.1</v>
      </c>
    </row>
    <row r="13" spans="1:9" s="5" customFormat="1" ht="12.75">
      <c r="A13" s="29">
        <v>37061</v>
      </c>
      <c r="B13" s="5">
        <v>0.177</v>
      </c>
      <c r="C13" s="5">
        <v>2.9</v>
      </c>
      <c r="D13" s="5">
        <v>0.377</v>
      </c>
      <c r="E13" s="5">
        <v>1.9</v>
      </c>
      <c r="F13" s="5">
        <v>0.022</v>
      </c>
      <c r="G13" s="5">
        <v>2.1</v>
      </c>
      <c r="H13" s="5">
        <v>0.026</v>
      </c>
      <c r="I13" s="5">
        <v>2.3</v>
      </c>
    </row>
    <row r="14" spans="1:9" s="5" customFormat="1" ht="12.75">
      <c r="A14" s="29">
        <v>37069</v>
      </c>
      <c r="B14" s="5">
        <v>0.128</v>
      </c>
      <c r="C14" s="5">
        <v>1.9</v>
      </c>
      <c r="D14" s="5">
        <v>0.04</v>
      </c>
      <c r="E14" s="5">
        <v>3.9</v>
      </c>
      <c r="F14" s="5">
        <v>0.021</v>
      </c>
      <c r="G14" s="5">
        <v>2.3</v>
      </c>
      <c r="H14" s="5">
        <v>0.019</v>
      </c>
      <c r="I14" s="5">
        <v>1.7</v>
      </c>
    </row>
    <row r="15" spans="1:9" s="5" customFormat="1" ht="12.75">
      <c r="A15" s="29">
        <v>37081</v>
      </c>
      <c r="B15" s="5">
        <v>0.041</v>
      </c>
      <c r="C15" s="5">
        <v>3.7</v>
      </c>
      <c r="D15" s="5">
        <v>0.058</v>
      </c>
      <c r="E15" s="5">
        <v>21.1</v>
      </c>
      <c r="F15" s="5">
        <v>0.022</v>
      </c>
      <c r="G15" s="5">
        <v>1.7</v>
      </c>
      <c r="H15" s="5">
        <v>0.022</v>
      </c>
      <c r="I15" s="5">
        <v>1.1</v>
      </c>
    </row>
    <row r="16" spans="1:9" s="5" customFormat="1" ht="12.75">
      <c r="A16" s="29">
        <v>37098</v>
      </c>
      <c r="B16" s="5">
        <v>0.125</v>
      </c>
      <c r="C16" s="5">
        <v>3.9</v>
      </c>
      <c r="D16" s="5">
        <v>0.143</v>
      </c>
      <c r="E16" s="5">
        <v>7.6</v>
      </c>
      <c r="F16" s="5">
        <v>0.025</v>
      </c>
      <c r="G16" s="5">
        <v>1.5</v>
      </c>
      <c r="H16" s="5">
        <v>0.027</v>
      </c>
      <c r="I16" s="5">
        <v>2.9</v>
      </c>
    </row>
    <row r="17" spans="1:9" s="5" customFormat="1" ht="12.75">
      <c r="A17" s="29">
        <v>37104</v>
      </c>
      <c r="B17" s="5">
        <v>0.916</v>
      </c>
      <c r="C17" s="5">
        <v>1.6</v>
      </c>
      <c r="D17" s="5">
        <v>0.619</v>
      </c>
      <c r="E17" s="5">
        <v>4.2</v>
      </c>
      <c r="F17" s="5">
        <v>0.023</v>
      </c>
      <c r="G17" s="5">
        <v>2.3</v>
      </c>
      <c r="H17" s="5">
        <v>0.019</v>
      </c>
      <c r="I17" s="5">
        <v>3.4</v>
      </c>
    </row>
    <row r="18" spans="1:9" s="5" customFormat="1" ht="12.75">
      <c r="A18" s="29">
        <v>37112</v>
      </c>
      <c r="B18" s="5">
        <v>0.126</v>
      </c>
      <c r="C18" s="5">
        <v>2.9</v>
      </c>
      <c r="D18" s="5">
        <v>0.16</v>
      </c>
      <c r="E18" s="5">
        <v>8.2</v>
      </c>
      <c r="F18" s="5">
        <v>0.021</v>
      </c>
      <c r="G18" s="5">
        <v>2.3</v>
      </c>
      <c r="H18" s="5">
        <v>0.026</v>
      </c>
      <c r="I18" s="5">
        <v>4.1</v>
      </c>
    </row>
    <row r="19" spans="1:9" s="5" customFormat="1" ht="12.75">
      <c r="A19" s="29">
        <v>37120</v>
      </c>
      <c r="B19" s="5">
        <v>0.089</v>
      </c>
      <c r="C19" s="5">
        <v>6.7</v>
      </c>
      <c r="D19" s="5">
        <v>0.046</v>
      </c>
      <c r="E19" s="5">
        <v>4.4</v>
      </c>
      <c r="F19" s="5">
        <v>0.018</v>
      </c>
      <c r="G19" s="5">
        <v>1.7</v>
      </c>
      <c r="H19" s="5">
        <v>0.022</v>
      </c>
      <c r="I19" s="5">
        <v>2.7</v>
      </c>
    </row>
    <row r="20" spans="1:9" s="5" customFormat="1" ht="12.75">
      <c r="A20" s="29">
        <v>37126</v>
      </c>
      <c r="B20" s="5">
        <v>0.035</v>
      </c>
      <c r="C20" s="5">
        <v>2.8</v>
      </c>
      <c r="D20" s="5">
        <v>0.071</v>
      </c>
      <c r="E20" s="5">
        <v>8.9</v>
      </c>
      <c r="F20" s="5">
        <v>0.015</v>
      </c>
      <c r="G20" s="5">
        <v>2.2</v>
      </c>
      <c r="H20" s="5">
        <v>0.017</v>
      </c>
      <c r="I20" s="5">
        <v>2.6</v>
      </c>
    </row>
    <row r="21" spans="1:9" s="5" customFormat="1" ht="12.75">
      <c r="A21" s="29">
        <v>37133</v>
      </c>
      <c r="B21" s="5">
        <v>0.036</v>
      </c>
      <c r="C21" s="5">
        <v>1.9</v>
      </c>
      <c r="D21" s="5">
        <v>0.056</v>
      </c>
      <c r="E21" s="5">
        <v>4.4</v>
      </c>
      <c r="F21" s="5">
        <v>0.018</v>
      </c>
      <c r="G21" s="5">
        <v>1</v>
      </c>
      <c r="H21" s="5">
        <v>0.022</v>
      </c>
      <c r="I21" s="5">
        <v>3.5</v>
      </c>
    </row>
    <row r="22" spans="1:9" s="5" customFormat="1" ht="12.75">
      <c r="A22" s="29">
        <v>37424</v>
      </c>
      <c r="D22" s="5">
        <v>0.039</v>
      </c>
      <c r="E22" s="5">
        <v>5.1</v>
      </c>
      <c r="F22" s="5">
        <v>0.021</v>
      </c>
      <c r="G22" s="5">
        <v>3.3</v>
      </c>
      <c r="H22" s="5">
        <v>0.024</v>
      </c>
      <c r="I22" s="5">
        <v>6</v>
      </c>
    </row>
    <row r="23" spans="1:9" s="5" customFormat="1" ht="12.75">
      <c r="A23" s="29">
        <v>37434</v>
      </c>
      <c r="B23" s="5">
        <v>0.037</v>
      </c>
      <c r="C23" s="5">
        <v>10.2</v>
      </c>
      <c r="D23" s="5">
        <v>0.059</v>
      </c>
      <c r="E23" s="5">
        <v>2.1</v>
      </c>
      <c r="F23" s="5">
        <v>0.025</v>
      </c>
      <c r="G23" s="5">
        <v>45.4</v>
      </c>
      <c r="H23" s="5">
        <v>0.029</v>
      </c>
      <c r="I23" s="5">
        <v>64.1</v>
      </c>
    </row>
    <row r="24" spans="1:9" s="5" customFormat="1" ht="12.75">
      <c r="A24" s="29">
        <v>37440</v>
      </c>
      <c r="B24" s="5">
        <v>0.031</v>
      </c>
      <c r="C24" s="5">
        <v>3.9</v>
      </c>
      <c r="D24" s="5">
        <v>0.077</v>
      </c>
      <c r="E24" s="5">
        <v>5.6</v>
      </c>
      <c r="F24" s="5">
        <v>0.031</v>
      </c>
      <c r="G24" s="5">
        <v>3.9</v>
      </c>
      <c r="H24" s="5">
        <v>0.03</v>
      </c>
      <c r="I24" s="5">
        <v>5.9</v>
      </c>
    </row>
    <row r="25" spans="1:9" s="5" customFormat="1" ht="12.75">
      <c r="A25" s="29">
        <v>37445</v>
      </c>
      <c r="B25" s="5">
        <v>0.053</v>
      </c>
      <c r="C25" s="5">
        <v>5.3</v>
      </c>
      <c r="D25" s="5">
        <v>0.05</v>
      </c>
      <c r="E25" s="5">
        <v>9.1</v>
      </c>
      <c r="F25" s="5">
        <v>0.021</v>
      </c>
      <c r="G25" s="5">
        <v>3.2</v>
      </c>
      <c r="H25" s="5">
        <v>0.034</v>
      </c>
      <c r="I25" s="5">
        <v>8.9</v>
      </c>
    </row>
    <row r="26" spans="1:9" s="5" customFormat="1" ht="12.75">
      <c r="A26" s="29">
        <v>37474</v>
      </c>
      <c r="B26" s="5">
        <v>0.059</v>
      </c>
      <c r="C26" s="5">
        <v>5</v>
      </c>
      <c r="D26" s="5">
        <v>0.054</v>
      </c>
      <c r="E26" s="5">
        <v>8</v>
      </c>
      <c r="F26" s="5">
        <v>0.036</v>
      </c>
      <c r="G26" s="5">
        <v>7.7</v>
      </c>
      <c r="H26" s="5">
        <v>0.071</v>
      </c>
      <c r="I26" s="5">
        <v>10.4</v>
      </c>
    </row>
    <row r="27" spans="1:9" s="5" customFormat="1" ht="12.75">
      <c r="A27" s="29">
        <v>37491</v>
      </c>
      <c r="B27" s="5">
        <v>0.108</v>
      </c>
      <c r="C27" s="5">
        <v>18.8</v>
      </c>
      <c r="D27" s="5">
        <v>0.053</v>
      </c>
      <c r="E27" s="5">
        <v>4.9</v>
      </c>
      <c r="F27" s="5">
        <v>0.023</v>
      </c>
      <c r="G27" s="5">
        <v>9</v>
      </c>
      <c r="H27" s="5">
        <v>0.031</v>
      </c>
      <c r="I27" s="5">
        <v>4.7</v>
      </c>
    </row>
    <row r="28" spans="1:9" s="5" customFormat="1" ht="12.75">
      <c r="A28" s="29">
        <v>37788</v>
      </c>
      <c r="B28" s="5">
        <v>0.14</v>
      </c>
      <c r="C28" s="5">
        <v>3.3</v>
      </c>
      <c r="D28" s="5">
        <v>0.112</v>
      </c>
      <c r="E28" s="5">
        <v>0.7</v>
      </c>
      <c r="F28" s="5">
        <v>0.017</v>
      </c>
      <c r="G28" s="5">
        <v>0.9</v>
      </c>
      <c r="H28" s="5">
        <v>0.033</v>
      </c>
      <c r="I28" s="5">
        <v>0.3</v>
      </c>
    </row>
    <row r="29" spans="1:9" s="5" customFormat="1" ht="12.75">
      <c r="A29" s="29">
        <v>37802</v>
      </c>
      <c r="B29" s="5">
        <v>0.182</v>
      </c>
      <c r="C29" s="5">
        <v>2.3</v>
      </c>
      <c r="D29" s="5">
        <v>0.058</v>
      </c>
      <c r="E29" s="5">
        <v>3.9</v>
      </c>
      <c r="F29" s="5">
        <v>0.025</v>
      </c>
      <c r="G29" s="5">
        <v>0.8</v>
      </c>
      <c r="H29" s="5">
        <v>0.041</v>
      </c>
      <c r="I29" s="5">
        <v>1.1</v>
      </c>
    </row>
    <row r="30" spans="1:9" s="5" customFormat="1" ht="12.75">
      <c r="A30" s="29">
        <v>37813</v>
      </c>
      <c r="B30" s="5">
        <v>0.115</v>
      </c>
      <c r="C30" s="5">
        <v>4.9</v>
      </c>
      <c r="D30" s="5">
        <v>0.079</v>
      </c>
      <c r="E30" s="5">
        <v>5.7</v>
      </c>
      <c r="F30" s="5">
        <v>0.032</v>
      </c>
      <c r="G30" s="5">
        <v>4.1</v>
      </c>
      <c r="H30" s="5">
        <v>0.051</v>
      </c>
      <c r="I30" s="5">
        <v>4.9</v>
      </c>
    </row>
    <row r="31" spans="1:9" s="5" customFormat="1" ht="12.75">
      <c r="A31" s="29">
        <v>37819</v>
      </c>
      <c r="B31" s="5">
        <v>0.152</v>
      </c>
      <c r="C31" s="5">
        <v>3</v>
      </c>
      <c r="D31" s="5">
        <v>0.075</v>
      </c>
      <c r="E31" s="5">
        <v>6.7</v>
      </c>
      <c r="F31" s="5">
        <v>0.019</v>
      </c>
      <c r="G31" s="5">
        <v>0.8</v>
      </c>
      <c r="H31" s="5">
        <v>0.053</v>
      </c>
      <c r="I31" s="5">
        <v>1.9</v>
      </c>
    </row>
    <row r="32" spans="1:9" s="5" customFormat="1" ht="12.75">
      <c r="A32" s="29">
        <v>37826</v>
      </c>
      <c r="B32" s="5">
        <v>0.05</v>
      </c>
      <c r="C32" s="5">
        <v>3.9</v>
      </c>
      <c r="D32" s="5">
        <v>0.055</v>
      </c>
      <c r="E32" s="5">
        <v>2.3</v>
      </c>
      <c r="F32" s="5">
        <v>0.011</v>
      </c>
      <c r="G32" s="5">
        <v>1.4</v>
      </c>
      <c r="H32" s="5">
        <v>0.062</v>
      </c>
      <c r="I32" s="5">
        <v>2.7</v>
      </c>
    </row>
    <row r="33" spans="1:9" s="5" customFormat="1" ht="12.75">
      <c r="A33" s="29">
        <v>36738</v>
      </c>
      <c r="B33" s="5">
        <v>0.13</v>
      </c>
      <c r="C33" s="5">
        <v>3.3</v>
      </c>
      <c r="D33" s="5">
        <v>0.077</v>
      </c>
      <c r="E33" s="5">
        <v>5.7</v>
      </c>
      <c r="F33" s="5">
        <v>0.021</v>
      </c>
      <c r="G33" s="5">
        <v>1.3</v>
      </c>
      <c r="H33" s="5">
        <v>0.049</v>
      </c>
      <c r="I33" s="5">
        <v>6.5</v>
      </c>
    </row>
    <row r="34" spans="1:9" s="5" customFormat="1" ht="12.75">
      <c r="A34" s="29">
        <v>37851</v>
      </c>
      <c r="B34" s="5">
        <v>0.111</v>
      </c>
      <c r="C34" s="5">
        <v>5.2</v>
      </c>
      <c r="D34" s="5">
        <v>0.086</v>
      </c>
      <c r="E34" s="5">
        <v>8.8</v>
      </c>
      <c r="F34" s="5">
        <v>0.019</v>
      </c>
      <c r="G34" s="5">
        <v>2.7</v>
      </c>
      <c r="H34" s="5">
        <v>0.056</v>
      </c>
      <c r="I34" s="5">
        <v>9.1</v>
      </c>
    </row>
    <row r="35" spans="1:9" s="5" customFormat="1" ht="12.75">
      <c r="A35" s="29">
        <v>37861</v>
      </c>
      <c r="B35" s="5">
        <v>0.041</v>
      </c>
      <c r="C35" s="5">
        <v>5.7</v>
      </c>
      <c r="D35" s="5">
        <v>0.047</v>
      </c>
      <c r="E35" s="5">
        <v>6.7</v>
      </c>
      <c r="F35" s="5">
        <v>0.036</v>
      </c>
      <c r="G35" s="5">
        <v>7.9</v>
      </c>
      <c r="H35" s="5">
        <v>0.043</v>
      </c>
      <c r="I35" s="5">
        <v>8.5</v>
      </c>
    </row>
    <row r="36" spans="1:9" s="5" customFormat="1" ht="12.75">
      <c r="A36" s="29">
        <v>38159</v>
      </c>
      <c r="B36" s="5">
        <v>0.08</v>
      </c>
      <c r="C36" s="5">
        <v>2.4</v>
      </c>
      <c r="D36" s="5">
        <v>0.098</v>
      </c>
      <c r="E36" s="5">
        <v>2.7</v>
      </c>
      <c r="F36" s="5">
        <v>0.024</v>
      </c>
      <c r="G36" s="5">
        <v>1.3</v>
      </c>
      <c r="H36" s="5">
        <v>0.031</v>
      </c>
      <c r="I36" s="5">
        <v>2.8</v>
      </c>
    </row>
    <row r="37" spans="1:9" s="5" customFormat="1" ht="12.75">
      <c r="A37" s="29">
        <v>38168</v>
      </c>
      <c r="B37" s="5">
        <v>0.117</v>
      </c>
      <c r="C37" s="5">
        <v>6.7</v>
      </c>
      <c r="D37" s="5">
        <v>0.06</v>
      </c>
      <c r="E37" s="5">
        <v>7.1</v>
      </c>
      <c r="F37" s="5">
        <v>0.02</v>
      </c>
      <c r="G37" s="5">
        <v>2.5</v>
      </c>
      <c r="H37" s="5">
        <v>0.029</v>
      </c>
      <c r="I37" s="5">
        <v>2.4</v>
      </c>
    </row>
    <row r="38" spans="1:9" s="5" customFormat="1" ht="12.75">
      <c r="A38" s="29">
        <v>38180</v>
      </c>
      <c r="B38" s="5">
        <v>0.075</v>
      </c>
      <c r="C38" s="5">
        <v>2.9</v>
      </c>
      <c r="D38" s="5">
        <v>0.062</v>
      </c>
      <c r="E38" s="5">
        <v>11.4</v>
      </c>
      <c r="F38" s="5">
        <v>0.023</v>
      </c>
      <c r="G38" s="5">
        <v>2.9</v>
      </c>
      <c r="H38" s="5">
        <v>0.029</v>
      </c>
      <c r="I38" s="5">
        <v>5.2</v>
      </c>
    </row>
    <row r="39" spans="1:9" s="5" customFormat="1" ht="12.75">
      <c r="A39" s="29">
        <v>38190</v>
      </c>
      <c r="B39" s="5">
        <v>0.076</v>
      </c>
      <c r="C39" s="5">
        <v>3.9</v>
      </c>
      <c r="D39" s="5">
        <v>0.213</v>
      </c>
      <c r="E39" s="5">
        <v>2.4</v>
      </c>
      <c r="F39" s="5">
        <v>0.039</v>
      </c>
      <c r="G39" s="5">
        <v>4.7</v>
      </c>
      <c r="H39" s="5">
        <v>0.038</v>
      </c>
      <c r="I39" s="5">
        <v>6</v>
      </c>
    </row>
    <row r="40" spans="1:9" s="5" customFormat="1" ht="12.75">
      <c r="A40" s="29">
        <v>38197</v>
      </c>
      <c r="B40" s="5">
        <v>0.511</v>
      </c>
      <c r="C40" s="5">
        <v>2.3</v>
      </c>
      <c r="D40" s="5">
        <v>0.444</v>
      </c>
      <c r="E40" s="5">
        <v>3.6</v>
      </c>
      <c r="F40" s="5">
        <v>0.034</v>
      </c>
      <c r="G40" s="5">
        <v>4</v>
      </c>
      <c r="H40" s="5">
        <v>0.038</v>
      </c>
      <c r="I40" s="5">
        <v>3.7</v>
      </c>
    </row>
    <row r="41" spans="1:9" s="5" customFormat="1" ht="12.75">
      <c r="A41" s="29">
        <v>38211</v>
      </c>
      <c r="B41" s="5">
        <v>0.014</v>
      </c>
      <c r="C41" s="5">
        <v>2.9</v>
      </c>
      <c r="D41" s="5">
        <v>0.415</v>
      </c>
      <c r="E41" s="5">
        <v>2.7</v>
      </c>
      <c r="F41" s="5">
        <v>0.016</v>
      </c>
      <c r="G41" s="5">
        <v>3.4</v>
      </c>
      <c r="H41" s="5">
        <v>0.031</v>
      </c>
      <c r="I41" s="5">
        <v>4.9</v>
      </c>
    </row>
    <row r="42" spans="1:9" s="5" customFormat="1" ht="12.75">
      <c r="A42" s="29">
        <v>38219</v>
      </c>
      <c r="B42" s="5">
        <v>0.188</v>
      </c>
      <c r="C42" s="5">
        <v>2.9</v>
      </c>
      <c r="D42" s="5">
        <v>0.086</v>
      </c>
      <c r="E42" s="5">
        <v>1.5</v>
      </c>
      <c r="F42" s="5">
        <v>0.02</v>
      </c>
      <c r="G42" s="5">
        <v>2.5</v>
      </c>
      <c r="H42" s="5">
        <v>0.028</v>
      </c>
      <c r="I42" s="5">
        <v>3.8</v>
      </c>
    </row>
    <row r="43" spans="1:9" s="5" customFormat="1" ht="12.75">
      <c r="A43" s="29">
        <v>38224</v>
      </c>
      <c r="B43" s="5">
        <v>0.137</v>
      </c>
      <c r="C43" s="5">
        <v>2.6</v>
      </c>
      <c r="D43" s="5">
        <v>0.099</v>
      </c>
      <c r="E43" s="5">
        <v>1.7</v>
      </c>
      <c r="F43" s="5">
        <v>0.023</v>
      </c>
      <c r="G43" s="5">
        <v>3.1</v>
      </c>
      <c r="H43" s="5">
        <v>0.024</v>
      </c>
      <c r="I43" s="5">
        <v>4.5</v>
      </c>
    </row>
    <row r="44" spans="1:18" s="5" customFormat="1" ht="12.75">
      <c r="A44" s="30">
        <v>38505</v>
      </c>
      <c r="B44" s="5">
        <v>0.285</v>
      </c>
      <c r="C44" s="5">
        <v>1.6</v>
      </c>
      <c r="D44" s="5">
        <v>0.119</v>
      </c>
      <c r="E44" s="5">
        <v>3.6</v>
      </c>
      <c r="F44" s="5">
        <v>0.032</v>
      </c>
      <c r="G44" s="5">
        <v>1.75</v>
      </c>
      <c r="H44" s="5">
        <v>0.036</v>
      </c>
      <c r="I44" s="5">
        <v>3.09</v>
      </c>
      <c r="J44" s="5">
        <v>7.8</v>
      </c>
      <c r="K44" s="31"/>
      <c r="L44" s="32"/>
      <c r="M44" s="32"/>
      <c r="N44" s="32"/>
      <c r="O44" s="32"/>
      <c r="P44" s="32"/>
      <c r="R44" s="32"/>
    </row>
    <row r="45" spans="1:18" s="5" customFormat="1" ht="12.75">
      <c r="A45" s="30">
        <v>38510</v>
      </c>
      <c r="B45" s="5">
        <v>0.429</v>
      </c>
      <c r="C45" s="5">
        <v>3.15</v>
      </c>
      <c r="D45" s="5">
        <v>0.16</v>
      </c>
      <c r="E45" s="5">
        <v>3.5</v>
      </c>
      <c r="F45" s="5">
        <v>0.023</v>
      </c>
      <c r="G45" s="5">
        <v>1.17</v>
      </c>
      <c r="H45" s="5">
        <v>0.036</v>
      </c>
      <c r="I45" s="5">
        <v>4.09</v>
      </c>
      <c r="J45" s="5">
        <v>7.7</v>
      </c>
      <c r="K45" s="31"/>
      <c r="L45" s="32"/>
      <c r="M45" s="32"/>
      <c r="N45" s="32"/>
      <c r="O45" s="32"/>
      <c r="P45" s="32"/>
      <c r="R45" s="32"/>
    </row>
    <row r="46" spans="1:18" s="5" customFormat="1" ht="12.75">
      <c r="A46" s="30">
        <v>38519</v>
      </c>
      <c r="B46" s="5">
        <v>0.037</v>
      </c>
      <c r="C46" s="5">
        <v>1.67</v>
      </c>
      <c r="D46" s="5">
        <v>0.109</v>
      </c>
      <c r="E46" s="5">
        <v>2.59</v>
      </c>
      <c r="F46" s="5">
        <v>0.016</v>
      </c>
      <c r="G46" s="5">
        <v>1.08</v>
      </c>
      <c r="H46" s="5">
        <v>0.034</v>
      </c>
      <c r="I46" s="5">
        <v>11.6</v>
      </c>
      <c r="J46" s="5">
        <v>7.3</v>
      </c>
      <c r="K46" s="31"/>
      <c r="L46" s="32"/>
      <c r="M46" s="32"/>
      <c r="N46" s="32"/>
      <c r="O46" s="32"/>
      <c r="P46" s="32"/>
      <c r="R46" s="32"/>
    </row>
    <row r="47" spans="1:18" s="5" customFormat="1" ht="12.75">
      <c r="A47" s="30">
        <v>38531</v>
      </c>
      <c r="B47" s="5">
        <v>0.153</v>
      </c>
      <c r="C47" s="5">
        <v>3.47</v>
      </c>
      <c r="D47" s="5">
        <v>0.164</v>
      </c>
      <c r="E47" s="5">
        <v>1.74</v>
      </c>
      <c r="F47" s="5">
        <v>0.026</v>
      </c>
      <c r="G47" s="5">
        <v>2.51</v>
      </c>
      <c r="H47" s="5">
        <v>0.039</v>
      </c>
      <c r="I47" s="5">
        <v>6.01</v>
      </c>
      <c r="J47" s="5">
        <v>6.9</v>
      </c>
      <c r="K47" s="31"/>
      <c r="L47" s="32"/>
      <c r="M47" s="32"/>
      <c r="N47" s="32"/>
      <c r="O47" s="32"/>
      <c r="P47" s="32"/>
      <c r="R47" s="32"/>
    </row>
    <row r="48" spans="1:18" s="5" customFormat="1" ht="12.75">
      <c r="A48" s="30">
        <v>38540</v>
      </c>
      <c r="B48" s="5">
        <v>0.135</v>
      </c>
      <c r="C48" s="5">
        <v>3.59</v>
      </c>
      <c r="D48" s="5">
        <v>0.098</v>
      </c>
      <c r="E48" s="5">
        <v>4.67</v>
      </c>
      <c r="F48" s="5">
        <v>0.02</v>
      </c>
      <c r="G48" s="5">
        <v>3.42</v>
      </c>
      <c r="H48" s="5">
        <v>0.043</v>
      </c>
      <c r="I48" s="5">
        <v>8.01</v>
      </c>
      <c r="J48" s="5">
        <v>6.5</v>
      </c>
      <c r="K48" s="31"/>
      <c r="L48" s="32"/>
      <c r="M48" s="32"/>
      <c r="N48" s="32"/>
      <c r="O48" s="32"/>
      <c r="P48" s="32"/>
      <c r="R48" s="32"/>
    </row>
    <row r="49" spans="1:18" s="5" customFormat="1" ht="12.75">
      <c r="A49" s="30">
        <v>38546</v>
      </c>
      <c r="B49" s="5">
        <v>0.042</v>
      </c>
      <c r="C49" s="5">
        <v>4.14</v>
      </c>
      <c r="D49" s="5">
        <v>0.094</v>
      </c>
      <c r="E49" s="5">
        <v>10.81</v>
      </c>
      <c r="F49" s="5">
        <v>0.029</v>
      </c>
      <c r="G49" s="5">
        <v>5.87</v>
      </c>
      <c r="H49" s="5">
        <v>0.049</v>
      </c>
      <c r="I49" s="5">
        <v>25.81</v>
      </c>
      <c r="J49" s="5">
        <v>2.8</v>
      </c>
      <c r="K49" s="31"/>
      <c r="L49" s="32"/>
      <c r="M49" s="32"/>
      <c r="N49" s="32"/>
      <c r="O49" s="32"/>
      <c r="P49" s="32"/>
      <c r="R49" s="32"/>
    </row>
    <row r="50" spans="1:18" s="5" customFormat="1" ht="12.75">
      <c r="A50" s="30">
        <v>38558</v>
      </c>
      <c r="B50" s="5">
        <v>0.021</v>
      </c>
      <c r="C50" s="5">
        <v>7.61</v>
      </c>
      <c r="D50" s="5">
        <v>0.194</v>
      </c>
      <c r="E50" s="5">
        <v>69.75</v>
      </c>
      <c r="F50" s="5">
        <v>0.056</v>
      </c>
      <c r="G50" s="5">
        <v>18.16</v>
      </c>
      <c r="H50" s="5">
        <v>0.078</v>
      </c>
      <c r="I50" s="5">
        <v>19.49</v>
      </c>
      <c r="J50" s="5">
        <v>2</v>
      </c>
      <c r="K50" s="31"/>
      <c r="L50" s="32"/>
      <c r="M50" s="32"/>
      <c r="N50" s="32"/>
      <c r="O50" s="32"/>
      <c r="P50" s="32"/>
      <c r="R50" s="32"/>
    </row>
    <row r="51" spans="1:18" s="5" customFormat="1" ht="12.75">
      <c r="A51" s="30">
        <v>38574</v>
      </c>
      <c r="B51" s="5">
        <v>0.095</v>
      </c>
      <c r="C51" s="5">
        <v>3.07</v>
      </c>
      <c r="D51" s="5">
        <v>0.106</v>
      </c>
      <c r="E51" s="5">
        <v>5.07</v>
      </c>
      <c r="F51" s="5">
        <v>0.041</v>
      </c>
      <c r="G51" s="5">
        <v>6.94</v>
      </c>
      <c r="H51" s="5">
        <v>0.068</v>
      </c>
      <c r="I51" s="5">
        <v>13.48</v>
      </c>
      <c r="J51" s="5">
        <v>2.4</v>
      </c>
      <c r="K51" s="31"/>
      <c r="L51" s="32"/>
      <c r="M51" s="32"/>
      <c r="N51" s="32"/>
      <c r="O51" s="32"/>
      <c r="P51" s="32"/>
      <c r="R51" s="32"/>
    </row>
    <row r="52" spans="1:18" s="5" customFormat="1" ht="12.75">
      <c r="A52" s="30">
        <v>38594</v>
      </c>
      <c r="B52" s="5">
        <v>0.045</v>
      </c>
      <c r="C52" s="5">
        <v>2.94</v>
      </c>
      <c r="D52" s="5">
        <v>0.068</v>
      </c>
      <c r="E52" s="5">
        <v>12.82</v>
      </c>
      <c r="F52" s="5">
        <v>0.027</v>
      </c>
      <c r="G52" s="5">
        <v>4.01</v>
      </c>
      <c r="H52" s="5">
        <v>0.053</v>
      </c>
      <c r="I52" s="5">
        <v>5.07</v>
      </c>
      <c r="J52" s="5">
        <v>3.6</v>
      </c>
      <c r="K52" s="31"/>
      <c r="L52" s="32"/>
      <c r="M52" s="32"/>
      <c r="N52" s="32"/>
      <c r="O52" s="32"/>
      <c r="P52" s="32"/>
      <c r="R52" s="32"/>
    </row>
    <row r="53" spans="1:18" s="5" customFormat="1" ht="12.75">
      <c r="A53" s="30">
        <v>38621</v>
      </c>
      <c r="B53" s="5">
        <v>0.037</v>
      </c>
      <c r="C53" s="5">
        <v>1.94</v>
      </c>
      <c r="D53" s="5">
        <v>0.238</v>
      </c>
      <c r="E53" s="5">
        <v>4.81</v>
      </c>
      <c r="F53" s="5">
        <v>0.011</v>
      </c>
      <c r="G53" s="5">
        <v>1</v>
      </c>
      <c r="H53" s="5">
        <v>0.035</v>
      </c>
      <c r="I53" s="5">
        <v>4.47</v>
      </c>
      <c r="J53" s="5">
        <v>10.2</v>
      </c>
      <c r="K53" s="31"/>
      <c r="L53" s="32"/>
      <c r="M53" s="32"/>
      <c r="N53" s="32"/>
      <c r="O53" s="32"/>
      <c r="P53" s="32"/>
      <c r="R53" s="32"/>
    </row>
    <row r="54" spans="1:18" s="5" customFormat="1" ht="12.75">
      <c r="A54" s="30">
        <v>38623</v>
      </c>
      <c r="F54" s="5">
        <v>0.022</v>
      </c>
      <c r="L54" s="32"/>
      <c r="M54" s="32"/>
      <c r="N54" s="32"/>
      <c r="O54" s="32"/>
      <c r="P54" s="32"/>
      <c r="R54" s="32"/>
    </row>
    <row r="55" spans="1:18" s="5" customFormat="1" ht="12.75">
      <c r="A55" s="30">
        <v>38624</v>
      </c>
      <c r="B55" s="5">
        <v>0.142</v>
      </c>
      <c r="D55" s="5">
        <v>0.045</v>
      </c>
      <c r="F55" s="5">
        <v>0.015</v>
      </c>
      <c r="H55" s="5">
        <v>0.029</v>
      </c>
      <c r="K55" s="31"/>
      <c r="L55" s="32"/>
      <c r="M55" s="32"/>
      <c r="N55" s="32"/>
      <c r="O55" s="32"/>
      <c r="P55" s="32"/>
      <c r="R55" s="32"/>
    </row>
    <row r="56" spans="1:18" s="5" customFormat="1" ht="12.75">
      <c r="A56" s="30">
        <v>38625</v>
      </c>
      <c r="B56" s="5">
        <v>0.336</v>
      </c>
      <c r="D56" s="5">
        <v>0.029</v>
      </c>
      <c r="F56" s="5">
        <v>0.016</v>
      </c>
      <c r="H56" s="5">
        <v>0.025</v>
      </c>
      <c r="J56" s="5">
        <v>13.5</v>
      </c>
      <c r="K56" s="31"/>
      <c r="L56" s="32"/>
      <c r="M56" s="32"/>
      <c r="N56" s="32"/>
      <c r="O56" s="32"/>
      <c r="P56" s="32"/>
      <c r="R56" s="32"/>
    </row>
    <row r="57" spans="1:18" s="5" customFormat="1" ht="12.75">
      <c r="A57" s="30">
        <v>38628</v>
      </c>
      <c r="B57" s="5">
        <v>0.234</v>
      </c>
      <c r="D57" s="5">
        <v>0.059</v>
      </c>
      <c r="H57" s="5">
        <v>0.021</v>
      </c>
      <c r="K57" s="31"/>
      <c r="L57" s="32"/>
      <c r="M57" s="32"/>
      <c r="N57" s="32"/>
      <c r="O57" s="32"/>
      <c r="P57" s="32"/>
      <c r="R57" s="32"/>
    </row>
    <row r="58" spans="1:18" s="5" customFormat="1" ht="12.75">
      <c r="A58" s="30">
        <v>38629</v>
      </c>
      <c r="K58" s="31"/>
      <c r="L58" s="32"/>
      <c r="M58" s="32"/>
      <c r="N58" s="32"/>
      <c r="O58" s="32"/>
      <c r="P58" s="32"/>
      <c r="R58" s="32"/>
    </row>
    <row r="59" spans="1:18" s="5" customFormat="1" ht="12.75">
      <c r="A59" s="30">
        <v>38632</v>
      </c>
      <c r="B59" s="5">
        <v>0.291</v>
      </c>
      <c r="D59" s="5">
        <v>0.522</v>
      </c>
      <c r="F59" s="5">
        <v>0.011</v>
      </c>
      <c r="H59" s="5">
        <v>0.022</v>
      </c>
      <c r="K59" s="31"/>
      <c r="L59" s="32"/>
      <c r="M59" s="32"/>
      <c r="N59" s="32"/>
      <c r="O59" s="32"/>
      <c r="P59" s="32"/>
      <c r="R59" s="32"/>
    </row>
    <row r="60" spans="1:18" s="5" customFormat="1" ht="12.75">
      <c r="A60" s="30">
        <v>38633</v>
      </c>
      <c r="B60" s="5">
        <v>0.25</v>
      </c>
      <c r="D60" s="5">
        <v>0.559</v>
      </c>
      <c r="F60" s="5">
        <v>0.011</v>
      </c>
      <c r="H60" s="5">
        <v>0.019</v>
      </c>
      <c r="K60" s="31"/>
      <c r="L60" s="32"/>
      <c r="M60" s="32"/>
      <c r="N60" s="32"/>
      <c r="O60" s="32"/>
      <c r="P60" s="32"/>
      <c r="R60" s="32"/>
    </row>
    <row r="61" spans="1:18" s="5" customFormat="1" ht="12.75">
      <c r="A61" s="30">
        <v>38634</v>
      </c>
      <c r="B61" s="5">
        <v>0.215</v>
      </c>
      <c r="D61" s="5">
        <v>0.756</v>
      </c>
      <c r="F61" s="5">
        <v>0.014</v>
      </c>
      <c r="H61" s="5">
        <v>0.018</v>
      </c>
      <c r="K61" s="31"/>
      <c r="L61" s="32"/>
      <c r="M61" s="32"/>
      <c r="N61" s="32"/>
      <c r="O61" s="32"/>
      <c r="P61" s="32"/>
      <c r="R61" s="32"/>
    </row>
    <row r="62" spans="1:18" s="5" customFormat="1" ht="12.75">
      <c r="A62" s="30">
        <v>38635</v>
      </c>
      <c r="B62" s="5">
        <v>0.014</v>
      </c>
      <c r="D62" s="5">
        <v>0.081</v>
      </c>
      <c r="F62" s="5">
        <v>0.02</v>
      </c>
      <c r="H62" s="5">
        <v>0.015</v>
      </c>
      <c r="K62" s="31"/>
      <c r="L62" s="32"/>
      <c r="M62" s="32"/>
      <c r="N62" s="32"/>
      <c r="O62" s="32"/>
      <c r="P62" s="32"/>
      <c r="R62" s="32"/>
    </row>
    <row r="63" spans="1:18" s="5" customFormat="1" ht="12.75">
      <c r="A63" s="30">
        <v>38636</v>
      </c>
      <c r="B63" s="5">
        <v>0.052</v>
      </c>
      <c r="D63" s="5">
        <v>0.322</v>
      </c>
      <c r="F63" s="5">
        <v>0.013</v>
      </c>
      <c r="H63" s="5">
        <v>0.02</v>
      </c>
      <c r="K63" s="31"/>
      <c r="L63" s="32"/>
      <c r="M63" s="32"/>
      <c r="N63" s="32"/>
      <c r="O63" s="32"/>
      <c r="P63" s="32"/>
      <c r="R63" s="32"/>
    </row>
    <row r="64" spans="1:18" s="5" customFormat="1" ht="12.75">
      <c r="A64" s="30">
        <v>38639</v>
      </c>
      <c r="B64" s="5">
        <v>0.024</v>
      </c>
      <c r="D64" s="5">
        <v>0.12</v>
      </c>
      <c r="F64" s="5">
        <v>0.019</v>
      </c>
      <c r="H64" s="5">
        <v>0.016</v>
      </c>
      <c r="K64" s="31"/>
      <c r="L64" s="32"/>
      <c r="M64" s="31"/>
      <c r="N64" s="32"/>
      <c r="O64" s="31"/>
      <c r="P64" s="32"/>
      <c r="R64" s="32"/>
    </row>
    <row r="65" spans="1:18" s="5" customFormat="1" ht="12.75">
      <c r="A65" s="30">
        <v>38642</v>
      </c>
      <c r="B65" s="5">
        <v>0.036</v>
      </c>
      <c r="D65" s="5">
        <v>0.065</v>
      </c>
      <c r="F65" s="5">
        <v>0.023</v>
      </c>
      <c r="H65" s="5">
        <v>0.018</v>
      </c>
      <c r="K65" s="31"/>
      <c r="L65" s="32"/>
      <c r="M65" s="31"/>
      <c r="N65" s="32"/>
      <c r="O65" s="31"/>
      <c r="P65" s="32"/>
      <c r="R65" s="32"/>
    </row>
    <row r="66" spans="1:18" s="5" customFormat="1" ht="12.75">
      <c r="A66" s="30">
        <v>38643</v>
      </c>
      <c r="B66" s="5">
        <v>0.052</v>
      </c>
      <c r="D66" s="5">
        <v>0.081</v>
      </c>
      <c r="F66" s="5">
        <v>0.016</v>
      </c>
      <c r="H66" s="5">
        <v>0.017</v>
      </c>
      <c r="K66" s="31"/>
      <c r="L66" s="32"/>
      <c r="M66" s="31"/>
      <c r="N66" s="32"/>
      <c r="O66" s="31"/>
      <c r="P66" s="32"/>
      <c r="R66" s="32"/>
    </row>
    <row r="67" spans="1:18" s="5" customFormat="1" ht="12.75">
      <c r="A67" s="30">
        <v>38644</v>
      </c>
      <c r="B67" s="5">
        <v>0.022</v>
      </c>
      <c r="D67" s="5">
        <v>0.082</v>
      </c>
      <c r="F67" s="5">
        <v>0.014</v>
      </c>
      <c r="H67" s="5">
        <v>0.017</v>
      </c>
      <c r="K67" s="31"/>
      <c r="L67" s="32"/>
      <c r="M67" s="31"/>
      <c r="N67" s="32"/>
      <c r="O67" s="31"/>
      <c r="P67" s="32"/>
      <c r="R67" s="32"/>
    </row>
    <row r="68" spans="1:18" s="5" customFormat="1" ht="12.75">
      <c r="A68" s="30">
        <v>38646</v>
      </c>
      <c r="B68" s="5">
        <v>0.014</v>
      </c>
      <c r="D68" s="5">
        <v>0.043</v>
      </c>
      <c r="F68" s="5">
        <v>0.013</v>
      </c>
      <c r="H68" s="5">
        <v>0.025</v>
      </c>
      <c r="K68" s="31"/>
      <c r="L68" s="32"/>
      <c r="M68" s="31"/>
      <c r="N68" s="32"/>
      <c r="O68" s="31"/>
      <c r="P68" s="32"/>
      <c r="R68" s="32"/>
    </row>
    <row r="69" spans="1:18" s="5" customFormat="1" ht="12.75">
      <c r="A69" s="30">
        <v>38647</v>
      </c>
      <c r="B69" s="5">
        <v>0.203</v>
      </c>
      <c r="D69" s="5">
        <v>0.055</v>
      </c>
      <c r="F69" s="5">
        <v>0.012</v>
      </c>
      <c r="H69" s="5">
        <v>0.017</v>
      </c>
      <c r="K69" s="31"/>
      <c r="L69" s="32"/>
      <c r="M69" s="31"/>
      <c r="N69" s="32"/>
      <c r="O69" s="31"/>
      <c r="P69" s="32"/>
      <c r="R69" s="32"/>
    </row>
    <row r="70" spans="1:18" s="5" customFormat="1" ht="12.75">
      <c r="A70" s="30">
        <v>38649</v>
      </c>
      <c r="B70" s="5">
        <v>0.352</v>
      </c>
      <c r="D70" s="5">
        <v>0.049</v>
      </c>
      <c r="F70" s="5">
        <v>0.011</v>
      </c>
      <c r="H70" s="5">
        <v>0.016</v>
      </c>
      <c r="K70" s="31"/>
      <c r="L70" s="32"/>
      <c r="M70" s="31"/>
      <c r="N70" s="32"/>
      <c r="O70" s="31"/>
      <c r="P70" s="32"/>
      <c r="R70" s="32"/>
    </row>
    <row r="71" spans="1:18" s="5" customFormat="1" ht="12.75">
      <c r="A71" s="30">
        <v>38650</v>
      </c>
      <c r="B71" s="5">
        <v>0.08</v>
      </c>
      <c r="D71" s="5">
        <v>0.063</v>
      </c>
      <c r="F71" s="5">
        <v>0.014</v>
      </c>
      <c r="H71" s="5">
        <v>0.018</v>
      </c>
      <c r="K71" s="31"/>
      <c r="L71" s="32"/>
      <c r="M71" s="31"/>
      <c r="N71" s="32"/>
      <c r="O71" s="31"/>
      <c r="P71" s="32"/>
      <c r="R71" s="32"/>
    </row>
    <row r="72" spans="1:18" s="5" customFormat="1" ht="12.75">
      <c r="A72" s="30">
        <v>38651</v>
      </c>
      <c r="B72" s="5">
        <v>0.049</v>
      </c>
      <c r="D72" s="5">
        <v>0.058</v>
      </c>
      <c r="F72" s="5">
        <v>0.012</v>
      </c>
      <c r="H72" s="5">
        <v>0.014</v>
      </c>
      <c r="K72" s="31"/>
      <c r="L72" s="32"/>
      <c r="M72" s="31"/>
      <c r="N72" s="32"/>
      <c r="O72" s="31"/>
      <c r="P72" s="32"/>
      <c r="R72" s="32"/>
    </row>
    <row r="73" spans="1:18" s="5" customFormat="1" ht="12.75">
      <c r="A73" s="30">
        <v>38877</v>
      </c>
      <c r="B73" s="5">
        <v>0.068</v>
      </c>
      <c r="C73" s="5">
        <v>1.81</v>
      </c>
      <c r="D73" s="5">
        <v>0.072</v>
      </c>
      <c r="E73" s="5">
        <v>5.61</v>
      </c>
      <c r="F73" s="3">
        <v>0.024</v>
      </c>
      <c r="G73" s="3">
        <v>3.0700000000000003</v>
      </c>
      <c r="H73" s="3">
        <v>0.026</v>
      </c>
      <c r="I73" s="3">
        <v>3.87</v>
      </c>
      <c r="J73" s="33">
        <v>11.1</v>
      </c>
      <c r="K73" s="19">
        <f aca="true" t="shared" si="0" ref="K73:K79">J73/3.28</f>
        <v>3.3841463414634148</v>
      </c>
      <c r="L73" s="32"/>
      <c r="M73" s="19"/>
      <c r="N73" s="32"/>
      <c r="O73" s="19"/>
      <c r="P73" s="32"/>
      <c r="R73" s="32"/>
    </row>
    <row r="74" spans="1:20" s="5" customFormat="1" ht="12.75">
      <c r="A74" s="30">
        <v>38897</v>
      </c>
      <c r="B74" s="5">
        <v>0.118</v>
      </c>
      <c r="C74" s="5">
        <v>1.87</v>
      </c>
      <c r="D74" s="5">
        <v>0.044</v>
      </c>
      <c r="E74" s="5">
        <v>2</v>
      </c>
      <c r="F74" s="3">
        <v>0.025</v>
      </c>
      <c r="G74" s="4">
        <v>2</v>
      </c>
      <c r="H74" s="3">
        <v>0.023</v>
      </c>
      <c r="I74" s="3">
        <v>0.71</v>
      </c>
      <c r="J74" s="33">
        <v>11.9</v>
      </c>
      <c r="K74" s="19">
        <f t="shared" si="0"/>
        <v>3.628048780487805</v>
      </c>
      <c r="L74" s="32"/>
      <c r="M74" s="19"/>
      <c r="N74" s="32"/>
      <c r="O74" s="19"/>
      <c r="P74" s="32"/>
      <c r="Q74" s="31"/>
      <c r="R74" s="32"/>
      <c r="T74" s="19"/>
    </row>
    <row r="75" spans="1:20" s="5" customFormat="1" ht="12.75">
      <c r="A75" s="30">
        <v>38905</v>
      </c>
      <c r="B75" s="5">
        <v>0.084</v>
      </c>
      <c r="C75" s="5">
        <v>1.84</v>
      </c>
      <c r="D75" s="5">
        <v>0.052</v>
      </c>
      <c r="E75" s="5">
        <v>4.42</v>
      </c>
      <c r="F75" s="3">
        <v>0.035</v>
      </c>
      <c r="G75" s="3">
        <v>4.84</v>
      </c>
      <c r="H75" s="3">
        <v>0.027</v>
      </c>
      <c r="I75" s="3">
        <v>3.09</v>
      </c>
      <c r="J75" s="33">
        <v>10.6</v>
      </c>
      <c r="K75" s="19">
        <f t="shared" si="0"/>
        <v>3.231707317073171</v>
      </c>
      <c r="L75" s="32"/>
      <c r="M75" s="19"/>
      <c r="N75" s="32"/>
      <c r="O75" s="19"/>
      <c r="P75" s="32"/>
      <c r="Q75" s="31"/>
      <c r="R75" s="32"/>
      <c r="T75" s="19"/>
    </row>
    <row r="76" spans="1:20" s="5" customFormat="1" ht="12.75">
      <c r="A76" s="30">
        <v>38922</v>
      </c>
      <c r="B76" s="5">
        <v>0.061</v>
      </c>
      <c r="C76" s="5">
        <v>6.94</v>
      </c>
      <c r="D76" s="5">
        <v>0.043</v>
      </c>
      <c r="E76" s="5">
        <v>10.28</v>
      </c>
      <c r="F76" s="3">
        <v>0.043</v>
      </c>
      <c r="G76" s="3">
        <v>10.06</v>
      </c>
      <c r="H76" s="3">
        <v>0.028</v>
      </c>
      <c r="I76" s="3">
        <v>5.87</v>
      </c>
      <c r="J76" s="33">
        <v>6.8</v>
      </c>
      <c r="K76" s="19">
        <f t="shared" si="0"/>
        <v>2.073170731707317</v>
      </c>
      <c r="L76" s="32"/>
      <c r="M76" s="19"/>
      <c r="N76" s="32"/>
      <c r="O76" s="19"/>
      <c r="P76" s="32"/>
      <c r="Q76" s="31"/>
      <c r="R76" s="32"/>
      <c r="T76" s="19"/>
    </row>
    <row r="77" spans="1:20" s="5" customFormat="1" ht="12.75">
      <c r="A77" s="30">
        <v>38931</v>
      </c>
      <c r="B77" s="5">
        <v>0.109</v>
      </c>
      <c r="C77" s="5">
        <v>14.69</v>
      </c>
      <c r="D77" s="5">
        <v>0.05</v>
      </c>
      <c r="E77" s="5">
        <v>6.84</v>
      </c>
      <c r="F77" s="3">
        <v>0.036</v>
      </c>
      <c r="G77" s="3">
        <v>9.18</v>
      </c>
      <c r="H77" s="3">
        <v>0.029</v>
      </c>
      <c r="I77" s="3">
        <v>9.18</v>
      </c>
      <c r="J77" s="33">
        <v>7.4</v>
      </c>
      <c r="K77" s="19">
        <f t="shared" si="0"/>
        <v>2.25609756097561</v>
      </c>
      <c r="L77" s="32"/>
      <c r="M77" s="19"/>
      <c r="N77" s="32"/>
      <c r="O77" s="19"/>
      <c r="P77" s="32"/>
      <c r="Q77" s="31"/>
      <c r="R77" s="32"/>
      <c r="T77" s="19"/>
    </row>
    <row r="78" spans="1:20" s="5" customFormat="1" ht="12.75">
      <c r="A78" s="30">
        <v>38945</v>
      </c>
      <c r="B78" s="5">
        <v>0.062</v>
      </c>
      <c r="C78" s="5">
        <v>10.41</v>
      </c>
      <c r="D78" s="5">
        <v>0.045</v>
      </c>
      <c r="E78" s="5">
        <v>7.88</v>
      </c>
      <c r="F78" s="3">
        <v>0.033</v>
      </c>
      <c r="G78" s="3">
        <v>6.26</v>
      </c>
      <c r="H78" s="3">
        <v>0.033</v>
      </c>
      <c r="I78" s="4">
        <v>6.51</v>
      </c>
      <c r="J78" s="33">
        <v>6.3</v>
      </c>
      <c r="K78" s="19">
        <f t="shared" si="0"/>
        <v>1.9207317073170733</v>
      </c>
      <c r="L78" s="32"/>
      <c r="M78" s="19"/>
      <c r="N78" s="32"/>
      <c r="O78" s="19"/>
      <c r="P78" s="32"/>
      <c r="Q78" s="31"/>
      <c r="R78" s="32"/>
      <c r="T78" s="19"/>
    </row>
    <row r="79" spans="1:20" s="5" customFormat="1" ht="12.75">
      <c r="A79" s="30">
        <v>38958</v>
      </c>
      <c r="B79" s="5">
        <v>0.098</v>
      </c>
      <c r="D79" s="5">
        <v>0.034</v>
      </c>
      <c r="F79" s="3">
        <v>0.03</v>
      </c>
      <c r="H79" s="3">
        <v>0.022</v>
      </c>
      <c r="J79" s="33">
        <v>6.8</v>
      </c>
      <c r="K79" s="19">
        <f t="shared" si="0"/>
        <v>2.073170731707317</v>
      </c>
      <c r="L79" s="32"/>
      <c r="M79" s="19"/>
      <c r="N79" s="32"/>
      <c r="O79" s="19"/>
      <c r="P79" s="32"/>
      <c r="Q79" s="31"/>
      <c r="R79" s="32"/>
      <c r="T79" s="19"/>
    </row>
    <row r="80" spans="1:20" s="5" customFormat="1" ht="12.75">
      <c r="A80" s="30">
        <v>38974</v>
      </c>
      <c r="B80" s="5">
        <v>0.143</v>
      </c>
      <c r="D80" s="5">
        <v>0.097</v>
      </c>
      <c r="F80" s="3">
        <v>0.02</v>
      </c>
      <c r="H80" s="3">
        <v>0.017</v>
      </c>
      <c r="L80" s="32"/>
      <c r="N80" s="32"/>
      <c r="P80" s="32"/>
      <c r="Q80" s="31"/>
      <c r="R80" s="32"/>
      <c r="T80" s="19"/>
    </row>
    <row r="81" spans="1:18" s="5" customFormat="1" ht="12.75">
      <c r="A81" s="30">
        <v>38980</v>
      </c>
      <c r="B81" s="5">
        <v>0.232</v>
      </c>
      <c r="D81" s="5">
        <v>0.123</v>
      </c>
      <c r="F81" s="3">
        <v>0.014</v>
      </c>
      <c r="H81" s="3">
        <v>0.018</v>
      </c>
      <c r="L81" s="32"/>
      <c r="N81" s="32"/>
      <c r="P81" s="32"/>
      <c r="Q81" s="31"/>
      <c r="R81" s="32"/>
    </row>
    <row r="82" spans="1:18" s="5" customFormat="1" ht="12.75">
      <c r="A82" s="30">
        <v>38988</v>
      </c>
      <c r="B82" s="5">
        <v>0.257</v>
      </c>
      <c r="D82" s="5">
        <v>0.068</v>
      </c>
      <c r="F82" s="3">
        <v>0.011</v>
      </c>
      <c r="H82" s="3">
        <v>0.014</v>
      </c>
      <c r="L82" s="32"/>
      <c r="N82" s="32"/>
      <c r="P82" s="32"/>
      <c r="Q82" s="31"/>
      <c r="R82" s="32"/>
    </row>
    <row r="83" spans="1:18" s="5" customFormat="1" ht="12.75">
      <c r="A83" s="30">
        <v>39005</v>
      </c>
      <c r="B83" s="5">
        <v>0.041</v>
      </c>
      <c r="D83" s="5">
        <v>0.013</v>
      </c>
      <c r="F83" s="3">
        <v>0.012</v>
      </c>
      <c r="H83" s="3">
        <v>0.011</v>
      </c>
      <c r="L83" s="32"/>
      <c r="N83" s="32"/>
      <c r="P83" s="32"/>
      <c r="Q83" s="31"/>
      <c r="R83" s="32"/>
    </row>
    <row r="84" spans="1:18" s="5" customFormat="1" ht="12.75">
      <c r="A84" s="30">
        <v>39006</v>
      </c>
      <c r="B84" s="5">
        <v>0.054</v>
      </c>
      <c r="D84" s="5">
        <v>0.074</v>
      </c>
      <c r="F84" s="3">
        <v>0.009</v>
      </c>
      <c r="H84" s="3">
        <v>0.011</v>
      </c>
      <c r="L84" s="32"/>
      <c r="N84" s="32"/>
      <c r="P84" s="32"/>
      <c r="R84" s="32"/>
    </row>
    <row r="85" spans="1:18" s="5" customFormat="1" ht="12.75">
      <c r="A85" s="30">
        <v>39007</v>
      </c>
      <c r="B85" s="5">
        <v>0.064</v>
      </c>
      <c r="D85" s="5">
        <v>0.012</v>
      </c>
      <c r="F85" s="3">
        <v>0.009</v>
      </c>
      <c r="H85" s="3">
        <v>0.01</v>
      </c>
      <c r="L85" s="32"/>
      <c r="N85" s="32"/>
      <c r="P85" s="32"/>
      <c r="R85" s="32"/>
    </row>
    <row r="86" spans="1:18" s="5" customFormat="1" ht="12.75">
      <c r="A86" s="30">
        <v>39008</v>
      </c>
      <c r="B86" s="5">
        <v>0.085</v>
      </c>
      <c r="D86" s="5">
        <v>0.018</v>
      </c>
      <c r="F86" s="3">
        <v>0.01</v>
      </c>
      <c r="H86" s="3">
        <v>0.01</v>
      </c>
      <c r="L86" s="32"/>
      <c r="N86" s="32"/>
      <c r="P86" s="32"/>
      <c r="R86" s="32"/>
    </row>
    <row r="87" spans="1:18" s="5" customFormat="1" ht="12.75">
      <c r="A87" s="30">
        <v>39009</v>
      </c>
      <c r="B87" s="5">
        <v>0</v>
      </c>
      <c r="D87" s="5">
        <v>0</v>
      </c>
      <c r="L87" s="32"/>
      <c r="N87" s="32"/>
      <c r="P87" s="32"/>
      <c r="Q87" s="31"/>
      <c r="R87" s="32"/>
    </row>
    <row r="88" spans="1:18" s="5" customFormat="1" ht="12.75">
      <c r="A88" s="30">
        <v>39010</v>
      </c>
      <c r="B88" s="5">
        <v>0</v>
      </c>
      <c r="D88" s="5">
        <v>0</v>
      </c>
      <c r="L88" s="32"/>
      <c r="N88" s="32"/>
      <c r="P88" s="32"/>
      <c r="Q88" s="31"/>
      <c r="R88" s="32"/>
    </row>
    <row r="89" spans="1:18" s="5" customFormat="1" ht="12.75">
      <c r="A89" s="30">
        <v>39011</v>
      </c>
      <c r="B89" s="5">
        <v>0.182</v>
      </c>
      <c r="D89" s="5">
        <v>0.518</v>
      </c>
      <c r="F89" s="3">
        <v>0.006</v>
      </c>
      <c r="H89" s="3">
        <v>0.015</v>
      </c>
      <c r="L89" s="32"/>
      <c r="N89" s="32"/>
      <c r="P89" s="32"/>
      <c r="R89" s="32"/>
    </row>
    <row r="90" spans="1:18" s="5" customFormat="1" ht="12.75">
      <c r="A90" s="30">
        <v>39012</v>
      </c>
      <c r="B90" s="5">
        <v>0.534</v>
      </c>
      <c r="D90" s="5">
        <v>0.197</v>
      </c>
      <c r="F90" s="3">
        <v>0.014</v>
      </c>
      <c r="H90" s="3">
        <v>0.016</v>
      </c>
      <c r="L90" s="32"/>
      <c r="N90" s="32"/>
      <c r="P90" s="32"/>
      <c r="Q90" s="34"/>
      <c r="R90" s="32"/>
    </row>
    <row r="91" spans="1:18" s="5" customFormat="1" ht="12.75">
      <c r="A91" s="30">
        <v>39013</v>
      </c>
      <c r="B91" s="5">
        <v>0.302</v>
      </c>
      <c r="D91" s="5">
        <v>0.078</v>
      </c>
      <c r="F91" s="3">
        <v>0.011</v>
      </c>
      <c r="H91" s="3">
        <v>0.011</v>
      </c>
      <c r="L91" s="32"/>
      <c r="N91" s="32"/>
      <c r="P91" s="32"/>
      <c r="Q91" s="34"/>
      <c r="R91" s="32"/>
    </row>
    <row r="92" spans="1:26" s="5" customFormat="1" ht="12" customHeight="1">
      <c r="A92" s="2">
        <v>39205</v>
      </c>
      <c r="B92" s="3">
        <v>0.028</v>
      </c>
      <c r="C92" s="3">
        <v>7.66</v>
      </c>
      <c r="D92" s="3">
        <v>0.03</v>
      </c>
      <c r="E92" s="3"/>
      <c r="F92" s="3">
        <v>0.018</v>
      </c>
      <c r="G92" s="3"/>
      <c r="H92" s="3">
        <v>0.017</v>
      </c>
      <c r="I92" s="3"/>
      <c r="J92" s="3"/>
      <c r="K92" s="3"/>
      <c r="L92" s="3"/>
      <c r="M92" s="3"/>
      <c r="N92" s="3"/>
      <c r="O92" s="3"/>
      <c r="P92" s="16"/>
      <c r="Q92" s="17"/>
      <c r="R92" s="17"/>
      <c r="S92" s="17"/>
      <c r="U92" s="2"/>
      <c r="X92" s="3"/>
      <c r="Z92" s="3"/>
    </row>
    <row r="93" spans="1:26" s="5" customFormat="1" ht="12.75">
      <c r="A93" s="2">
        <v>39231</v>
      </c>
      <c r="B93" s="3">
        <v>0.124</v>
      </c>
      <c r="C93" s="3">
        <v>2.21</v>
      </c>
      <c r="D93" s="3">
        <v>0.065</v>
      </c>
      <c r="E93" s="3">
        <v>6.16</v>
      </c>
      <c r="F93" s="3">
        <v>0.015</v>
      </c>
      <c r="G93" s="4">
        <v>3.0700000000000003</v>
      </c>
      <c r="H93" s="3">
        <v>0.023</v>
      </c>
      <c r="I93" s="3">
        <v>3.39</v>
      </c>
      <c r="J93" s="3"/>
      <c r="K93" s="3"/>
      <c r="L93" s="3"/>
      <c r="M93" s="3"/>
      <c r="N93" s="3"/>
      <c r="O93" s="3"/>
      <c r="P93" s="16"/>
      <c r="Q93" s="17"/>
      <c r="R93" s="18"/>
      <c r="S93" s="17"/>
      <c r="U93" s="2"/>
      <c r="X93" s="3"/>
      <c r="Z93" s="3"/>
    </row>
    <row r="94" spans="1:26" s="5" customFormat="1" ht="12.75">
      <c r="A94" s="2">
        <v>39253</v>
      </c>
      <c r="B94" s="3">
        <v>0.297</v>
      </c>
      <c r="C94" s="3">
        <v>10.77</v>
      </c>
      <c r="D94" s="3">
        <v>0.055</v>
      </c>
      <c r="E94" s="3">
        <v>6.21</v>
      </c>
      <c r="F94" s="3">
        <v>0.019</v>
      </c>
      <c r="G94" s="3">
        <v>2.58</v>
      </c>
      <c r="H94" s="3">
        <v>0.028</v>
      </c>
      <c r="I94" s="3">
        <v>4.5</v>
      </c>
      <c r="J94" s="3">
        <v>6.7</v>
      </c>
      <c r="K94" s="19">
        <f aca="true" t="shared" si="1" ref="K94:K100">J94/3.28</f>
        <v>2.0426829268292686</v>
      </c>
      <c r="L94" s="19"/>
      <c r="M94" s="19"/>
      <c r="N94" s="19"/>
      <c r="O94" s="19"/>
      <c r="P94" s="16"/>
      <c r="Q94" s="17"/>
      <c r="R94" s="17"/>
      <c r="S94" s="17"/>
      <c r="U94" s="2"/>
      <c r="X94" s="3"/>
      <c r="Z94" s="3"/>
    </row>
    <row r="95" spans="1:26" s="5" customFormat="1" ht="12.75">
      <c r="A95" s="2">
        <v>39265</v>
      </c>
      <c r="B95" s="3">
        <v>0.229</v>
      </c>
      <c r="C95" s="3">
        <v>5.67</v>
      </c>
      <c r="D95" s="3">
        <v>0.076</v>
      </c>
      <c r="E95" s="4">
        <v>24.17</v>
      </c>
      <c r="F95" s="3">
        <v>0.027</v>
      </c>
      <c r="G95" s="3">
        <v>6.890000000000001</v>
      </c>
      <c r="H95" s="3">
        <v>0.04</v>
      </c>
      <c r="I95" s="3">
        <v>10.31</v>
      </c>
      <c r="J95" s="3">
        <v>6.2</v>
      </c>
      <c r="K95" s="19">
        <f t="shared" si="1"/>
        <v>1.8902439024390245</v>
      </c>
      <c r="L95" s="19"/>
      <c r="M95" s="19"/>
      <c r="N95" s="19"/>
      <c r="O95" s="19"/>
      <c r="P95" s="16"/>
      <c r="Q95" s="17"/>
      <c r="R95" s="17"/>
      <c r="S95" s="17"/>
      <c r="U95" s="2"/>
      <c r="X95" s="3"/>
      <c r="Z95" s="3"/>
    </row>
    <row r="96" spans="1:26" s="5" customFormat="1" ht="12.75">
      <c r="A96" s="2">
        <v>39279</v>
      </c>
      <c r="B96" s="3">
        <v>0.09</v>
      </c>
      <c r="C96" s="3">
        <v>50.11</v>
      </c>
      <c r="D96" s="3">
        <v>0.069</v>
      </c>
      <c r="E96" s="4">
        <v>17.6</v>
      </c>
      <c r="F96" s="3">
        <v>0.018</v>
      </c>
      <c r="G96" s="3">
        <v>3.96</v>
      </c>
      <c r="H96" s="3">
        <v>0.026</v>
      </c>
      <c r="I96" s="3">
        <v>7.88</v>
      </c>
      <c r="J96" s="3">
        <v>7.6000000000000005</v>
      </c>
      <c r="K96" s="19">
        <f t="shared" si="1"/>
        <v>2.3170731707317076</v>
      </c>
      <c r="L96" s="19"/>
      <c r="M96" s="19"/>
      <c r="N96" s="19"/>
      <c r="O96" s="19"/>
      <c r="P96" s="16"/>
      <c r="Q96" s="17"/>
      <c r="R96" s="17"/>
      <c r="S96" s="17"/>
      <c r="U96" s="2"/>
      <c r="X96" s="3"/>
      <c r="Z96" s="3"/>
    </row>
    <row r="97" spans="1:26" s="5" customFormat="1" ht="12.75">
      <c r="A97" s="2">
        <v>39293</v>
      </c>
      <c r="B97" s="3">
        <v>0.071</v>
      </c>
      <c r="C97" s="3">
        <v>3.5100000000000002</v>
      </c>
      <c r="D97" s="3">
        <v>0.06</v>
      </c>
      <c r="E97" s="4">
        <v>32.89</v>
      </c>
      <c r="F97" s="3">
        <v>0.027</v>
      </c>
      <c r="G97" s="3">
        <v>7.11</v>
      </c>
      <c r="H97" s="3">
        <v>0.036</v>
      </c>
      <c r="I97" s="4">
        <v>8.28</v>
      </c>
      <c r="J97" s="3">
        <v>6.4</v>
      </c>
      <c r="K97" s="19">
        <f t="shared" si="1"/>
        <v>1.9512195121951221</v>
      </c>
      <c r="L97" s="19"/>
      <c r="M97" s="19"/>
      <c r="N97" s="19"/>
      <c r="O97" s="19"/>
      <c r="P97" s="16"/>
      <c r="Q97" s="17"/>
      <c r="R97" s="17"/>
      <c r="S97" s="17"/>
      <c r="U97" s="2"/>
      <c r="X97" s="3"/>
      <c r="Z97" s="3"/>
    </row>
    <row r="98" spans="1:26" s="5" customFormat="1" ht="12.75">
      <c r="A98" s="2">
        <v>39307</v>
      </c>
      <c r="B98" s="3">
        <v>0.07</v>
      </c>
      <c r="C98" s="3">
        <v>4.05</v>
      </c>
      <c r="D98" s="3">
        <v>0.394</v>
      </c>
      <c r="E98" s="4">
        <v>53.02</v>
      </c>
      <c r="F98" s="3">
        <v>0.035</v>
      </c>
      <c r="G98" s="3">
        <v>9.47</v>
      </c>
      <c r="H98" s="3">
        <v>0.04</v>
      </c>
      <c r="I98" s="3">
        <v>8.48</v>
      </c>
      <c r="J98" s="3">
        <v>5.7</v>
      </c>
      <c r="K98" s="19">
        <f t="shared" si="1"/>
        <v>1.7378048780487807</v>
      </c>
      <c r="L98" s="19"/>
      <c r="M98" s="19"/>
      <c r="N98" s="19"/>
      <c r="O98" s="19"/>
      <c r="P98" s="16"/>
      <c r="Q98" s="17"/>
      <c r="R98" s="17"/>
      <c r="S98" s="17"/>
      <c r="U98" s="2"/>
      <c r="X98" s="3"/>
      <c r="Z98" s="3"/>
    </row>
    <row r="99" spans="1:26" s="5" customFormat="1" ht="12.75">
      <c r="A99" s="2">
        <v>39324</v>
      </c>
      <c r="B99" s="3">
        <v>0.076</v>
      </c>
      <c r="D99" s="3">
        <v>0.063</v>
      </c>
      <c r="E99" s="4">
        <v>29.97</v>
      </c>
      <c r="F99" s="3">
        <v>0.03</v>
      </c>
      <c r="G99" s="3">
        <v>9.2</v>
      </c>
      <c r="H99" s="3">
        <v>0.029</v>
      </c>
      <c r="I99" s="3">
        <v>9.2</v>
      </c>
      <c r="J99" s="3">
        <v>7.3</v>
      </c>
      <c r="K99" s="19">
        <f t="shared" si="1"/>
        <v>2.225609756097561</v>
      </c>
      <c r="L99" s="19"/>
      <c r="M99" s="19"/>
      <c r="N99" s="19"/>
      <c r="O99" s="19"/>
      <c r="P99" s="16"/>
      <c r="Q99" s="17"/>
      <c r="R99" s="17"/>
      <c r="S99" s="17"/>
      <c r="U99" s="2"/>
      <c r="X99" s="3"/>
      <c r="Z99" s="3"/>
    </row>
    <row r="100" spans="1:26" s="5" customFormat="1" ht="12.75">
      <c r="A100" s="2">
        <v>39335</v>
      </c>
      <c r="B100" s="3">
        <v>0.045</v>
      </c>
      <c r="D100" s="3">
        <v>0.036</v>
      </c>
      <c r="F100" s="3">
        <v>0.017</v>
      </c>
      <c r="H100" s="3">
        <v>0.03</v>
      </c>
      <c r="I100" s="3"/>
      <c r="J100" s="3">
        <v>6.2</v>
      </c>
      <c r="K100" s="19">
        <f t="shared" si="1"/>
        <v>1.8902439024390245</v>
      </c>
      <c r="L100" s="19"/>
      <c r="M100" s="19"/>
      <c r="N100" s="19"/>
      <c r="O100" s="19"/>
      <c r="P100" s="16"/>
      <c r="Q100" s="17"/>
      <c r="R100" s="17"/>
      <c r="S100" s="17"/>
      <c r="U100" s="2"/>
      <c r="X100" s="3"/>
      <c r="Z100" s="3"/>
    </row>
    <row r="101" spans="1:30" s="5" customFormat="1" ht="12.75">
      <c r="A101" s="2">
        <v>39344</v>
      </c>
      <c r="B101" s="3">
        <v>0.327</v>
      </c>
      <c r="D101" s="3">
        <v>0.088</v>
      </c>
      <c r="F101" s="3">
        <v>0.012</v>
      </c>
      <c r="H101" s="3"/>
      <c r="I101" s="3"/>
      <c r="J101" s="3"/>
      <c r="P101" s="16"/>
      <c r="Q101" s="17"/>
      <c r="R101" s="17"/>
      <c r="X101" s="3"/>
      <c r="AD101" s="3"/>
    </row>
    <row r="102" spans="1:30" s="5" customFormat="1" ht="12.75">
      <c r="A102" s="2">
        <v>39350</v>
      </c>
      <c r="B102" s="3">
        <v>0.231</v>
      </c>
      <c r="D102" s="3">
        <v>0.118</v>
      </c>
      <c r="F102" s="3">
        <v>0.015</v>
      </c>
      <c r="H102" s="17">
        <v>0.018</v>
      </c>
      <c r="K102" s="2"/>
      <c r="L102" s="2"/>
      <c r="M102" s="2"/>
      <c r="N102" s="2"/>
      <c r="O102" s="2"/>
      <c r="P102" s="16"/>
      <c r="Q102" s="17"/>
      <c r="R102" s="17"/>
      <c r="U102" s="2"/>
      <c r="X102" s="3"/>
      <c r="Z102" s="3"/>
      <c r="AD102" s="3"/>
    </row>
    <row r="103" spans="1:30" s="5" customFormat="1" ht="12.75">
      <c r="A103" s="2">
        <v>39352</v>
      </c>
      <c r="B103" s="3">
        <v>0.072</v>
      </c>
      <c r="D103" s="3">
        <v>0.054</v>
      </c>
      <c r="F103" s="3">
        <v>0.013</v>
      </c>
      <c r="H103" s="17">
        <v>0.02</v>
      </c>
      <c r="K103" s="2"/>
      <c r="L103" s="2"/>
      <c r="M103" s="2"/>
      <c r="N103" s="2"/>
      <c r="O103" s="2"/>
      <c r="P103" s="16"/>
      <c r="Q103" s="17"/>
      <c r="R103" s="17"/>
      <c r="U103" s="2"/>
      <c r="X103" s="3"/>
      <c r="Z103" s="3"/>
      <c r="AD103" s="3"/>
    </row>
    <row r="104" spans="1:30" s="5" customFormat="1" ht="12.75">
      <c r="A104" s="2">
        <v>39356</v>
      </c>
      <c r="B104" s="3">
        <v>0.136</v>
      </c>
      <c r="D104" s="3">
        <v>0.099</v>
      </c>
      <c r="F104" s="3">
        <v>0.017</v>
      </c>
      <c r="H104" s="17">
        <v>0.017</v>
      </c>
      <c r="K104" s="2"/>
      <c r="L104" s="2"/>
      <c r="M104" s="2"/>
      <c r="N104" s="2"/>
      <c r="O104" s="2"/>
      <c r="P104" s="16"/>
      <c r="Q104" s="17"/>
      <c r="R104" s="17"/>
      <c r="U104" s="2"/>
      <c r="X104" s="3"/>
      <c r="Z104" s="3"/>
      <c r="AD104" s="3"/>
    </row>
    <row r="105" spans="1:30" s="5" customFormat="1" ht="12.75">
      <c r="A105" s="2">
        <v>39364</v>
      </c>
      <c r="B105" s="3">
        <v>0.031</v>
      </c>
      <c r="D105" s="3">
        <v>0.096</v>
      </c>
      <c r="F105" s="3">
        <v>0.014</v>
      </c>
      <c r="H105" s="17">
        <v>0.021</v>
      </c>
      <c r="K105" s="2"/>
      <c r="L105" s="2"/>
      <c r="M105" s="2"/>
      <c r="N105" s="2"/>
      <c r="O105" s="2"/>
      <c r="P105" s="16"/>
      <c r="Q105" s="17"/>
      <c r="R105" s="17"/>
      <c r="U105" s="2"/>
      <c r="X105" s="3"/>
      <c r="Z105" s="3"/>
      <c r="AD105" s="3"/>
    </row>
    <row r="106" spans="1:30" s="5" customFormat="1" ht="12.75">
      <c r="A106" s="22">
        <v>39367</v>
      </c>
      <c r="B106" s="3">
        <v>0.045</v>
      </c>
      <c r="D106" s="3">
        <v>0.034</v>
      </c>
      <c r="F106" s="3">
        <v>0.013</v>
      </c>
      <c r="H106" s="17">
        <v>0.025</v>
      </c>
      <c r="K106" s="2"/>
      <c r="L106" s="2"/>
      <c r="M106" s="2"/>
      <c r="N106" s="2"/>
      <c r="O106" s="2"/>
      <c r="P106" s="16"/>
      <c r="Q106" s="17"/>
      <c r="R106" s="17"/>
      <c r="U106" s="2"/>
      <c r="X106" s="3"/>
      <c r="Z106" s="3"/>
      <c r="AD106" s="3"/>
    </row>
    <row r="107" spans="1:30" s="5" customFormat="1" ht="12.75">
      <c r="A107" s="2">
        <v>39370</v>
      </c>
      <c r="B107" s="17">
        <v>0.327</v>
      </c>
      <c r="D107" s="3">
        <v>0.191</v>
      </c>
      <c r="F107" s="17">
        <v>0.013</v>
      </c>
      <c r="H107" s="17">
        <v>0.012</v>
      </c>
      <c r="K107" s="2"/>
      <c r="L107" s="2"/>
      <c r="M107" s="2"/>
      <c r="N107" s="2"/>
      <c r="O107" s="2"/>
      <c r="P107" s="16"/>
      <c r="Q107" s="17"/>
      <c r="R107" s="17"/>
      <c r="U107" s="2"/>
      <c r="X107" s="3"/>
      <c r="Z107" s="3"/>
      <c r="AD107" s="3"/>
    </row>
    <row r="108" spans="1:30" s="5" customFormat="1" ht="12.75">
      <c r="A108" s="16">
        <v>39371</v>
      </c>
      <c r="B108" s="17">
        <v>0.219</v>
      </c>
      <c r="D108" s="17">
        <v>0.141</v>
      </c>
      <c r="F108" s="17">
        <v>0.013</v>
      </c>
      <c r="H108" s="17">
        <v>0.012</v>
      </c>
      <c r="K108" s="2"/>
      <c r="L108" s="2"/>
      <c r="M108" s="2"/>
      <c r="N108" s="2"/>
      <c r="O108" s="2"/>
      <c r="P108" s="16"/>
      <c r="Q108" s="17"/>
      <c r="R108" s="17"/>
      <c r="U108" s="2"/>
      <c r="X108" s="3"/>
      <c r="Z108" s="3"/>
      <c r="AD108" s="3"/>
    </row>
    <row r="109" spans="1:30" s="5" customFormat="1" ht="12.75">
      <c r="A109" s="16">
        <v>39371</v>
      </c>
      <c r="B109" s="17">
        <v>0.223</v>
      </c>
      <c r="D109" s="17">
        <v>0.14</v>
      </c>
      <c r="F109" s="17">
        <v>0.012</v>
      </c>
      <c r="H109" s="17">
        <v>0.012</v>
      </c>
      <c r="K109" s="2"/>
      <c r="L109" s="2"/>
      <c r="M109" s="2"/>
      <c r="N109" s="2"/>
      <c r="O109" s="2"/>
      <c r="P109" s="16"/>
      <c r="Q109" s="17"/>
      <c r="R109" s="17"/>
      <c r="T109" s="21"/>
      <c r="U109" s="2"/>
      <c r="X109" s="3"/>
      <c r="Z109" s="3"/>
      <c r="AD109" s="3"/>
    </row>
    <row r="110" spans="1:30" s="5" customFormat="1" ht="12.75">
      <c r="A110" s="16">
        <v>39372</v>
      </c>
      <c r="B110" s="17">
        <v>0.22</v>
      </c>
      <c r="D110" s="17">
        <v>0.296</v>
      </c>
      <c r="F110" s="17">
        <v>0.013</v>
      </c>
      <c r="H110" s="17">
        <v>0.014</v>
      </c>
      <c r="K110" s="2"/>
      <c r="L110" s="2"/>
      <c r="M110" s="2"/>
      <c r="N110" s="2"/>
      <c r="O110" s="2"/>
      <c r="P110" s="16"/>
      <c r="Q110" s="17"/>
      <c r="R110" s="17"/>
      <c r="T110" s="21"/>
      <c r="U110" s="2"/>
      <c r="X110" s="3"/>
      <c r="Z110" s="3"/>
      <c r="AD110" s="3"/>
    </row>
    <row r="111" spans="1:26" s="5" customFormat="1" ht="12.75">
      <c r="A111" s="16">
        <v>39372</v>
      </c>
      <c r="B111" s="17">
        <v>0.222</v>
      </c>
      <c r="D111" s="17">
        <v>0.297</v>
      </c>
      <c r="F111" s="17">
        <v>0.014</v>
      </c>
      <c r="H111" s="17">
        <v>0.013</v>
      </c>
      <c r="K111" s="2"/>
      <c r="L111" s="2"/>
      <c r="M111" s="2"/>
      <c r="N111" s="2"/>
      <c r="O111" s="2"/>
      <c r="P111" s="16"/>
      <c r="Q111" s="17"/>
      <c r="R111" s="17"/>
      <c r="T111" s="21"/>
      <c r="U111" s="2"/>
      <c r="X111" s="3"/>
      <c r="Z111" s="3"/>
    </row>
    <row r="112" spans="1:26" s="5" customFormat="1" ht="12.75">
      <c r="A112" s="16">
        <v>39373</v>
      </c>
      <c r="B112" s="17">
        <v>0.27</v>
      </c>
      <c r="D112" s="17">
        <v>0.364</v>
      </c>
      <c r="F112" s="17">
        <v>0.015</v>
      </c>
      <c r="H112" s="17">
        <v>0.016</v>
      </c>
      <c r="K112" s="2"/>
      <c r="L112" s="2"/>
      <c r="M112" s="2"/>
      <c r="N112" s="2"/>
      <c r="O112" s="2"/>
      <c r="P112" s="16"/>
      <c r="Q112" s="17"/>
      <c r="R112" s="17"/>
      <c r="T112" s="21"/>
      <c r="U112" s="2"/>
      <c r="X112" s="3"/>
      <c r="Z112" s="3"/>
    </row>
    <row r="113" spans="1:26" s="5" customFormat="1" ht="12.75">
      <c r="A113" s="16">
        <v>39373</v>
      </c>
      <c r="B113" s="17">
        <v>0.271</v>
      </c>
      <c r="D113" s="17">
        <v>0.374</v>
      </c>
      <c r="F113" s="17">
        <v>0.014</v>
      </c>
      <c r="H113" s="17">
        <v>0.014</v>
      </c>
      <c r="K113" s="2"/>
      <c r="L113" s="2"/>
      <c r="M113" s="2"/>
      <c r="N113" s="2"/>
      <c r="O113" s="2"/>
      <c r="P113" s="16"/>
      <c r="Q113" s="17"/>
      <c r="R113" s="17"/>
      <c r="T113" s="21"/>
      <c r="U113" s="2"/>
      <c r="X113" s="3"/>
      <c r="Z113" s="3"/>
    </row>
    <row r="114" spans="1:26" s="5" customFormat="1" ht="12.75">
      <c r="A114" s="16">
        <v>39374</v>
      </c>
      <c r="B114" s="17">
        <v>0.267</v>
      </c>
      <c r="D114" s="17">
        <v>0.082</v>
      </c>
      <c r="F114" s="17">
        <v>0.014</v>
      </c>
      <c r="H114" s="17">
        <v>0.015</v>
      </c>
      <c r="J114" s="3"/>
      <c r="K114" s="2"/>
      <c r="L114" s="2"/>
      <c r="M114" s="2"/>
      <c r="N114" s="2"/>
      <c r="O114" s="2"/>
      <c r="P114" s="16"/>
      <c r="Q114" s="17"/>
      <c r="R114" s="17"/>
      <c r="T114" s="21"/>
      <c r="U114" s="2"/>
      <c r="X114" s="3"/>
      <c r="Z114" s="3"/>
    </row>
    <row r="115" spans="1:26" s="5" customFormat="1" ht="12.75">
      <c r="A115" s="16">
        <v>39374</v>
      </c>
      <c r="B115" s="17">
        <v>0.28</v>
      </c>
      <c r="D115" s="17">
        <v>0.083</v>
      </c>
      <c r="F115" s="17">
        <v>0.013</v>
      </c>
      <c r="H115" s="17">
        <v>0.017</v>
      </c>
      <c r="J115" s="3"/>
      <c r="K115" s="2"/>
      <c r="L115" s="2"/>
      <c r="M115" s="2"/>
      <c r="N115" s="2"/>
      <c r="O115" s="2"/>
      <c r="P115" s="16"/>
      <c r="Q115" s="17"/>
      <c r="R115" s="17"/>
      <c r="T115" s="21"/>
      <c r="U115" s="2"/>
      <c r="X115" s="3"/>
      <c r="Z115" s="3"/>
    </row>
    <row r="116" spans="1:32" s="5" customFormat="1" ht="12.75">
      <c r="A116" s="6">
        <v>39602</v>
      </c>
      <c r="B116" s="3">
        <v>0.093</v>
      </c>
      <c r="C116" s="3">
        <v>5.6</v>
      </c>
      <c r="D116" s="5">
        <v>0.092</v>
      </c>
      <c r="E116" s="5">
        <v>2.79</v>
      </c>
      <c r="F116" s="11">
        <v>0.021</v>
      </c>
      <c r="G116" s="11">
        <v>2.53</v>
      </c>
      <c r="H116" s="11">
        <v>0.044</v>
      </c>
      <c r="I116" s="11">
        <v>2.45</v>
      </c>
      <c r="J116" s="11">
        <v>9.600000000000001</v>
      </c>
      <c r="K116" s="19">
        <f>J116/3.28</f>
        <v>2.9268292682926838</v>
      </c>
      <c r="L116" s="19"/>
      <c r="M116" s="19"/>
      <c r="N116" s="19"/>
      <c r="O116" s="19"/>
      <c r="P116" s="16"/>
      <c r="Q116" s="17"/>
      <c r="R116" s="17"/>
      <c r="T116" s="21"/>
      <c r="U116" s="7"/>
      <c r="Z116" s="23"/>
      <c r="AB116" s="23"/>
      <c r="AD116" s="23"/>
      <c r="AF116" s="23"/>
    </row>
    <row r="117" spans="1:32" s="5" customFormat="1" ht="12.75">
      <c r="A117" s="6">
        <v>39615</v>
      </c>
      <c r="B117" s="3">
        <v>0.149</v>
      </c>
      <c r="C117" s="3">
        <v>5.24</v>
      </c>
      <c r="D117" s="5">
        <v>0.141</v>
      </c>
      <c r="E117" s="5">
        <v>6.93</v>
      </c>
      <c r="F117" s="11">
        <v>0.019</v>
      </c>
      <c r="G117" s="12">
        <v>2.47</v>
      </c>
      <c r="H117" s="11">
        <v>0.029</v>
      </c>
      <c r="I117" s="11">
        <v>4.01</v>
      </c>
      <c r="J117" s="11">
        <v>7.6000000000000005</v>
      </c>
      <c r="K117" s="19">
        <f aca="true" t="shared" si="2" ref="K117:K127">J117/3.28</f>
        <v>2.3170731707317076</v>
      </c>
      <c r="L117" s="19"/>
      <c r="M117" s="19"/>
      <c r="N117" s="19"/>
      <c r="O117" s="19"/>
      <c r="P117" s="16"/>
      <c r="Q117" s="17"/>
      <c r="R117" s="17"/>
      <c r="T117" s="21"/>
      <c r="U117" s="7"/>
      <c r="Z117" s="23"/>
      <c r="AB117" s="23"/>
      <c r="AD117" s="23"/>
      <c r="AF117" s="23"/>
    </row>
    <row r="118" spans="1:32" s="5" customFormat="1" ht="12.75">
      <c r="A118" s="6">
        <v>39624</v>
      </c>
      <c r="B118" s="3">
        <v>0.123</v>
      </c>
      <c r="C118" s="3">
        <v>4.51</v>
      </c>
      <c r="D118" s="5">
        <v>0.147</v>
      </c>
      <c r="E118" s="5">
        <v>18.7</v>
      </c>
      <c r="F118" s="11">
        <v>0.02</v>
      </c>
      <c r="G118" s="11">
        <v>4.99</v>
      </c>
      <c r="H118" s="11">
        <v>0.036</v>
      </c>
      <c r="I118" s="11">
        <v>6.51</v>
      </c>
      <c r="J118" s="13">
        <v>8</v>
      </c>
      <c r="K118" s="19">
        <f t="shared" si="2"/>
        <v>2.4390243902439024</v>
      </c>
      <c r="L118" s="19"/>
      <c r="M118" s="19"/>
      <c r="N118" s="19"/>
      <c r="O118" s="19"/>
      <c r="P118" s="16"/>
      <c r="Q118" s="17"/>
      <c r="R118" s="17"/>
      <c r="T118" s="21"/>
      <c r="U118" s="8"/>
      <c r="Z118" s="23"/>
      <c r="AB118" s="23"/>
      <c r="AD118" s="23"/>
      <c r="AF118" s="23"/>
    </row>
    <row r="119" spans="1:32" s="5" customFormat="1" ht="12.75">
      <c r="A119" s="6">
        <v>39631</v>
      </c>
      <c r="B119" s="3">
        <v>0.086</v>
      </c>
      <c r="C119" s="3">
        <v>4.21</v>
      </c>
      <c r="D119" s="5">
        <v>0.092</v>
      </c>
      <c r="E119" s="5">
        <v>21.1</v>
      </c>
      <c r="F119" s="11">
        <v>0.021</v>
      </c>
      <c r="G119" s="11">
        <v>3.06</v>
      </c>
      <c r="H119" s="11">
        <v>0.04</v>
      </c>
      <c r="I119" s="11">
        <v>10.02</v>
      </c>
      <c r="J119" s="11">
        <v>5.6000000000000005</v>
      </c>
      <c r="K119" s="19">
        <f t="shared" si="2"/>
        <v>1.707317073170732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7"/>
      <c r="Z119" s="23"/>
      <c r="AB119" s="23"/>
      <c r="AD119" s="23"/>
      <c r="AF119" s="23"/>
    </row>
    <row r="120" spans="1:32" s="5" customFormat="1" ht="12.75">
      <c r="A120" s="6">
        <v>39638</v>
      </c>
      <c r="B120" s="3">
        <v>0.112</v>
      </c>
      <c r="C120" s="3">
        <v>1.28</v>
      </c>
      <c r="D120" s="5">
        <v>0.108</v>
      </c>
      <c r="E120" s="5">
        <v>27.39</v>
      </c>
      <c r="F120" s="11">
        <v>0.032</v>
      </c>
      <c r="G120" s="11">
        <v>6.8100000000000005</v>
      </c>
      <c r="H120" s="11">
        <v>0.06</v>
      </c>
      <c r="I120" s="11">
        <v>12.26</v>
      </c>
      <c r="J120" s="11">
        <v>5.7</v>
      </c>
      <c r="K120" s="19">
        <f t="shared" si="2"/>
        <v>1.7378048780487807</v>
      </c>
      <c r="L120" s="19"/>
      <c r="M120" s="19"/>
      <c r="N120" s="19"/>
      <c r="O120" s="19"/>
      <c r="P120" s="19"/>
      <c r="Q120" s="19"/>
      <c r="R120" s="19"/>
      <c r="S120" s="19"/>
      <c r="T120" s="19"/>
      <c r="U120" s="7"/>
      <c r="Z120" s="23"/>
      <c r="AB120" s="23"/>
      <c r="AD120" s="23"/>
      <c r="AF120" s="23"/>
    </row>
    <row r="121" spans="1:32" s="5" customFormat="1" ht="12.75">
      <c r="A121" s="6">
        <v>39654</v>
      </c>
      <c r="B121" s="3">
        <v>0.069</v>
      </c>
      <c r="C121" s="3">
        <v>4.31</v>
      </c>
      <c r="D121" s="5">
        <v>0.087</v>
      </c>
      <c r="E121" s="5">
        <v>12.15</v>
      </c>
      <c r="F121" s="11">
        <v>0.022</v>
      </c>
      <c r="G121" s="11">
        <v>3.72</v>
      </c>
      <c r="H121" s="11">
        <v>0.046</v>
      </c>
      <c r="I121" s="12">
        <v>12.4</v>
      </c>
      <c r="J121" s="11">
        <v>5.3</v>
      </c>
      <c r="K121" s="19">
        <f t="shared" si="2"/>
        <v>1.6158536585365855</v>
      </c>
      <c r="L121" s="19"/>
      <c r="M121" s="19"/>
      <c r="N121" s="19"/>
      <c r="O121" s="19"/>
      <c r="P121" s="19"/>
      <c r="Q121" s="19"/>
      <c r="R121" s="19"/>
      <c r="S121" s="19"/>
      <c r="T121" s="19"/>
      <c r="U121" s="7"/>
      <c r="Z121" s="23"/>
      <c r="AB121" s="23"/>
      <c r="AD121" s="23"/>
      <c r="AF121" s="23"/>
    </row>
    <row r="122" spans="1:32" s="5" customFormat="1" ht="12.75">
      <c r="A122" s="6">
        <v>39660</v>
      </c>
      <c r="B122" s="3">
        <v>0.053</v>
      </c>
      <c r="C122" s="3">
        <v>2.94</v>
      </c>
      <c r="D122" s="5">
        <v>0.069</v>
      </c>
      <c r="E122" s="5">
        <v>13.77</v>
      </c>
      <c r="F122" s="11">
        <v>0.023</v>
      </c>
      <c r="G122" s="11">
        <v>3.25</v>
      </c>
      <c r="H122" s="11">
        <v>0.051</v>
      </c>
      <c r="I122" s="11">
        <v>14.49</v>
      </c>
      <c r="J122" s="11">
        <v>4.2</v>
      </c>
      <c r="K122" s="19">
        <f t="shared" si="2"/>
        <v>1.2804878048780488</v>
      </c>
      <c r="L122" s="19"/>
      <c r="M122" s="19"/>
      <c r="N122" s="19"/>
      <c r="O122" s="19"/>
      <c r="P122" s="19"/>
      <c r="Q122" s="19"/>
      <c r="R122" s="19"/>
      <c r="S122" s="19"/>
      <c r="T122" s="19"/>
      <c r="U122" s="7"/>
      <c r="Z122" s="23"/>
      <c r="AB122" s="23"/>
      <c r="AD122" s="23"/>
      <c r="AF122" s="23"/>
    </row>
    <row r="123" spans="1:32" s="5" customFormat="1" ht="12.75">
      <c r="A123" s="6">
        <v>39667</v>
      </c>
      <c r="B123" s="3">
        <v>0.041</v>
      </c>
      <c r="C123" s="3">
        <v>9.23</v>
      </c>
      <c r="D123" s="5">
        <v>0.08</v>
      </c>
      <c r="E123" s="5">
        <v>15.71</v>
      </c>
      <c r="F123" s="11">
        <v>0.041</v>
      </c>
      <c r="G123" s="11">
        <v>13.96</v>
      </c>
      <c r="H123" s="11">
        <v>0.061</v>
      </c>
      <c r="I123" s="11">
        <v>16.51</v>
      </c>
      <c r="J123" s="11">
        <v>3.2</v>
      </c>
      <c r="K123" s="19">
        <f t="shared" si="2"/>
        <v>0.9756097560975611</v>
      </c>
      <c r="L123" s="19"/>
      <c r="M123" s="19"/>
      <c r="N123" s="19"/>
      <c r="O123" s="19"/>
      <c r="P123" s="19"/>
      <c r="Q123" s="19"/>
      <c r="R123" s="19"/>
      <c r="S123" s="19"/>
      <c r="T123" s="19"/>
      <c r="U123" s="7"/>
      <c r="Z123" s="23"/>
      <c r="AB123" s="23"/>
      <c r="AD123" s="23"/>
      <c r="AF123" s="23"/>
    </row>
    <row r="124" spans="1:32" s="5" customFormat="1" ht="12.75">
      <c r="A124" s="6">
        <v>39673</v>
      </c>
      <c r="B124" s="3">
        <v>0.039</v>
      </c>
      <c r="C124" s="3">
        <v>3.65</v>
      </c>
      <c r="D124" s="5">
        <v>0.056</v>
      </c>
      <c r="E124" s="5">
        <v>9.47</v>
      </c>
      <c r="F124" s="11">
        <v>0.039</v>
      </c>
      <c r="G124" s="11">
        <v>9.72</v>
      </c>
      <c r="H124" s="11">
        <v>0.06</v>
      </c>
      <c r="I124" s="11">
        <v>12.280000000000001</v>
      </c>
      <c r="J124" s="11">
        <v>3.6</v>
      </c>
      <c r="K124" s="19">
        <f t="shared" si="2"/>
        <v>1.0975609756097562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7"/>
      <c r="Z124" s="23"/>
      <c r="AB124" s="23"/>
      <c r="AD124" s="23"/>
      <c r="AF124" s="23"/>
    </row>
    <row r="125" spans="1:32" s="5" customFormat="1" ht="12.75">
      <c r="A125" s="6">
        <v>39681</v>
      </c>
      <c r="B125" s="3">
        <v>0.064</v>
      </c>
      <c r="C125" s="3">
        <v>6.95</v>
      </c>
      <c r="D125" s="5">
        <v>0.087</v>
      </c>
      <c r="E125" s="5">
        <v>14.27</v>
      </c>
      <c r="F125" s="11">
        <v>0.027</v>
      </c>
      <c r="G125" s="11">
        <v>5.9</v>
      </c>
      <c r="H125" s="11">
        <v>0.045</v>
      </c>
      <c r="I125" s="11">
        <v>10.04</v>
      </c>
      <c r="J125" s="14">
        <v>5.2</v>
      </c>
      <c r="K125" s="19">
        <f t="shared" si="2"/>
        <v>1.5853658536585367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9"/>
      <c r="Z125" s="23"/>
      <c r="AB125" s="23"/>
      <c r="AD125" s="23"/>
      <c r="AF125" s="23"/>
    </row>
    <row r="126" spans="1:32" s="5" customFormat="1" ht="12.75">
      <c r="A126" s="6">
        <v>39688</v>
      </c>
      <c r="B126" s="3">
        <v>0.052</v>
      </c>
      <c r="C126" s="3">
        <v>3.1</v>
      </c>
      <c r="D126" s="5">
        <v>0.046</v>
      </c>
      <c r="E126" s="5">
        <v>19.9</v>
      </c>
      <c r="F126" s="11">
        <v>0.019</v>
      </c>
      <c r="G126" s="11">
        <v>4.4</v>
      </c>
      <c r="H126" s="11">
        <v>0.045</v>
      </c>
      <c r="I126" s="11">
        <v>10.6</v>
      </c>
      <c r="J126" s="14">
        <v>4.2</v>
      </c>
      <c r="K126" s="19">
        <f t="shared" si="2"/>
        <v>1.2804878048780488</v>
      </c>
      <c r="L126" s="19"/>
      <c r="M126" s="19"/>
      <c r="N126" s="19"/>
      <c r="O126" s="19"/>
      <c r="P126" s="19"/>
      <c r="Q126" s="19"/>
      <c r="R126" s="19"/>
      <c r="S126" s="19"/>
      <c r="T126" s="19"/>
      <c r="U126" s="9"/>
      <c r="Z126" s="23"/>
      <c r="AB126" s="23"/>
      <c r="AD126" s="23"/>
      <c r="AF126" s="23"/>
    </row>
    <row r="127" spans="1:32" s="5" customFormat="1" ht="12.75">
      <c r="A127" s="6">
        <v>39696</v>
      </c>
      <c r="B127" s="3">
        <v>0.014</v>
      </c>
      <c r="D127" s="5">
        <v>0.038</v>
      </c>
      <c r="E127" s="5">
        <v>4.5</v>
      </c>
      <c r="F127" s="11">
        <v>0.016</v>
      </c>
      <c r="G127" s="14"/>
      <c r="H127" s="11">
        <v>0.022</v>
      </c>
      <c r="I127" s="11">
        <v>2.8000000000000003</v>
      </c>
      <c r="J127" s="14">
        <v>6.2</v>
      </c>
      <c r="K127" s="19">
        <f t="shared" si="2"/>
        <v>1.8902439024390245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9"/>
      <c r="W127" s="3"/>
      <c r="Z127" s="23"/>
      <c r="AB127" s="23"/>
      <c r="AD127" s="23"/>
      <c r="AF127" s="23"/>
    </row>
    <row r="128" spans="1:32" s="5" customFormat="1" ht="12.75">
      <c r="A128" s="6">
        <v>39709</v>
      </c>
      <c r="B128" s="3">
        <v>0.039</v>
      </c>
      <c r="D128" s="5">
        <v>0.068</v>
      </c>
      <c r="F128" s="11">
        <v>0.017</v>
      </c>
      <c r="G128" s="14"/>
      <c r="H128" s="11">
        <v>0.045</v>
      </c>
      <c r="I128" s="14"/>
      <c r="J128" s="1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W128" s="3"/>
      <c r="Z128" s="23"/>
      <c r="AB128" s="23"/>
      <c r="AD128" s="23"/>
      <c r="AF128" s="23"/>
    </row>
    <row r="129" spans="1:32" s="5" customFormat="1" ht="12.75">
      <c r="A129" s="6">
        <v>39717</v>
      </c>
      <c r="B129" s="3">
        <v>0.104</v>
      </c>
      <c r="D129" s="5">
        <v>0.215</v>
      </c>
      <c r="F129" s="11">
        <v>0.014</v>
      </c>
      <c r="G129" s="14"/>
      <c r="H129" s="11">
        <v>0.023</v>
      </c>
      <c r="I129" s="14"/>
      <c r="J129" s="1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W129" s="3"/>
      <c r="Z129" s="23"/>
      <c r="AB129" s="23"/>
      <c r="AD129" s="23"/>
      <c r="AF129" s="23"/>
    </row>
    <row r="130" spans="1:32" s="5" customFormat="1" ht="12.75">
      <c r="A130" s="6">
        <v>39723</v>
      </c>
      <c r="B130" s="3">
        <v>0.105</v>
      </c>
      <c r="D130" s="5">
        <v>0.052</v>
      </c>
      <c r="F130" s="11">
        <v>0.009</v>
      </c>
      <c r="G130" s="14"/>
      <c r="H130" s="11">
        <v>0.017</v>
      </c>
      <c r="I130" s="14"/>
      <c r="J130" s="1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W130" s="3"/>
      <c r="Z130" s="23"/>
      <c r="AB130" s="23"/>
      <c r="AD130" s="23"/>
      <c r="AF130" s="23"/>
    </row>
    <row r="131" spans="1:32" s="5" customFormat="1" ht="12.75">
      <c r="A131" s="6">
        <v>39737</v>
      </c>
      <c r="B131" s="3">
        <v>0.05</v>
      </c>
      <c r="D131" s="5">
        <v>0.016</v>
      </c>
      <c r="F131" s="11">
        <v>0.008</v>
      </c>
      <c r="G131" s="14"/>
      <c r="H131" s="11">
        <v>0.011</v>
      </c>
      <c r="I131" s="14"/>
      <c r="J131" s="1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W131" s="3"/>
      <c r="Z131" s="23"/>
      <c r="AB131" s="23"/>
      <c r="AD131" s="23"/>
      <c r="AF131" s="23"/>
    </row>
    <row r="132" spans="1:32" s="5" customFormat="1" ht="12.75">
      <c r="A132" s="6">
        <v>39738</v>
      </c>
      <c r="B132" s="3">
        <v>0.009</v>
      </c>
      <c r="D132" s="5">
        <v>0.073</v>
      </c>
      <c r="F132" s="11">
        <v>0.007</v>
      </c>
      <c r="G132" s="14"/>
      <c r="H132" s="11">
        <v>0.012</v>
      </c>
      <c r="I132" s="14"/>
      <c r="J132" s="1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W132" s="3"/>
      <c r="Z132" s="23"/>
      <c r="AB132" s="23"/>
      <c r="AD132" s="23"/>
      <c r="AF132" s="23"/>
    </row>
    <row r="133" spans="1:32" s="5" customFormat="1" ht="12.75">
      <c r="A133" s="6">
        <v>39741</v>
      </c>
      <c r="B133" s="3">
        <v>0.032</v>
      </c>
      <c r="D133" s="5">
        <v>0.016</v>
      </c>
      <c r="F133" s="11">
        <v>0.008</v>
      </c>
      <c r="G133" s="14"/>
      <c r="H133" s="11">
        <v>0.01</v>
      </c>
      <c r="I133" s="14"/>
      <c r="J133" s="1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W133" s="3"/>
      <c r="Z133" s="23"/>
      <c r="AB133" s="23"/>
      <c r="AD133" s="23"/>
      <c r="AF133" s="23"/>
    </row>
    <row r="134" spans="1:32" s="5" customFormat="1" ht="12.75">
      <c r="A134" s="6">
        <v>39745</v>
      </c>
      <c r="B134" s="3">
        <v>0.017</v>
      </c>
      <c r="D134" s="5">
        <v>0.029</v>
      </c>
      <c r="F134" s="11">
        <v>0.01</v>
      </c>
      <c r="G134" s="14"/>
      <c r="H134" s="11">
        <v>0.01</v>
      </c>
      <c r="I134" s="14"/>
      <c r="J134" s="1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W134" s="3"/>
      <c r="Z134" s="23"/>
      <c r="AB134" s="23"/>
      <c r="AD134" s="23"/>
      <c r="AF134" s="23"/>
    </row>
    <row r="135" spans="1:32" s="5" customFormat="1" ht="12.75">
      <c r="A135" s="6">
        <v>39748</v>
      </c>
      <c r="B135" s="3">
        <v>0.143</v>
      </c>
      <c r="D135" s="5">
        <v>0.17</v>
      </c>
      <c r="F135" s="11">
        <v>0.0095</v>
      </c>
      <c r="G135" s="14"/>
      <c r="H135" s="11">
        <v>0.011</v>
      </c>
      <c r="I135" s="14"/>
      <c r="J135" s="1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W135" s="3"/>
      <c r="Z135" s="23"/>
      <c r="AB135" s="23"/>
      <c r="AD135" s="23"/>
      <c r="AF135" s="23"/>
    </row>
    <row r="136" spans="1:32" s="5" customFormat="1" ht="12.75">
      <c r="A136" s="6">
        <v>39749</v>
      </c>
      <c r="B136" s="3">
        <v>0.2465</v>
      </c>
      <c r="D136" s="5">
        <v>0.0755</v>
      </c>
      <c r="F136" s="11">
        <v>0.009</v>
      </c>
      <c r="G136" s="14"/>
      <c r="H136" s="11">
        <v>0.011</v>
      </c>
      <c r="I136" s="14"/>
      <c r="J136" s="14"/>
      <c r="W136" s="3"/>
      <c r="Z136" s="23"/>
      <c r="AB136" s="23"/>
      <c r="AD136" s="23"/>
      <c r="AF136" s="23"/>
    </row>
    <row r="137" spans="1:32" s="5" customFormat="1" ht="12.75">
      <c r="A137" s="6">
        <v>39750</v>
      </c>
      <c r="B137" s="3">
        <v>0.258</v>
      </c>
      <c r="D137" s="5">
        <v>0.1775</v>
      </c>
      <c r="F137" s="11">
        <v>0.0085</v>
      </c>
      <c r="G137" s="14"/>
      <c r="H137" s="11">
        <v>0.0105</v>
      </c>
      <c r="I137" s="14"/>
      <c r="J137" s="14"/>
      <c r="W137" s="3"/>
      <c r="Z137" s="23"/>
      <c r="AB137" s="23"/>
      <c r="AD137" s="23"/>
      <c r="AF137" s="23"/>
    </row>
    <row r="138" spans="1:32" s="5" customFormat="1" ht="12.75">
      <c r="A138" s="6">
        <v>39751</v>
      </c>
      <c r="B138" s="3">
        <v>0.1545</v>
      </c>
      <c r="D138" s="5">
        <v>0.0575</v>
      </c>
      <c r="F138" s="11">
        <v>0.0095</v>
      </c>
      <c r="G138" s="14"/>
      <c r="H138" s="11">
        <v>0.01</v>
      </c>
      <c r="I138" s="14"/>
      <c r="J138" s="14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W138" s="3"/>
      <c r="Z138" s="23"/>
      <c r="AB138" s="23"/>
      <c r="AD138" s="23"/>
      <c r="AF138" s="23"/>
    </row>
    <row r="139" spans="1:32" s="5" customFormat="1" ht="15.75">
      <c r="A139" s="6">
        <v>39752</v>
      </c>
      <c r="B139" s="3">
        <v>0.112</v>
      </c>
      <c r="D139" s="5">
        <v>0.0515</v>
      </c>
      <c r="F139" s="26"/>
      <c r="G139" s="14"/>
      <c r="H139" s="11">
        <v>0.01</v>
      </c>
      <c r="I139" s="14"/>
      <c r="J139" s="14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W139" s="3"/>
      <c r="X139" s="27" t="s">
        <v>3</v>
      </c>
      <c r="Z139" s="23"/>
      <c r="AB139" s="23"/>
      <c r="AD139" s="23"/>
      <c r="AF139" s="23"/>
    </row>
    <row r="140" s="5" customFormat="1" ht="12.75">
      <c r="A140" s="20"/>
    </row>
    <row r="141" spans="1:27" s="5" customFormat="1" ht="15.75">
      <c r="A141" s="20" t="s">
        <v>7</v>
      </c>
      <c r="B141" s="5" t="s">
        <v>8</v>
      </c>
      <c r="C141" s="5" t="s">
        <v>9</v>
      </c>
      <c r="K141" s="9"/>
      <c r="L141" s="9"/>
      <c r="M141" s="5" t="s">
        <v>7</v>
      </c>
      <c r="N141" s="5" t="s">
        <v>8</v>
      </c>
      <c r="O141" s="5" t="s">
        <v>9</v>
      </c>
      <c r="W141" s="9"/>
      <c r="X141" s="5" t="s">
        <v>4</v>
      </c>
      <c r="AA141" s="27"/>
    </row>
    <row r="142" spans="1:37" s="5" customFormat="1" ht="12.75">
      <c r="A142" s="20"/>
      <c r="B142" s="9" t="s">
        <v>10</v>
      </c>
      <c r="C142" s="9"/>
      <c r="D142" s="9" t="s">
        <v>11</v>
      </c>
      <c r="E142" s="9"/>
      <c r="F142" s="9" t="s">
        <v>12</v>
      </c>
      <c r="G142" s="9"/>
      <c r="H142" s="9" t="s">
        <v>13</v>
      </c>
      <c r="K142" s="5" t="s">
        <v>22</v>
      </c>
      <c r="L142" s="9"/>
      <c r="N142" s="9" t="s">
        <v>30</v>
      </c>
      <c r="O142" s="9"/>
      <c r="P142" s="9" t="s">
        <v>31</v>
      </c>
      <c r="Q142" s="9"/>
      <c r="R142" s="9" t="s">
        <v>32</v>
      </c>
      <c r="S142" s="9"/>
      <c r="T142" s="9" t="s">
        <v>33</v>
      </c>
      <c r="V142" s="5" t="s">
        <v>22</v>
      </c>
      <c r="W142" s="9"/>
      <c r="X142" s="9" t="s">
        <v>10</v>
      </c>
      <c r="Y142" s="9"/>
      <c r="Z142" s="9" t="s">
        <v>11</v>
      </c>
      <c r="AA142" s="9"/>
      <c r="AB142" s="9" t="s">
        <v>12</v>
      </c>
      <c r="AC142" s="9"/>
      <c r="AD142" s="9" t="s">
        <v>13</v>
      </c>
      <c r="AF142" s="5" t="s">
        <v>22</v>
      </c>
      <c r="AG142" s="9"/>
      <c r="AI142" s="9"/>
      <c r="AK142" s="9"/>
    </row>
    <row r="143" spans="1:39" s="5" customFormat="1" ht="12.75">
      <c r="A143" s="20"/>
      <c r="B143" s="9" t="s">
        <v>0</v>
      </c>
      <c r="C143" s="9" t="s">
        <v>1</v>
      </c>
      <c r="D143" s="9" t="s">
        <v>0</v>
      </c>
      <c r="E143" s="9" t="s">
        <v>1</v>
      </c>
      <c r="F143" s="9" t="s">
        <v>0</v>
      </c>
      <c r="G143" s="9" t="s">
        <v>1</v>
      </c>
      <c r="H143" s="9" t="s">
        <v>0</v>
      </c>
      <c r="I143" s="9" t="s">
        <v>1</v>
      </c>
      <c r="J143" s="9" t="s">
        <v>2</v>
      </c>
      <c r="K143" s="9" t="s">
        <v>2</v>
      </c>
      <c r="L143" s="9"/>
      <c r="N143" s="9" t="s">
        <v>0</v>
      </c>
      <c r="O143" s="9" t="s">
        <v>1</v>
      </c>
      <c r="P143" s="9" t="s">
        <v>0</v>
      </c>
      <c r="Q143" s="9" t="s">
        <v>1</v>
      </c>
      <c r="R143" s="9" t="s">
        <v>0</v>
      </c>
      <c r="S143" s="9" t="s">
        <v>1</v>
      </c>
      <c r="T143" s="9" t="s">
        <v>0</v>
      </c>
      <c r="U143" s="9" t="s">
        <v>1</v>
      </c>
      <c r="V143" s="9" t="s">
        <v>2</v>
      </c>
      <c r="W143" s="9"/>
      <c r="X143" s="9" t="s">
        <v>0</v>
      </c>
      <c r="Y143" s="9" t="s">
        <v>1</v>
      </c>
      <c r="Z143" s="9" t="s">
        <v>0</v>
      </c>
      <c r="AA143" s="9" t="s">
        <v>1</v>
      </c>
      <c r="AB143" s="9" t="s">
        <v>0</v>
      </c>
      <c r="AC143" s="9" t="s">
        <v>1</v>
      </c>
      <c r="AD143" s="9" t="s">
        <v>0</v>
      </c>
      <c r="AE143" s="9" t="s">
        <v>1</v>
      </c>
      <c r="AF143" s="9" t="s">
        <v>2</v>
      </c>
      <c r="AG143" s="9"/>
      <c r="AH143" s="9"/>
      <c r="AI143" s="9"/>
      <c r="AJ143" s="9"/>
      <c r="AK143" s="9"/>
      <c r="AL143" s="9" t="s">
        <v>4</v>
      </c>
      <c r="AM143" s="9" t="s">
        <v>5</v>
      </c>
    </row>
    <row r="144" spans="1:38" s="5" customFormat="1" ht="12.75">
      <c r="A144" s="20"/>
      <c r="AG144" s="35"/>
      <c r="AH144" s="35"/>
      <c r="AI144" s="35"/>
      <c r="AJ144" s="35"/>
      <c r="AK144" s="35"/>
      <c r="AL144" s="35" t="e">
        <f aca="true" t="shared" si="3" ref="AL144:AL153">9.81*(LN(AC145))+30.6</f>
        <v>#NUM!</v>
      </c>
    </row>
    <row r="145" spans="1:38" s="5" customFormat="1" ht="12.75">
      <c r="A145" s="20">
        <v>2000</v>
      </c>
      <c r="B145" s="32">
        <f>AVERAGE(B7:B12)</f>
        <v>0.15433333333333335</v>
      </c>
      <c r="C145" s="19">
        <f aca="true" t="shared" si="4" ref="C145:I145">AVERAGE(C7:C12)</f>
        <v>5.866666666666666</v>
      </c>
      <c r="D145" s="32">
        <f t="shared" si="4"/>
        <v>0.07083333333333335</v>
      </c>
      <c r="E145" s="19">
        <f t="shared" si="4"/>
        <v>9.700000000000001</v>
      </c>
      <c r="F145" s="32"/>
      <c r="G145" s="36"/>
      <c r="H145" s="32">
        <f t="shared" si="4"/>
        <v>0.03333333333333333</v>
      </c>
      <c r="I145" s="19">
        <f t="shared" si="4"/>
        <v>4.583333333333333</v>
      </c>
      <c r="J145" s="19"/>
      <c r="K145" s="35"/>
      <c r="L145" s="35"/>
      <c r="M145" s="5">
        <v>2000</v>
      </c>
      <c r="N145" s="35">
        <f>B145*1000</f>
        <v>154.33333333333334</v>
      </c>
      <c r="O145" s="19">
        <f>C145</f>
        <v>5.866666666666666</v>
      </c>
      <c r="P145" s="35">
        <f>D145*1000</f>
        <v>70.83333333333334</v>
      </c>
      <c r="Q145" s="19">
        <f>E145</f>
        <v>9.700000000000001</v>
      </c>
      <c r="R145" s="32"/>
      <c r="S145" s="36"/>
      <c r="T145" s="35">
        <f aca="true" t="shared" si="5" ref="T145:T154">H145*1000</f>
        <v>33.333333333333336</v>
      </c>
      <c r="U145" s="19">
        <f>I145</f>
        <v>4.583333333333333</v>
      </c>
      <c r="V145" s="19"/>
      <c r="W145" s="35"/>
      <c r="X145" s="5">
        <v>2000</v>
      </c>
      <c r="Y145" s="19">
        <f>9.81*LN(O145)+30.6</f>
        <v>47.956701677218526</v>
      </c>
      <c r="Z145" s="35"/>
      <c r="AA145" s="19">
        <f aca="true" t="shared" si="6" ref="AA145:AE154">9.81*LN(Q145)+30.6</f>
        <v>52.8895549368466</v>
      </c>
      <c r="AB145" s="35"/>
      <c r="AC145" s="19"/>
      <c r="AE145" s="19">
        <f t="shared" si="6"/>
        <v>45.53500431271026</v>
      </c>
      <c r="AF145" s="35"/>
      <c r="AG145" s="35"/>
      <c r="AH145" s="35"/>
      <c r="AI145" s="35"/>
      <c r="AJ145" s="35"/>
      <c r="AK145" s="35"/>
      <c r="AL145" s="35">
        <f t="shared" si="3"/>
        <v>65.90204038076848</v>
      </c>
    </row>
    <row r="146" spans="1:38" s="5" customFormat="1" ht="12.75">
      <c r="A146" s="20">
        <v>2001</v>
      </c>
      <c r="B146" s="32">
        <f>AVERAGE(B16:B21)</f>
        <v>0.22116666666666662</v>
      </c>
      <c r="C146" s="19">
        <f aca="true" t="shared" si="7" ref="C146:I146">AVERAGE(C16:C21)</f>
        <v>3.3000000000000003</v>
      </c>
      <c r="D146" s="32">
        <f t="shared" si="7"/>
        <v>0.18250000000000002</v>
      </c>
      <c r="E146" s="19">
        <f t="shared" si="7"/>
        <v>6.283333333333332</v>
      </c>
      <c r="F146" s="32">
        <f t="shared" si="7"/>
        <v>0.02</v>
      </c>
      <c r="G146" s="36">
        <f t="shared" si="7"/>
        <v>1.8333333333333333</v>
      </c>
      <c r="H146" s="32">
        <f t="shared" si="7"/>
        <v>0.022166666666666668</v>
      </c>
      <c r="I146" s="19">
        <f t="shared" si="7"/>
        <v>3.1999999999999993</v>
      </c>
      <c r="J146" s="19"/>
      <c r="K146" s="35"/>
      <c r="L146" s="35"/>
      <c r="M146" s="5">
        <v>2001</v>
      </c>
      <c r="N146" s="35">
        <f aca="true" t="shared" si="8" ref="N146:N154">B146*1000</f>
        <v>221.16666666666663</v>
      </c>
      <c r="O146" s="19">
        <f aca="true" t="shared" si="9" ref="O146:S154">C146</f>
        <v>3.3000000000000003</v>
      </c>
      <c r="P146" s="35">
        <f aca="true" t="shared" si="10" ref="P146:P154">D146*1000</f>
        <v>182.50000000000003</v>
      </c>
      <c r="Q146" s="19">
        <f t="shared" si="9"/>
        <v>6.283333333333332</v>
      </c>
      <c r="R146" s="35">
        <f aca="true" t="shared" si="11" ref="R146:R154">F146*1000</f>
        <v>20</v>
      </c>
      <c r="S146" s="19">
        <f t="shared" si="9"/>
        <v>1.8333333333333333</v>
      </c>
      <c r="T146" s="35">
        <f t="shared" si="5"/>
        <v>22.166666666666668</v>
      </c>
      <c r="U146" s="19">
        <f aca="true" t="shared" si="12" ref="U146:U154">I146</f>
        <v>3.1999999999999993</v>
      </c>
      <c r="V146" s="19"/>
      <c r="W146" s="35"/>
      <c r="X146" s="5">
        <v>2001</v>
      </c>
      <c r="Y146" s="19">
        <f aca="true" t="shared" si="13" ref="Y146:Y154">9.81*LN(O146)+30.6</f>
        <v>42.31237941571459</v>
      </c>
      <c r="Z146" s="35"/>
      <c r="AA146" s="19">
        <f t="shared" si="6"/>
        <v>48.62980513346618</v>
      </c>
      <c r="AB146" s="35"/>
      <c r="AC146" s="19">
        <f t="shared" si="6"/>
        <v>36.5461922330248</v>
      </c>
      <c r="AE146" s="19">
        <f t="shared" si="6"/>
        <v>42.01050944419373</v>
      </c>
      <c r="AF146" s="35"/>
      <c r="AG146" s="35"/>
      <c r="AH146" s="35"/>
      <c r="AI146" s="35"/>
      <c r="AJ146" s="35"/>
      <c r="AK146" s="35"/>
      <c r="AL146" s="35">
        <f t="shared" si="3"/>
        <v>69.25154965135368</v>
      </c>
    </row>
    <row r="147" spans="1:38" s="5" customFormat="1" ht="12.75">
      <c r="A147" s="20">
        <v>2002</v>
      </c>
      <c r="B147" s="32">
        <f>AVERAGE(B26:B27)</f>
        <v>0.08349999999999999</v>
      </c>
      <c r="C147" s="19">
        <f aca="true" t="shared" si="14" ref="C147:I147">AVERAGE(C26:C27)</f>
        <v>11.9</v>
      </c>
      <c r="D147" s="32">
        <f t="shared" si="14"/>
        <v>0.0535</v>
      </c>
      <c r="E147" s="19">
        <f t="shared" si="14"/>
        <v>6.45</v>
      </c>
      <c r="F147" s="32">
        <f t="shared" si="14"/>
        <v>0.0295</v>
      </c>
      <c r="G147" s="36">
        <f t="shared" si="14"/>
        <v>8.35</v>
      </c>
      <c r="H147" s="32">
        <f t="shared" si="14"/>
        <v>0.051</v>
      </c>
      <c r="I147" s="19">
        <f t="shared" si="14"/>
        <v>7.550000000000001</v>
      </c>
      <c r="J147" s="19"/>
      <c r="K147" s="35"/>
      <c r="L147" s="35"/>
      <c r="M147" s="5">
        <v>2002</v>
      </c>
      <c r="N147" s="35">
        <f t="shared" si="8"/>
        <v>83.49999999999999</v>
      </c>
      <c r="O147" s="19">
        <f t="shared" si="9"/>
        <v>11.9</v>
      </c>
      <c r="P147" s="35">
        <f t="shared" si="10"/>
        <v>53.5</v>
      </c>
      <c r="Q147" s="19">
        <f t="shared" si="9"/>
        <v>6.45</v>
      </c>
      <c r="R147" s="35">
        <f t="shared" si="11"/>
        <v>29.5</v>
      </c>
      <c r="S147" s="19">
        <f t="shared" si="9"/>
        <v>8.35</v>
      </c>
      <c r="T147" s="35">
        <f t="shared" si="5"/>
        <v>51</v>
      </c>
      <c r="U147" s="19">
        <f t="shared" si="12"/>
        <v>7.550000000000001</v>
      </c>
      <c r="V147" s="19"/>
      <c r="W147" s="35"/>
      <c r="X147" s="5">
        <v>2002</v>
      </c>
      <c r="Y147" s="19">
        <f t="shared" si="13"/>
        <v>54.894841705152515</v>
      </c>
      <c r="Z147" s="35"/>
      <c r="AA147" s="19">
        <f t="shared" si="6"/>
        <v>48.886626083223355</v>
      </c>
      <c r="AB147" s="35"/>
      <c r="AC147" s="19">
        <f t="shared" si="6"/>
        <v>51.41938569624372</v>
      </c>
      <c r="AE147" s="19">
        <f t="shared" si="6"/>
        <v>50.431381595589755</v>
      </c>
      <c r="AF147" s="35"/>
      <c r="AG147" s="35"/>
      <c r="AH147" s="35"/>
      <c r="AI147" s="35"/>
      <c r="AJ147" s="35"/>
      <c r="AK147" s="35"/>
      <c r="AL147" s="35">
        <f t="shared" si="3"/>
        <v>67.14569183027595</v>
      </c>
    </row>
    <row r="148" spans="1:38" s="5" customFormat="1" ht="12.75">
      <c r="A148" s="20">
        <v>2003</v>
      </c>
      <c r="B148" s="32">
        <f>AVERAGE(B30:B35)</f>
        <v>0.09983333333333334</v>
      </c>
      <c r="C148" s="19">
        <f aca="true" t="shared" si="15" ref="C148:I148">AVERAGE(C30:C35)</f>
        <v>4.333333333333333</v>
      </c>
      <c r="D148" s="32">
        <f t="shared" si="15"/>
        <v>0.06983333333333333</v>
      </c>
      <c r="E148" s="19">
        <f t="shared" si="15"/>
        <v>5.983333333333333</v>
      </c>
      <c r="F148" s="32">
        <f t="shared" si="15"/>
        <v>0.023000000000000003</v>
      </c>
      <c r="G148" s="36">
        <f t="shared" si="15"/>
        <v>3.033333333333333</v>
      </c>
      <c r="H148" s="32">
        <f t="shared" si="15"/>
        <v>0.05233333333333332</v>
      </c>
      <c r="I148" s="19">
        <f t="shared" si="15"/>
        <v>5.6000000000000005</v>
      </c>
      <c r="J148" s="19"/>
      <c r="K148" s="35"/>
      <c r="L148" s="35"/>
      <c r="M148" s="5">
        <v>2003</v>
      </c>
      <c r="N148" s="35">
        <f t="shared" si="8"/>
        <v>99.83333333333334</v>
      </c>
      <c r="O148" s="19">
        <f t="shared" si="9"/>
        <v>4.333333333333333</v>
      </c>
      <c r="P148" s="35">
        <f t="shared" si="10"/>
        <v>69.83333333333333</v>
      </c>
      <c r="Q148" s="19">
        <f t="shared" si="9"/>
        <v>5.983333333333333</v>
      </c>
      <c r="R148" s="35">
        <f t="shared" si="11"/>
        <v>23.000000000000004</v>
      </c>
      <c r="S148" s="19">
        <f t="shared" si="9"/>
        <v>3.033333333333333</v>
      </c>
      <c r="T148" s="35">
        <f t="shared" si="5"/>
        <v>52.33333333333332</v>
      </c>
      <c r="U148" s="19">
        <f t="shared" si="12"/>
        <v>5.6000000000000005</v>
      </c>
      <c r="V148" s="19"/>
      <c r="W148" s="35"/>
      <c r="X148" s="5">
        <v>2003</v>
      </c>
      <c r="Y148" s="19">
        <f t="shared" si="13"/>
        <v>44.98476664486352</v>
      </c>
      <c r="Z148" s="35"/>
      <c r="AA148" s="19">
        <f t="shared" si="6"/>
        <v>48.14987247567121</v>
      </c>
      <c r="AB148" s="35"/>
      <c r="AC148" s="19">
        <f t="shared" si="6"/>
        <v>41.48578544482456</v>
      </c>
      <c r="AE148" s="19">
        <f t="shared" si="6"/>
        <v>47.500340323840234</v>
      </c>
      <c r="AF148" s="35"/>
      <c r="AG148" s="35"/>
      <c r="AH148" s="35"/>
      <c r="AI148" s="35"/>
      <c r="AJ148" s="35"/>
      <c r="AK148" s="35"/>
      <c r="AL148" s="35">
        <f t="shared" si="3"/>
        <v>67.49762025105683</v>
      </c>
    </row>
    <row r="149" spans="1:38" s="5" customFormat="1" ht="12.75">
      <c r="A149" s="20">
        <v>2004</v>
      </c>
      <c r="B149" s="32">
        <f>AVERAGE(B39:B43)</f>
        <v>0.18519999999999998</v>
      </c>
      <c r="C149" s="19">
        <f aca="true" t="shared" si="16" ref="C149:I149">AVERAGE(C39:C43)</f>
        <v>2.92</v>
      </c>
      <c r="D149" s="32">
        <f t="shared" si="16"/>
        <v>0.2514</v>
      </c>
      <c r="E149" s="19">
        <f t="shared" si="16"/>
        <v>2.38</v>
      </c>
      <c r="F149" s="32">
        <f t="shared" si="16"/>
        <v>0.0264</v>
      </c>
      <c r="G149" s="36">
        <f t="shared" si="16"/>
        <v>3.54</v>
      </c>
      <c r="H149" s="32">
        <f t="shared" si="16"/>
        <v>0.0318</v>
      </c>
      <c r="I149" s="19">
        <f t="shared" si="16"/>
        <v>4.58</v>
      </c>
      <c r="J149" s="19"/>
      <c r="K149" s="35"/>
      <c r="L149" s="35"/>
      <c r="M149" s="5">
        <v>2004</v>
      </c>
      <c r="N149" s="35">
        <f t="shared" si="8"/>
        <v>185.2</v>
      </c>
      <c r="O149" s="19">
        <f t="shared" si="9"/>
        <v>2.92</v>
      </c>
      <c r="P149" s="35">
        <f t="shared" si="10"/>
        <v>251.4</v>
      </c>
      <c r="Q149" s="19">
        <f t="shared" si="9"/>
        <v>2.38</v>
      </c>
      <c r="R149" s="35">
        <f t="shared" si="11"/>
        <v>26.4</v>
      </c>
      <c r="S149" s="19">
        <f t="shared" si="9"/>
        <v>3.54</v>
      </c>
      <c r="T149" s="35">
        <f t="shared" si="5"/>
        <v>31.8</v>
      </c>
      <c r="U149" s="19">
        <f t="shared" si="12"/>
        <v>4.58</v>
      </c>
      <c r="V149" s="19"/>
      <c r="W149" s="35"/>
      <c r="X149" s="5">
        <v>2004</v>
      </c>
      <c r="Y149" s="19">
        <f t="shared" si="13"/>
        <v>41.11223527570867</v>
      </c>
      <c r="Z149" s="35"/>
      <c r="AA149" s="19">
        <f t="shared" si="6"/>
        <v>39.106255784173996</v>
      </c>
      <c r="AB149" s="35"/>
      <c r="AC149" s="19">
        <f t="shared" si="6"/>
        <v>43.00108319329915</v>
      </c>
      <c r="AE149" s="19">
        <f t="shared" si="6"/>
        <v>45.52786717161698</v>
      </c>
      <c r="AF149" s="35"/>
      <c r="AG149" s="35"/>
      <c r="AH149" s="35"/>
      <c r="AI149" s="35"/>
      <c r="AJ149" s="35"/>
      <c r="AK149" s="35"/>
      <c r="AL149" s="35">
        <f t="shared" si="3"/>
        <v>69.52872473976313</v>
      </c>
    </row>
    <row r="150" spans="1:39" s="5" customFormat="1" ht="12.75">
      <c r="A150" s="20">
        <v>2005</v>
      </c>
      <c r="B150" s="32">
        <f>AVERAGE(B50:B52)</f>
        <v>0.05366666666666667</v>
      </c>
      <c r="C150" s="32">
        <f aca="true" t="shared" si="17" ref="C150:J150">AVERAGE(C50:C52)</f>
        <v>4.54</v>
      </c>
      <c r="D150" s="32">
        <f t="shared" si="17"/>
        <v>0.12266666666666666</v>
      </c>
      <c r="E150" s="32">
        <f t="shared" si="17"/>
        <v>29.213333333333328</v>
      </c>
      <c r="F150" s="32">
        <f t="shared" si="17"/>
        <v>0.04133333333333333</v>
      </c>
      <c r="G150" s="32">
        <f t="shared" si="17"/>
        <v>9.703333333333333</v>
      </c>
      <c r="H150" s="32">
        <f t="shared" si="17"/>
        <v>0.06633333333333334</v>
      </c>
      <c r="I150" s="32">
        <f t="shared" si="17"/>
        <v>12.68</v>
      </c>
      <c r="J150" s="32">
        <f t="shared" si="17"/>
        <v>2.6666666666666665</v>
      </c>
      <c r="K150" s="19">
        <f>J150/3.28</f>
        <v>0.8130081300813008</v>
      </c>
      <c r="L150" s="35"/>
      <c r="M150" s="5">
        <v>2005</v>
      </c>
      <c r="N150" s="35">
        <f t="shared" si="8"/>
        <v>53.66666666666667</v>
      </c>
      <c r="O150" s="19">
        <f t="shared" si="9"/>
        <v>4.54</v>
      </c>
      <c r="P150" s="35">
        <f t="shared" si="10"/>
        <v>122.66666666666666</v>
      </c>
      <c r="Q150" s="19">
        <f t="shared" si="9"/>
        <v>29.213333333333328</v>
      </c>
      <c r="R150" s="35">
        <f t="shared" si="11"/>
        <v>41.333333333333336</v>
      </c>
      <c r="S150" s="19">
        <f t="shared" si="9"/>
        <v>9.703333333333333</v>
      </c>
      <c r="T150" s="35">
        <f t="shared" si="5"/>
        <v>66.33333333333334</v>
      </c>
      <c r="U150" s="19">
        <f t="shared" si="12"/>
        <v>12.68</v>
      </c>
      <c r="V150" s="32">
        <f>J150</f>
        <v>2.6666666666666665</v>
      </c>
      <c r="W150" s="19">
        <f>V150/3.28</f>
        <v>0.8130081300813008</v>
      </c>
      <c r="X150" s="5">
        <v>2005</v>
      </c>
      <c r="Y150" s="19">
        <f t="shared" si="13"/>
        <v>45.44181398824245</v>
      </c>
      <c r="Z150" s="35"/>
      <c r="AA150" s="19">
        <f t="shared" si="6"/>
        <v>63.705073467640325</v>
      </c>
      <c r="AB150" s="35"/>
      <c r="AC150" s="19">
        <f t="shared" si="6"/>
        <v>52.89292549176723</v>
      </c>
      <c r="AE150" s="19">
        <f t="shared" si="6"/>
        <v>55.517654559779075</v>
      </c>
      <c r="AF150" s="35"/>
      <c r="AG150" s="35"/>
      <c r="AH150" s="35"/>
      <c r="AI150" s="35"/>
      <c r="AJ150" s="35"/>
      <c r="AK150" s="35"/>
      <c r="AL150" s="35">
        <f t="shared" si="3"/>
        <v>69.28481617202948</v>
      </c>
      <c r="AM150" s="35">
        <f>60-14.41*LN(J151)</f>
        <v>32.324264365166556</v>
      </c>
    </row>
    <row r="151" spans="1:39" s="5" customFormat="1" ht="12.75">
      <c r="A151" s="20">
        <v>2006</v>
      </c>
      <c r="B151" s="32">
        <f>AVERAGE(B76:B80)</f>
        <v>0.09459999999999999</v>
      </c>
      <c r="C151" s="32">
        <f aca="true" t="shared" si="18" ref="C151:J151">AVERAGE(C76:C80)</f>
        <v>10.68</v>
      </c>
      <c r="D151" s="32">
        <f t="shared" si="18"/>
        <v>0.0538</v>
      </c>
      <c r="E151" s="32">
        <f t="shared" si="18"/>
        <v>8.333333333333332</v>
      </c>
      <c r="F151" s="32">
        <f t="shared" si="18"/>
        <v>0.0324</v>
      </c>
      <c r="G151" s="32">
        <f t="shared" si="18"/>
        <v>8.5</v>
      </c>
      <c r="H151" s="32">
        <f t="shared" si="18"/>
        <v>0.0258</v>
      </c>
      <c r="I151" s="32">
        <f t="shared" si="18"/>
        <v>7.186666666666667</v>
      </c>
      <c r="J151" s="32">
        <f t="shared" si="18"/>
        <v>6.825</v>
      </c>
      <c r="K151" s="19">
        <f>J151/3.28</f>
        <v>2.0807926829268295</v>
      </c>
      <c r="L151" s="35"/>
      <c r="M151" s="5">
        <v>2006</v>
      </c>
      <c r="N151" s="35">
        <f t="shared" si="8"/>
        <v>94.6</v>
      </c>
      <c r="O151" s="19">
        <f t="shared" si="9"/>
        <v>10.68</v>
      </c>
      <c r="P151" s="35">
        <f t="shared" si="10"/>
        <v>53.8</v>
      </c>
      <c r="Q151" s="19">
        <f t="shared" si="9"/>
        <v>8.333333333333332</v>
      </c>
      <c r="R151" s="35">
        <f t="shared" si="11"/>
        <v>32.4</v>
      </c>
      <c r="S151" s="19">
        <f t="shared" si="9"/>
        <v>8.5</v>
      </c>
      <c r="T151" s="35">
        <f t="shared" si="5"/>
        <v>25.8</v>
      </c>
      <c r="U151" s="19">
        <f t="shared" si="12"/>
        <v>7.186666666666667</v>
      </c>
      <c r="V151" s="32">
        <f>J151</f>
        <v>6.825</v>
      </c>
      <c r="W151" s="19">
        <f>V151/3.28</f>
        <v>2.0807926829268295</v>
      </c>
      <c r="X151" s="5">
        <v>2006</v>
      </c>
      <c r="Y151" s="19">
        <f t="shared" si="13"/>
        <v>53.8337374969494</v>
      </c>
      <c r="Z151" s="35"/>
      <c r="AA151" s="19">
        <f t="shared" si="6"/>
        <v>51.39978529012289</v>
      </c>
      <c r="AB151" s="35"/>
      <c r="AC151" s="19">
        <f t="shared" si="6"/>
        <v>51.59404906389842</v>
      </c>
      <c r="AE151" s="19">
        <f t="shared" si="6"/>
        <v>49.94755135682606</v>
      </c>
      <c r="AF151" s="35"/>
      <c r="AG151" s="35"/>
      <c r="AH151" s="35"/>
      <c r="AI151" s="35"/>
      <c r="AJ151" s="35"/>
      <c r="AK151" s="35"/>
      <c r="AL151" s="35">
        <f t="shared" si="3"/>
        <v>69.03188609327472</v>
      </c>
      <c r="AM151" s="35">
        <f>60-14.41*LN(J152)</f>
        <v>32.72025660613298</v>
      </c>
    </row>
    <row r="152" spans="1:39" s="5" customFormat="1" ht="12.75">
      <c r="A152" s="20">
        <v>2007</v>
      </c>
      <c r="B152" s="32">
        <f>AVERAGE(B96:B100)</f>
        <v>0.07039999999999999</v>
      </c>
      <c r="C152" s="32">
        <f aca="true" t="shared" si="19" ref="C152:J152">AVERAGE(C96:C100)</f>
        <v>19.223333333333333</v>
      </c>
      <c r="D152" s="32">
        <f t="shared" si="19"/>
        <v>0.12440000000000002</v>
      </c>
      <c r="E152" s="32">
        <f t="shared" si="19"/>
        <v>33.370000000000005</v>
      </c>
      <c r="F152" s="32">
        <f t="shared" si="19"/>
        <v>0.0254</v>
      </c>
      <c r="G152" s="32">
        <f t="shared" si="19"/>
        <v>7.435</v>
      </c>
      <c r="H152" s="32">
        <f t="shared" si="19"/>
        <v>0.0322</v>
      </c>
      <c r="I152" s="32">
        <f t="shared" si="19"/>
        <v>8.46</v>
      </c>
      <c r="J152" s="32">
        <f t="shared" si="19"/>
        <v>6.640000000000001</v>
      </c>
      <c r="K152" s="19">
        <f>J152/3.28</f>
        <v>2.0243902439024395</v>
      </c>
      <c r="L152" s="35"/>
      <c r="M152" s="5">
        <v>2007</v>
      </c>
      <c r="N152" s="35">
        <f t="shared" si="8"/>
        <v>70.39999999999999</v>
      </c>
      <c r="O152" s="19">
        <f t="shared" si="9"/>
        <v>19.223333333333333</v>
      </c>
      <c r="P152" s="35">
        <f t="shared" si="10"/>
        <v>124.40000000000002</v>
      </c>
      <c r="Q152" s="19">
        <f t="shared" si="9"/>
        <v>33.370000000000005</v>
      </c>
      <c r="R152" s="35">
        <f t="shared" si="11"/>
        <v>25.4</v>
      </c>
      <c r="S152" s="19">
        <f t="shared" si="9"/>
        <v>7.435</v>
      </c>
      <c r="T152" s="35">
        <f t="shared" si="5"/>
        <v>32.2</v>
      </c>
      <c r="U152" s="19">
        <f t="shared" si="12"/>
        <v>8.46</v>
      </c>
      <c r="V152" s="32">
        <f>J152</f>
        <v>6.640000000000001</v>
      </c>
      <c r="W152" s="19">
        <f>V152/3.28</f>
        <v>2.0243902439024395</v>
      </c>
      <c r="X152" s="5">
        <v>2007</v>
      </c>
      <c r="Y152" s="19">
        <f t="shared" si="13"/>
        <v>59.599584473989864</v>
      </c>
      <c r="Z152" s="35"/>
      <c r="AA152" s="19">
        <f t="shared" si="6"/>
        <v>65.0101180420078</v>
      </c>
      <c r="AB152" s="35"/>
      <c r="AC152" s="19">
        <f t="shared" si="6"/>
        <v>50.28080806893789</v>
      </c>
      <c r="AE152" s="19">
        <f t="shared" si="6"/>
        <v>51.547775393193874</v>
      </c>
      <c r="AF152" s="35"/>
      <c r="AG152" s="35"/>
      <c r="AH152" s="35"/>
      <c r="AI152" s="35"/>
      <c r="AJ152" s="35"/>
      <c r="AK152" s="35"/>
      <c r="AL152" s="35">
        <f t="shared" si="3"/>
        <v>68.86665434331408</v>
      </c>
      <c r="AM152" s="35">
        <f>60-14.41*LN(J153)</f>
        <v>38.144412646801655</v>
      </c>
    </row>
    <row r="153" spans="1:39" s="5" customFormat="1" ht="12.75">
      <c r="A153" s="20">
        <v>2008</v>
      </c>
      <c r="B153" s="32">
        <f>AVERAGE(B121:B127)</f>
        <v>0.04742857142857143</v>
      </c>
      <c r="C153" s="32">
        <f aca="true" t="shared" si="20" ref="C153:J153">AVERAGE(C121:C127)</f>
        <v>5.03</v>
      </c>
      <c r="D153" s="32">
        <f t="shared" si="20"/>
        <v>0.06614285714285714</v>
      </c>
      <c r="E153" s="32">
        <f t="shared" si="20"/>
        <v>12.824285714285717</v>
      </c>
      <c r="F153" s="32">
        <f t="shared" si="20"/>
        <v>0.026714285714285715</v>
      </c>
      <c r="G153" s="32">
        <f t="shared" si="20"/>
        <v>6.824999999999999</v>
      </c>
      <c r="H153" s="32">
        <f t="shared" si="20"/>
        <v>0.047142857142857146</v>
      </c>
      <c r="I153" s="32">
        <f t="shared" si="20"/>
        <v>11.30285714285714</v>
      </c>
      <c r="J153" s="32">
        <f t="shared" si="20"/>
        <v>4.557142857142857</v>
      </c>
      <c r="K153" s="19">
        <f>J153/3.28</f>
        <v>1.3893728222996515</v>
      </c>
      <c r="L153" s="35"/>
      <c r="M153" s="5">
        <v>2008</v>
      </c>
      <c r="N153" s="35">
        <f t="shared" si="8"/>
        <v>47.42857142857143</v>
      </c>
      <c r="O153" s="19">
        <f t="shared" si="9"/>
        <v>5.03</v>
      </c>
      <c r="P153" s="35">
        <f t="shared" si="10"/>
        <v>66.14285714285714</v>
      </c>
      <c r="Q153" s="19">
        <f t="shared" si="9"/>
        <v>12.824285714285717</v>
      </c>
      <c r="R153" s="35">
        <f t="shared" si="11"/>
        <v>26.714285714285715</v>
      </c>
      <c r="S153" s="19">
        <f t="shared" si="9"/>
        <v>6.824999999999999</v>
      </c>
      <c r="T153" s="35">
        <f t="shared" si="5"/>
        <v>47.142857142857146</v>
      </c>
      <c r="U153" s="19">
        <f t="shared" si="12"/>
        <v>11.30285714285714</v>
      </c>
      <c r="V153" s="32">
        <f>J153</f>
        <v>4.557142857142857</v>
      </c>
      <c r="W153" s="19">
        <f>V153/3.28</f>
        <v>1.3893728222996515</v>
      </c>
      <c r="X153" s="5">
        <v>2008</v>
      </c>
      <c r="Y153" s="19">
        <f t="shared" si="13"/>
        <v>46.447270044135266</v>
      </c>
      <c r="Z153" s="35"/>
      <c r="AA153" s="19">
        <f t="shared" si="6"/>
        <v>55.62865221513732</v>
      </c>
      <c r="AB153" s="35"/>
      <c r="AC153" s="19">
        <f t="shared" si="6"/>
        <v>49.44101086590674</v>
      </c>
      <c r="AE153" s="19">
        <f t="shared" si="6"/>
        <v>54.389794830322195</v>
      </c>
      <c r="AF153" s="35"/>
      <c r="AG153" s="35"/>
      <c r="AH153" s="35"/>
      <c r="AI153" s="35"/>
      <c r="AJ153" s="35"/>
      <c r="AK153" s="35"/>
      <c r="AL153" s="35">
        <f t="shared" si="3"/>
        <v>68.6626312143543</v>
      </c>
      <c r="AM153" s="35">
        <f>60-14.41*LN(J154)</f>
        <v>36.3200673143738</v>
      </c>
    </row>
    <row r="154" spans="1:31" s="5" customFormat="1" ht="12.75">
      <c r="A154" s="20" t="s">
        <v>17</v>
      </c>
      <c r="B154" s="37">
        <f>AVERAGE(B145:B153)</f>
        <v>0.11223650793650794</v>
      </c>
      <c r="C154" s="38">
        <f aca="true" t="shared" si="21" ref="C154:J154">AVERAGE(C145:C153)</f>
        <v>7.532592592592593</v>
      </c>
      <c r="D154" s="37">
        <f t="shared" si="21"/>
        <v>0.11056402116402118</v>
      </c>
      <c r="E154" s="38">
        <f t="shared" si="21"/>
        <v>12.726402116402117</v>
      </c>
      <c r="F154" s="37">
        <f t="shared" si="21"/>
        <v>0.028093452380952386</v>
      </c>
      <c r="G154" s="39">
        <f t="shared" si="21"/>
        <v>6.1525</v>
      </c>
      <c r="H154" s="37">
        <f t="shared" si="21"/>
        <v>0.04023439153439154</v>
      </c>
      <c r="I154" s="38">
        <f t="shared" si="21"/>
        <v>7.238095238095237</v>
      </c>
      <c r="J154" s="38">
        <f t="shared" si="21"/>
        <v>5.172202380952381</v>
      </c>
      <c r="K154" s="19">
        <f>J154/3.28</f>
        <v>1.5768909698025553</v>
      </c>
      <c r="L154" s="40"/>
      <c r="M154" s="5" t="s">
        <v>17</v>
      </c>
      <c r="N154" s="35">
        <f t="shared" si="8"/>
        <v>112.23650793650793</v>
      </c>
      <c r="O154" s="19">
        <f t="shared" si="9"/>
        <v>7.532592592592593</v>
      </c>
      <c r="P154" s="35">
        <f t="shared" si="10"/>
        <v>110.56402116402118</v>
      </c>
      <c r="Q154" s="19">
        <f t="shared" si="9"/>
        <v>12.726402116402117</v>
      </c>
      <c r="R154" s="35">
        <f t="shared" si="11"/>
        <v>28.093452380952385</v>
      </c>
      <c r="S154" s="19">
        <f t="shared" si="9"/>
        <v>6.1525</v>
      </c>
      <c r="T154" s="35">
        <f t="shared" si="5"/>
        <v>40.23439153439154</v>
      </c>
      <c r="U154" s="19">
        <f t="shared" si="12"/>
        <v>7.238095238095237</v>
      </c>
      <c r="V154" s="32">
        <f>J154</f>
        <v>5.172202380952381</v>
      </c>
      <c r="W154" s="19">
        <f>V154/3.28</f>
        <v>1.5768909698025553</v>
      </c>
      <c r="X154" s="35"/>
      <c r="Y154" s="19">
        <f t="shared" si="13"/>
        <v>50.408737379558474</v>
      </c>
      <c r="Z154" s="35"/>
      <c r="AA154" s="19">
        <f t="shared" si="6"/>
        <v>55.553488462270664</v>
      </c>
      <c r="AB154" s="35"/>
      <c r="AC154" s="19">
        <f t="shared" si="6"/>
        <v>48.42338191720695</v>
      </c>
      <c r="AE154" s="19">
        <f t="shared" si="6"/>
        <v>50.01750279543519</v>
      </c>
    </row>
    <row r="155" spans="1:34" s="5" customFormat="1" ht="12.75">
      <c r="A155" s="20"/>
      <c r="B155" s="37">
        <f>AVERAGE(B150:B153)</f>
        <v>0.06652380952380951</v>
      </c>
      <c r="C155" s="37">
        <f aca="true" t="shared" si="22" ref="C155:K155">AVERAGE(C150:C153)</f>
        <v>9.868333333333332</v>
      </c>
      <c r="D155" s="37">
        <f t="shared" si="22"/>
        <v>0.09175238095238095</v>
      </c>
      <c r="E155" s="37">
        <f t="shared" si="22"/>
        <v>20.935238095238095</v>
      </c>
      <c r="F155" s="37">
        <f t="shared" si="22"/>
        <v>0.03146190476190476</v>
      </c>
      <c r="G155" s="37">
        <f t="shared" si="22"/>
        <v>8.115833333333333</v>
      </c>
      <c r="H155" s="37">
        <f t="shared" si="22"/>
        <v>0.042869047619047626</v>
      </c>
      <c r="I155" s="37">
        <f t="shared" si="22"/>
        <v>9.907380952380953</v>
      </c>
      <c r="J155" s="37">
        <f t="shared" si="22"/>
        <v>5.172202380952381</v>
      </c>
      <c r="K155" s="37">
        <f t="shared" si="22"/>
        <v>1.5768909698025553</v>
      </c>
      <c r="N155" s="38">
        <f>AVERAGE(N150:N153)</f>
        <v>66.52380952380952</v>
      </c>
      <c r="O155" s="38">
        <f aca="true" t="shared" si="23" ref="O155:W155">AVERAGE(O150:O153)</f>
        <v>9.868333333333332</v>
      </c>
      <c r="P155" s="38">
        <f t="shared" si="23"/>
        <v>91.75238095238095</v>
      </c>
      <c r="Q155" s="38">
        <f t="shared" si="23"/>
        <v>20.935238095238095</v>
      </c>
      <c r="R155" s="38">
        <f t="shared" si="23"/>
        <v>31.461904761904762</v>
      </c>
      <c r="S155" s="38">
        <f t="shared" si="23"/>
        <v>8.115833333333333</v>
      </c>
      <c r="T155" s="38">
        <f t="shared" si="23"/>
        <v>42.86904761904762</v>
      </c>
      <c r="U155" s="38">
        <f t="shared" si="23"/>
        <v>9.907380952380953</v>
      </c>
      <c r="V155" s="38">
        <f t="shared" si="23"/>
        <v>5.172202380952381</v>
      </c>
      <c r="W155" s="37">
        <f t="shared" si="23"/>
        <v>1.5768909698025553</v>
      </c>
      <c r="X155" s="35"/>
      <c r="Y155" s="37">
        <f>AVERAGE(Y150:Y153)</f>
        <v>51.330601500829246</v>
      </c>
      <c r="Z155" s="37" t="e">
        <f aca="true" t="shared" si="24" ref="Z155:AH155">AVERAGE(Z150:Z153)</f>
        <v>#DIV/0!</v>
      </c>
      <c r="AA155" s="37">
        <f t="shared" si="24"/>
        <v>58.93590725372709</v>
      </c>
      <c r="AB155" s="37" t="e">
        <f t="shared" si="24"/>
        <v>#DIV/0!</v>
      </c>
      <c r="AC155" s="37">
        <f t="shared" si="24"/>
        <v>51.05219837262757</v>
      </c>
      <c r="AD155" s="37" t="e">
        <f t="shared" si="24"/>
        <v>#DIV/0!</v>
      </c>
      <c r="AE155" s="37">
        <f t="shared" si="24"/>
        <v>52.850694035030294</v>
      </c>
      <c r="AF155" s="37" t="e">
        <f t="shared" si="24"/>
        <v>#DIV/0!</v>
      </c>
      <c r="AG155" s="37" t="e">
        <f t="shared" si="24"/>
        <v>#DIV/0!</v>
      </c>
      <c r="AH155" s="37" t="e">
        <f t="shared" si="24"/>
        <v>#DIV/0!</v>
      </c>
    </row>
    <row r="156" spans="1:34" s="5" customFormat="1" ht="12.75">
      <c r="A156" s="20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N156" s="38" t="s">
        <v>29</v>
      </c>
      <c r="O156" s="38" t="s">
        <v>28</v>
      </c>
      <c r="P156" s="38"/>
      <c r="Q156" s="38">
        <f>(O155+Q155+S155+U155)/4</f>
        <v>12.206696428571428</v>
      </c>
      <c r="R156" s="38"/>
      <c r="S156" s="38"/>
      <c r="T156" s="38"/>
      <c r="U156" s="38"/>
      <c r="V156" s="38"/>
      <c r="W156" s="37"/>
      <c r="X156" s="35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</row>
    <row r="157" spans="1:34" s="5" customFormat="1" ht="12.75">
      <c r="A157" s="20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N157" s="19" t="s">
        <v>0</v>
      </c>
      <c r="O157" s="38" t="s">
        <v>28</v>
      </c>
      <c r="P157" s="38"/>
      <c r="Q157" s="38">
        <f>(N155+P155+R155+T155)/4</f>
        <v>58.151785714285715</v>
      </c>
      <c r="R157" s="38"/>
      <c r="S157" s="38"/>
      <c r="T157" s="38"/>
      <c r="U157" s="38"/>
      <c r="V157" s="38"/>
      <c r="W157" s="37"/>
      <c r="X157" s="35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</row>
    <row r="158" spans="1:20" s="5" customFormat="1" ht="12.75">
      <c r="A158" s="20" t="s">
        <v>27</v>
      </c>
      <c r="B158" s="9" t="s">
        <v>10</v>
      </c>
      <c r="C158" s="9"/>
      <c r="D158" s="9" t="s">
        <v>11</v>
      </c>
      <c r="E158" s="9"/>
      <c r="F158" s="9" t="s">
        <v>12</v>
      </c>
      <c r="G158" s="9"/>
      <c r="H158" s="9" t="s">
        <v>13</v>
      </c>
      <c r="J158" s="5" t="s">
        <v>21</v>
      </c>
      <c r="K158" s="5" t="s">
        <v>22</v>
      </c>
      <c r="N158" s="9" t="s">
        <v>10</v>
      </c>
      <c r="O158" s="9"/>
      <c r="P158" s="9" t="s">
        <v>11</v>
      </c>
      <c r="Q158" s="9"/>
      <c r="R158" s="9" t="s">
        <v>12</v>
      </c>
      <c r="S158" s="9"/>
      <c r="T158" s="9" t="s">
        <v>13</v>
      </c>
    </row>
    <row r="159" spans="1:22" s="5" customFormat="1" ht="12.75">
      <c r="A159" s="20"/>
      <c r="B159" s="9" t="s">
        <v>0</v>
      </c>
      <c r="C159" s="9" t="s">
        <v>1</v>
      </c>
      <c r="D159" s="9" t="s">
        <v>0</v>
      </c>
      <c r="E159" s="9" t="s">
        <v>1</v>
      </c>
      <c r="F159" s="9" t="s">
        <v>0</v>
      </c>
      <c r="G159" s="9" t="s">
        <v>1</v>
      </c>
      <c r="H159" s="9" t="s">
        <v>0</v>
      </c>
      <c r="I159" s="9" t="s">
        <v>1</v>
      </c>
      <c r="J159" s="9" t="s">
        <v>2</v>
      </c>
      <c r="K159" s="9" t="s">
        <v>2</v>
      </c>
      <c r="N159" s="9" t="s">
        <v>0</v>
      </c>
      <c r="O159" s="9" t="s">
        <v>1</v>
      </c>
      <c r="P159" s="9" t="s">
        <v>0</v>
      </c>
      <c r="Q159" s="9" t="s">
        <v>1</v>
      </c>
      <c r="R159" s="9" t="s">
        <v>0</v>
      </c>
      <c r="S159" s="9" t="s">
        <v>1</v>
      </c>
      <c r="T159" s="9" t="s">
        <v>0</v>
      </c>
      <c r="U159" s="9" t="s">
        <v>1</v>
      </c>
      <c r="V159" s="9" t="s">
        <v>2</v>
      </c>
    </row>
    <row r="160" spans="1:21" s="5" customFormat="1" ht="12.75">
      <c r="A160" s="20">
        <v>2000</v>
      </c>
      <c r="B160" s="41">
        <f>COUNT(B7:B12)</f>
        <v>6</v>
      </c>
      <c r="C160" s="41">
        <f aca="true" t="shared" si="25" ref="C160:I160">COUNT(C7:C12)</f>
        <v>6</v>
      </c>
      <c r="D160" s="41">
        <f t="shared" si="25"/>
        <v>6</v>
      </c>
      <c r="E160" s="41">
        <f t="shared" si="25"/>
        <v>6</v>
      </c>
      <c r="F160" s="41"/>
      <c r="G160" s="41"/>
      <c r="H160" s="41">
        <f t="shared" si="25"/>
        <v>6</v>
      </c>
      <c r="I160" s="41">
        <f t="shared" si="25"/>
        <v>6</v>
      </c>
      <c r="J160" s="41"/>
      <c r="K160" s="41"/>
      <c r="M160" s="5">
        <v>2000</v>
      </c>
      <c r="N160" s="5">
        <v>6</v>
      </c>
      <c r="O160" s="5">
        <v>6</v>
      </c>
      <c r="P160" s="5">
        <v>6</v>
      </c>
      <c r="Q160" s="5">
        <v>6</v>
      </c>
      <c r="T160" s="5">
        <v>6</v>
      </c>
      <c r="U160" s="5">
        <v>6</v>
      </c>
    </row>
    <row r="161" spans="1:21" s="5" customFormat="1" ht="12.75">
      <c r="A161" s="20">
        <v>2001</v>
      </c>
      <c r="B161" s="41">
        <f>COUNT(B16:B21)</f>
        <v>6</v>
      </c>
      <c r="C161" s="41">
        <f aca="true" t="shared" si="26" ref="C161:I161">COUNT(C16:C21)</f>
        <v>6</v>
      </c>
      <c r="D161" s="41">
        <f t="shared" si="26"/>
        <v>6</v>
      </c>
      <c r="E161" s="41">
        <f t="shared" si="26"/>
        <v>6</v>
      </c>
      <c r="F161" s="41">
        <f t="shared" si="26"/>
        <v>6</v>
      </c>
      <c r="G161" s="41">
        <f t="shared" si="26"/>
        <v>6</v>
      </c>
      <c r="H161" s="41">
        <f t="shared" si="26"/>
        <v>6</v>
      </c>
      <c r="I161" s="41">
        <f t="shared" si="26"/>
        <v>6</v>
      </c>
      <c r="J161" s="41"/>
      <c r="K161" s="41"/>
      <c r="M161" s="5">
        <v>2001</v>
      </c>
      <c r="N161" s="5">
        <v>6</v>
      </c>
      <c r="O161" s="5">
        <v>6</v>
      </c>
      <c r="P161" s="5">
        <v>6</v>
      </c>
      <c r="Q161" s="5">
        <v>6</v>
      </c>
      <c r="R161" s="5">
        <v>6</v>
      </c>
      <c r="S161" s="5">
        <v>6</v>
      </c>
      <c r="T161" s="5">
        <v>6</v>
      </c>
      <c r="U161" s="5">
        <v>6</v>
      </c>
    </row>
    <row r="162" spans="1:21" s="5" customFormat="1" ht="12.75">
      <c r="A162" s="20">
        <v>2002</v>
      </c>
      <c r="B162" s="41">
        <f>COUNT(B26:B27)</f>
        <v>2</v>
      </c>
      <c r="C162" s="41">
        <f aca="true" t="shared" si="27" ref="C162:I162">COUNT(C26:C27)</f>
        <v>2</v>
      </c>
      <c r="D162" s="41">
        <f t="shared" si="27"/>
        <v>2</v>
      </c>
      <c r="E162" s="41">
        <f t="shared" si="27"/>
        <v>2</v>
      </c>
      <c r="F162" s="41">
        <f t="shared" si="27"/>
        <v>2</v>
      </c>
      <c r="G162" s="41">
        <f t="shared" si="27"/>
        <v>2</v>
      </c>
      <c r="H162" s="41">
        <f t="shared" si="27"/>
        <v>2</v>
      </c>
      <c r="I162" s="41">
        <f t="shared" si="27"/>
        <v>2</v>
      </c>
      <c r="J162" s="41"/>
      <c r="K162" s="41"/>
      <c r="M162" s="5">
        <v>2002</v>
      </c>
      <c r="N162" s="5">
        <v>2</v>
      </c>
      <c r="O162" s="5">
        <v>2</v>
      </c>
      <c r="P162" s="5">
        <v>2</v>
      </c>
      <c r="Q162" s="5">
        <v>2</v>
      </c>
      <c r="R162" s="5">
        <v>2</v>
      </c>
      <c r="S162" s="5">
        <v>2</v>
      </c>
      <c r="T162" s="5">
        <v>2</v>
      </c>
      <c r="U162" s="5">
        <v>2</v>
      </c>
    </row>
    <row r="163" spans="1:21" s="5" customFormat="1" ht="12.75">
      <c r="A163" s="20">
        <v>2003</v>
      </c>
      <c r="B163" s="41">
        <f>COUNT(B30:B35)</f>
        <v>6</v>
      </c>
      <c r="C163" s="41">
        <f aca="true" t="shared" si="28" ref="C163:I163">COUNT(C30:C35)</f>
        <v>6</v>
      </c>
      <c r="D163" s="41">
        <f t="shared" si="28"/>
        <v>6</v>
      </c>
      <c r="E163" s="41">
        <f t="shared" si="28"/>
        <v>6</v>
      </c>
      <c r="F163" s="41">
        <f t="shared" si="28"/>
        <v>6</v>
      </c>
      <c r="G163" s="41">
        <f t="shared" si="28"/>
        <v>6</v>
      </c>
      <c r="H163" s="41">
        <f t="shared" si="28"/>
        <v>6</v>
      </c>
      <c r="I163" s="41">
        <f t="shared" si="28"/>
        <v>6</v>
      </c>
      <c r="J163" s="41"/>
      <c r="K163" s="41"/>
      <c r="M163" s="5">
        <v>2003</v>
      </c>
      <c r="N163" s="5">
        <v>6</v>
      </c>
      <c r="O163" s="5">
        <v>6</v>
      </c>
      <c r="P163" s="5">
        <v>6</v>
      </c>
      <c r="Q163" s="5">
        <v>6</v>
      </c>
      <c r="R163" s="5">
        <v>6</v>
      </c>
      <c r="S163" s="5">
        <v>6</v>
      </c>
      <c r="T163" s="5">
        <v>6</v>
      </c>
      <c r="U163" s="5">
        <v>6</v>
      </c>
    </row>
    <row r="164" spans="1:21" s="5" customFormat="1" ht="12.75">
      <c r="A164" s="20">
        <v>2004</v>
      </c>
      <c r="B164" s="41">
        <f>COUNT(B39:B43)</f>
        <v>5</v>
      </c>
      <c r="C164" s="41">
        <f aca="true" t="shared" si="29" ref="C164:I164">COUNT(C39:C43)</f>
        <v>5</v>
      </c>
      <c r="D164" s="41">
        <f t="shared" si="29"/>
        <v>5</v>
      </c>
      <c r="E164" s="41">
        <f t="shared" si="29"/>
        <v>5</v>
      </c>
      <c r="F164" s="41">
        <f t="shared" si="29"/>
        <v>5</v>
      </c>
      <c r="G164" s="41">
        <f t="shared" si="29"/>
        <v>5</v>
      </c>
      <c r="H164" s="41">
        <f t="shared" si="29"/>
        <v>5</v>
      </c>
      <c r="I164" s="41">
        <f t="shared" si="29"/>
        <v>5</v>
      </c>
      <c r="J164" s="41"/>
      <c r="K164" s="41"/>
      <c r="M164" s="5">
        <v>2004</v>
      </c>
      <c r="N164" s="5">
        <v>5</v>
      </c>
      <c r="O164" s="5">
        <v>5</v>
      </c>
      <c r="P164" s="5">
        <v>5</v>
      </c>
      <c r="Q164" s="5">
        <v>5</v>
      </c>
      <c r="R164" s="5">
        <v>5</v>
      </c>
      <c r="S164" s="5">
        <v>5</v>
      </c>
      <c r="T164" s="5">
        <v>5</v>
      </c>
      <c r="U164" s="5">
        <v>5</v>
      </c>
    </row>
    <row r="165" spans="1:23" s="5" customFormat="1" ht="12.75">
      <c r="A165" s="20">
        <v>2005</v>
      </c>
      <c r="B165" s="41">
        <f>COUNT(B50:B52)</f>
        <v>3</v>
      </c>
      <c r="C165" s="41">
        <f aca="true" t="shared" si="30" ref="C165:J165">COUNT(C50:C52)</f>
        <v>3</v>
      </c>
      <c r="D165" s="41">
        <f t="shared" si="30"/>
        <v>3</v>
      </c>
      <c r="E165" s="41">
        <f t="shared" si="30"/>
        <v>3</v>
      </c>
      <c r="F165" s="41">
        <f t="shared" si="30"/>
        <v>3</v>
      </c>
      <c r="G165" s="41">
        <f t="shared" si="30"/>
        <v>3</v>
      </c>
      <c r="H165" s="41">
        <f t="shared" si="30"/>
        <v>3</v>
      </c>
      <c r="I165" s="41">
        <f t="shared" si="30"/>
        <v>3</v>
      </c>
      <c r="J165" s="41">
        <f t="shared" si="30"/>
        <v>3</v>
      </c>
      <c r="K165" s="41">
        <f>J165/3.28</f>
        <v>0.9146341463414634</v>
      </c>
      <c r="M165" s="5">
        <v>2005</v>
      </c>
      <c r="N165" s="5">
        <v>3</v>
      </c>
      <c r="O165" s="5">
        <v>3</v>
      </c>
      <c r="P165" s="5">
        <v>3</v>
      </c>
      <c r="Q165" s="5">
        <v>3</v>
      </c>
      <c r="R165" s="5">
        <v>3</v>
      </c>
      <c r="S165" s="5">
        <v>3</v>
      </c>
      <c r="T165" s="5">
        <v>3</v>
      </c>
      <c r="U165" s="5">
        <v>3</v>
      </c>
      <c r="V165" s="5">
        <v>3</v>
      </c>
      <c r="W165" s="19">
        <v>0.9146341463414634</v>
      </c>
    </row>
    <row r="166" spans="1:23" s="5" customFormat="1" ht="12.75">
      <c r="A166" s="20">
        <v>2006</v>
      </c>
      <c r="B166" s="41">
        <f>COUNT(B77:B80)</f>
        <v>4</v>
      </c>
      <c r="C166" s="41">
        <f aca="true" t="shared" si="31" ref="C166:J166">COUNT(C77:C80)</f>
        <v>2</v>
      </c>
      <c r="D166" s="41">
        <f t="shared" si="31"/>
        <v>4</v>
      </c>
      <c r="E166" s="41">
        <f t="shared" si="31"/>
        <v>2</v>
      </c>
      <c r="F166" s="41">
        <f t="shared" si="31"/>
        <v>4</v>
      </c>
      <c r="G166" s="41">
        <f t="shared" si="31"/>
        <v>2</v>
      </c>
      <c r="H166" s="41">
        <f t="shared" si="31"/>
        <v>4</v>
      </c>
      <c r="I166" s="41">
        <f t="shared" si="31"/>
        <v>2</v>
      </c>
      <c r="J166" s="41">
        <f t="shared" si="31"/>
        <v>3</v>
      </c>
      <c r="K166" s="41">
        <f>J166/3.28</f>
        <v>0.9146341463414634</v>
      </c>
      <c r="M166" s="5">
        <v>2006</v>
      </c>
      <c r="N166" s="5">
        <v>4</v>
      </c>
      <c r="O166" s="5">
        <v>2</v>
      </c>
      <c r="P166" s="5">
        <v>4</v>
      </c>
      <c r="Q166" s="5">
        <v>2</v>
      </c>
      <c r="R166" s="5">
        <v>4</v>
      </c>
      <c r="S166" s="5">
        <v>2</v>
      </c>
      <c r="T166" s="5">
        <v>4</v>
      </c>
      <c r="U166" s="5">
        <v>2</v>
      </c>
      <c r="V166" s="5">
        <v>3</v>
      </c>
      <c r="W166" s="19">
        <v>0.9146341463414634</v>
      </c>
    </row>
    <row r="167" spans="1:23" s="5" customFormat="1" ht="12.75">
      <c r="A167" s="20">
        <v>2007</v>
      </c>
      <c r="B167" s="41">
        <f>COUNT(B96:B100)</f>
        <v>5</v>
      </c>
      <c r="C167" s="41">
        <f aca="true" t="shared" si="32" ref="C167:J167">COUNT(C96:C100)</f>
        <v>3</v>
      </c>
      <c r="D167" s="41">
        <f t="shared" si="32"/>
        <v>5</v>
      </c>
      <c r="E167" s="41">
        <f t="shared" si="32"/>
        <v>4</v>
      </c>
      <c r="F167" s="41">
        <f t="shared" si="32"/>
        <v>5</v>
      </c>
      <c r="G167" s="41">
        <f t="shared" si="32"/>
        <v>4</v>
      </c>
      <c r="H167" s="41">
        <f t="shared" si="32"/>
        <v>5</v>
      </c>
      <c r="I167" s="41">
        <f t="shared" si="32"/>
        <v>4</v>
      </c>
      <c r="J167" s="41">
        <f t="shared" si="32"/>
        <v>5</v>
      </c>
      <c r="K167" s="41">
        <f>J167/3.28</f>
        <v>1.524390243902439</v>
      </c>
      <c r="M167" s="5">
        <v>2007</v>
      </c>
      <c r="N167" s="5">
        <v>5</v>
      </c>
      <c r="O167" s="5">
        <v>3</v>
      </c>
      <c r="P167" s="5">
        <v>5</v>
      </c>
      <c r="Q167" s="5">
        <v>4</v>
      </c>
      <c r="R167" s="5">
        <v>5</v>
      </c>
      <c r="S167" s="5">
        <v>4</v>
      </c>
      <c r="T167" s="5">
        <v>5</v>
      </c>
      <c r="U167" s="5">
        <v>4</v>
      </c>
      <c r="V167" s="5">
        <v>5</v>
      </c>
      <c r="W167" s="19">
        <v>1.524390243902439</v>
      </c>
    </row>
    <row r="168" spans="1:23" s="5" customFormat="1" ht="12.75">
      <c r="A168" s="20">
        <v>2008</v>
      </c>
      <c r="B168" s="41">
        <f>COUNT(B121:B127)</f>
        <v>7</v>
      </c>
      <c r="C168" s="41">
        <f aca="true" t="shared" si="33" ref="C168:J168">COUNT(C121:C127)</f>
        <v>6</v>
      </c>
      <c r="D168" s="41">
        <f t="shared" si="33"/>
        <v>7</v>
      </c>
      <c r="E168" s="41">
        <f t="shared" si="33"/>
        <v>7</v>
      </c>
      <c r="F168" s="41">
        <f t="shared" si="33"/>
        <v>7</v>
      </c>
      <c r="G168" s="41">
        <f t="shared" si="33"/>
        <v>6</v>
      </c>
      <c r="H168" s="41">
        <f t="shared" si="33"/>
        <v>7</v>
      </c>
      <c r="I168" s="41">
        <f t="shared" si="33"/>
        <v>7</v>
      </c>
      <c r="J168" s="41">
        <f t="shared" si="33"/>
        <v>7</v>
      </c>
      <c r="K168" s="41">
        <f>J168/3.28</f>
        <v>2.1341463414634148</v>
      </c>
      <c r="M168" s="5">
        <v>2008</v>
      </c>
      <c r="N168" s="5">
        <v>7</v>
      </c>
      <c r="O168" s="5">
        <v>6</v>
      </c>
      <c r="P168" s="5">
        <v>7</v>
      </c>
      <c r="Q168" s="5">
        <v>7</v>
      </c>
      <c r="R168" s="5">
        <v>7</v>
      </c>
      <c r="S168" s="5">
        <v>6</v>
      </c>
      <c r="T168" s="5">
        <v>7</v>
      </c>
      <c r="U168" s="5">
        <v>7</v>
      </c>
      <c r="V168" s="5">
        <v>7</v>
      </c>
      <c r="W168" s="19">
        <v>2.1341463414634148</v>
      </c>
    </row>
    <row r="169" spans="1:13" s="5" customFormat="1" ht="12.75">
      <c r="A169" s="20" t="s">
        <v>20</v>
      </c>
      <c r="M169" s="5" t="s">
        <v>20</v>
      </c>
    </row>
    <row r="170" spans="1:28" s="5" customFormat="1" ht="12.75">
      <c r="A170" s="20" t="s">
        <v>18</v>
      </c>
      <c r="B170" s="9" t="s">
        <v>10</v>
      </c>
      <c r="C170" s="9"/>
      <c r="D170" s="9" t="s">
        <v>11</v>
      </c>
      <c r="E170" s="9"/>
      <c r="F170" s="9" t="s">
        <v>12</v>
      </c>
      <c r="G170" s="9"/>
      <c r="H170" s="9" t="s">
        <v>13</v>
      </c>
      <c r="J170" s="9" t="s">
        <v>2</v>
      </c>
      <c r="K170" s="9" t="s">
        <v>2</v>
      </c>
      <c r="L170" s="9"/>
      <c r="M170" s="5" t="s">
        <v>18</v>
      </c>
      <c r="N170" s="9" t="s">
        <v>10</v>
      </c>
      <c r="O170" s="9"/>
      <c r="P170" s="9" t="s">
        <v>11</v>
      </c>
      <c r="Q170" s="9"/>
      <c r="R170" s="9" t="s">
        <v>12</v>
      </c>
      <c r="S170" s="9"/>
      <c r="T170" s="9" t="s">
        <v>13</v>
      </c>
      <c r="V170" s="9" t="s">
        <v>2</v>
      </c>
      <c r="W170" s="9" t="s">
        <v>2</v>
      </c>
      <c r="X170" s="9"/>
      <c r="Y170" s="9"/>
      <c r="Z170" s="9"/>
      <c r="AA170" s="9"/>
      <c r="AB170" s="9"/>
    </row>
    <row r="171" spans="1:29" s="5" customFormat="1" ht="12.75">
      <c r="A171" s="20"/>
      <c r="B171" s="9" t="s">
        <v>0</v>
      </c>
      <c r="C171" s="9" t="s">
        <v>1</v>
      </c>
      <c r="D171" s="9" t="s">
        <v>0</v>
      </c>
      <c r="E171" s="9" t="s">
        <v>1</v>
      </c>
      <c r="F171" s="9" t="s">
        <v>0</v>
      </c>
      <c r="G171" s="9" t="s">
        <v>1</v>
      </c>
      <c r="H171" s="9" t="s">
        <v>0</v>
      </c>
      <c r="I171" s="9" t="s">
        <v>1</v>
      </c>
      <c r="J171" s="9" t="s">
        <v>23</v>
      </c>
      <c r="K171" s="9" t="s">
        <v>22</v>
      </c>
      <c r="L171" s="9"/>
      <c r="N171" s="9" t="s">
        <v>0</v>
      </c>
      <c r="O171" s="9" t="s">
        <v>1</v>
      </c>
      <c r="P171" s="9" t="s">
        <v>0</v>
      </c>
      <c r="Q171" s="9" t="s">
        <v>1</v>
      </c>
      <c r="R171" s="9" t="s">
        <v>0</v>
      </c>
      <c r="S171" s="9" t="s">
        <v>1</v>
      </c>
      <c r="T171" s="9" t="s">
        <v>0</v>
      </c>
      <c r="U171" s="9" t="s">
        <v>1</v>
      </c>
      <c r="V171" s="9" t="s">
        <v>23</v>
      </c>
      <c r="W171" s="9" t="s">
        <v>22</v>
      </c>
      <c r="X171" s="9"/>
      <c r="Y171" s="9"/>
      <c r="Z171" s="9"/>
      <c r="AA171" s="9"/>
      <c r="AB171" s="9"/>
      <c r="AC171" s="9"/>
    </row>
    <row r="172" spans="1:29" s="5" customFormat="1" ht="12.75">
      <c r="A172" s="20">
        <v>2000</v>
      </c>
      <c r="B172" s="32">
        <f>STDEV(B7:B12)</f>
        <v>0.13103994301993063</v>
      </c>
      <c r="C172" s="19">
        <f aca="true" t="shared" si="34" ref="C172:I172">STDEV(C6:C12)</f>
        <v>1.4985707476506722</v>
      </c>
      <c r="D172" s="32">
        <f t="shared" si="34"/>
        <v>0.03795109635156424</v>
      </c>
      <c r="E172" s="19">
        <f t="shared" si="34"/>
        <v>3.335380323855427</v>
      </c>
      <c r="F172" s="32"/>
      <c r="G172" s="32"/>
      <c r="H172" s="32">
        <f t="shared" si="34"/>
        <v>0.008599557020706415</v>
      </c>
      <c r="I172" s="19">
        <f t="shared" si="34"/>
        <v>1.9195733652981093</v>
      </c>
      <c r="J172" s="32"/>
      <c r="K172" s="32"/>
      <c r="L172" s="32"/>
      <c r="M172" s="5">
        <v>2000</v>
      </c>
      <c r="N172" s="35">
        <f>B172*1000</f>
        <v>131.03994301993063</v>
      </c>
      <c r="O172" s="19">
        <f>C172</f>
        <v>1.4985707476506722</v>
      </c>
      <c r="P172" s="35">
        <f>D172*1000</f>
        <v>37.95109635156424</v>
      </c>
      <c r="Q172" s="19">
        <f>E172</f>
        <v>3.335380323855427</v>
      </c>
      <c r="R172" s="32"/>
      <c r="S172" s="36"/>
      <c r="T172" s="35">
        <f aca="true" t="shared" si="35" ref="T172:T181">H172*1000</f>
        <v>8.599557020706415</v>
      </c>
      <c r="U172" s="19">
        <f>I172</f>
        <v>1.9195733652981093</v>
      </c>
      <c r="V172" s="19"/>
      <c r="W172" s="35"/>
      <c r="X172" s="35"/>
      <c r="Y172" s="19"/>
      <c r="Z172" s="35"/>
      <c r="AA172" s="19"/>
      <c r="AB172" s="35"/>
      <c r="AC172" s="19"/>
    </row>
    <row r="173" spans="1:29" s="5" customFormat="1" ht="12.75">
      <c r="A173" s="20">
        <v>2001</v>
      </c>
      <c r="B173" s="32">
        <f>STDEV(B16:B21)</f>
        <v>0.3427858904136322</v>
      </c>
      <c r="C173" s="19">
        <f aca="true" t="shared" si="36" ref="C173:I173">STDEV(C16:C21)</f>
        <v>1.853645057717361</v>
      </c>
      <c r="D173" s="32">
        <f t="shared" si="36"/>
        <v>0.21893629210343357</v>
      </c>
      <c r="E173" s="19">
        <f t="shared" si="36"/>
        <v>2.1766181719967954</v>
      </c>
      <c r="F173" s="32">
        <f t="shared" si="36"/>
        <v>0.003687817782917156</v>
      </c>
      <c r="G173" s="19">
        <f t="shared" si="36"/>
        <v>0.5278888771954436</v>
      </c>
      <c r="H173" s="32">
        <f t="shared" si="36"/>
        <v>0.003868677637987774</v>
      </c>
      <c r="I173" s="19">
        <f t="shared" si="36"/>
        <v>0.5727128425310591</v>
      </c>
      <c r="J173" s="32"/>
      <c r="K173" s="32"/>
      <c r="L173" s="32"/>
      <c r="M173" s="5">
        <v>2001</v>
      </c>
      <c r="N173" s="35">
        <f aca="true" t="shared" si="37" ref="N173:N181">B173*1000</f>
        <v>342.7858904136322</v>
      </c>
      <c r="O173" s="19">
        <f aca="true" t="shared" si="38" ref="O173:O181">C173</f>
        <v>1.853645057717361</v>
      </c>
      <c r="P173" s="35">
        <f aca="true" t="shared" si="39" ref="P173:P181">D173*1000</f>
        <v>218.93629210343357</v>
      </c>
      <c r="Q173" s="19">
        <f aca="true" t="shared" si="40" ref="Q173:Q181">E173</f>
        <v>2.1766181719967954</v>
      </c>
      <c r="R173" s="35">
        <f aca="true" t="shared" si="41" ref="R173:R181">F173*1000</f>
        <v>3.687817782917156</v>
      </c>
      <c r="S173" s="19">
        <f aca="true" t="shared" si="42" ref="S173:S181">G173</f>
        <v>0.5278888771954436</v>
      </c>
      <c r="T173" s="35">
        <f t="shared" si="35"/>
        <v>3.868677637987774</v>
      </c>
      <c r="U173" s="19">
        <f aca="true" t="shared" si="43" ref="U173:U181">I173</f>
        <v>0.5727128425310591</v>
      </c>
      <c r="V173" s="19"/>
      <c r="W173" s="35"/>
      <c r="X173" s="35"/>
      <c r="Y173" s="19"/>
      <c r="Z173" s="35"/>
      <c r="AA173" s="19"/>
      <c r="AB173" s="35"/>
      <c r="AC173" s="19"/>
    </row>
    <row r="174" spans="1:29" s="5" customFormat="1" ht="12.75">
      <c r="A174" s="20">
        <v>2002</v>
      </c>
      <c r="B174" s="32">
        <f>STDEV(B26:B27)</f>
        <v>0.03464823227814086</v>
      </c>
      <c r="C174" s="19">
        <f aca="true" t="shared" si="44" ref="C174:I174">STDEV(C25:C27)</f>
        <v>7.8822585595754235</v>
      </c>
      <c r="D174" s="32">
        <f t="shared" si="44"/>
        <v>0.0020816659994661304</v>
      </c>
      <c r="E174" s="19">
        <f t="shared" si="44"/>
        <v>2.177919496522616</v>
      </c>
      <c r="F174" s="32">
        <f t="shared" si="44"/>
        <v>0.008144527815247094</v>
      </c>
      <c r="G174" s="19">
        <f t="shared" si="44"/>
        <v>3.043572462310262</v>
      </c>
      <c r="H174" s="32">
        <f t="shared" si="44"/>
        <v>0.022278539748675913</v>
      </c>
      <c r="I174" s="19">
        <f t="shared" si="44"/>
        <v>2.954657340538832</v>
      </c>
      <c r="J174" s="32"/>
      <c r="K174" s="32"/>
      <c r="L174" s="32"/>
      <c r="M174" s="5">
        <v>2002</v>
      </c>
      <c r="N174" s="35">
        <f t="shared" si="37"/>
        <v>34.64823227814086</v>
      </c>
      <c r="O174" s="19">
        <f t="shared" si="38"/>
        <v>7.8822585595754235</v>
      </c>
      <c r="P174" s="35">
        <f t="shared" si="39"/>
        <v>2.0816659994661304</v>
      </c>
      <c r="Q174" s="19">
        <f t="shared" si="40"/>
        <v>2.177919496522616</v>
      </c>
      <c r="R174" s="35">
        <f t="shared" si="41"/>
        <v>8.144527815247095</v>
      </c>
      <c r="S174" s="19">
        <f t="shared" si="42"/>
        <v>3.043572462310262</v>
      </c>
      <c r="T174" s="35">
        <f t="shared" si="35"/>
        <v>22.278539748675914</v>
      </c>
      <c r="U174" s="19">
        <f t="shared" si="43"/>
        <v>2.954657340538832</v>
      </c>
      <c r="V174" s="19"/>
      <c r="W174" s="35"/>
      <c r="X174" s="35"/>
      <c r="Y174" s="19"/>
      <c r="Z174" s="35"/>
      <c r="AA174" s="19"/>
      <c r="AB174" s="35"/>
      <c r="AC174" s="19"/>
    </row>
    <row r="175" spans="1:29" s="5" customFormat="1" ht="12.75">
      <c r="A175" s="20">
        <v>2003</v>
      </c>
      <c r="B175" s="32">
        <f>STDEV(B30:B35)</f>
        <v>0.0445664298173711</v>
      </c>
      <c r="C175" s="19">
        <f aca="true" t="shared" si="45" ref="C175:I175">STDEV(C30:C35)</f>
        <v>1.0930080817023582</v>
      </c>
      <c r="D175" s="32">
        <f t="shared" si="45"/>
        <v>0.015263245613783002</v>
      </c>
      <c r="E175" s="19">
        <f t="shared" si="45"/>
        <v>2.13017996109875</v>
      </c>
      <c r="F175" s="32">
        <f t="shared" si="45"/>
        <v>0.009273618495495703</v>
      </c>
      <c r="G175" s="19">
        <f t="shared" si="45"/>
        <v>2.6680829572310287</v>
      </c>
      <c r="H175" s="32">
        <f t="shared" si="45"/>
        <v>0.006439461675223068</v>
      </c>
      <c r="I175" s="19">
        <f t="shared" si="45"/>
        <v>2.968501305372796</v>
      </c>
      <c r="J175" s="32"/>
      <c r="K175" s="32"/>
      <c r="L175" s="32"/>
      <c r="M175" s="5">
        <v>2003</v>
      </c>
      <c r="N175" s="35">
        <f t="shared" si="37"/>
        <v>44.5664298173711</v>
      </c>
      <c r="O175" s="19">
        <f t="shared" si="38"/>
        <v>1.0930080817023582</v>
      </c>
      <c r="P175" s="35">
        <f t="shared" si="39"/>
        <v>15.263245613783003</v>
      </c>
      <c r="Q175" s="19">
        <f t="shared" si="40"/>
        <v>2.13017996109875</v>
      </c>
      <c r="R175" s="35">
        <f t="shared" si="41"/>
        <v>9.273618495495702</v>
      </c>
      <c r="S175" s="19">
        <f t="shared" si="42"/>
        <v>2.6680829572310287</v>
      </c>
      <c r="T175" s="35">
        <f t="shared" si="35"/>
        <v>6.439461675223068</v>
      </c>
      <c r="U175" s="19">
        <f t="shared" si="43"/>
        <v>2.968501305372796</v>
      </c>
      <c r="V175" s="19"/>
      <c r="W175" s="35"/>
      <c r="X175" s="35"/>
      <c r="Y175" s="19"/>
      <c r="Z175" s="35"/>
      <c r="AA175" s="19"/>
      <c r="AB175" s="35"/>
      <c r="AC175" s="19"/>
    </row>
    <row r="176" spans="1:29" s="5" customFormat="1" ht="12.75">
      <c r="A176" s="20">
        <v>2004</v>
      </c>
      <c r="B176" s="32">
        <f>STDEV(B39:B43)</f>
        <v>0.1934623994475412</v>
      </c>
      <c r="C176" s="19">
        <f aca="true" t="shared" si="46" ref="C176:I176">STDEV(C38:C43)</f>
        <v>0.538206899497456</v>
      </c>
      <c r="D176" s="32">
        <f t="shared" si="46"/>
        <v>0.17076933760680416</v>
      </c>
      <c r="E176" s="19">
        <f t="shared" si="46"/>
        <v>3.7584127855607696</v>
      </c>
      <c r="F176" s="32">
        <f t="shared" si="46"/>
        <v>0.008795832346439224</v>
      </c>
      <c r="G176" s="19">
        <f t="shared" si="46"/>
        <v>0.7991662321861864</v>
      </c>
      <c r="H176" s="32">
        <f t="shared" si="46"/>
        <v>0.00564505683467108</v>
      </c>
      <c r="I176" s="19">
        <f t="shared" si="46"/>
        <v>0.8750238091998809</v>
      </c>
      <c r="J176" s="32"/>
      <c r="K176" s="32"/>
      <c r="L176" s="32"/>
      <c r="M176" s="5">
        <v>2004</v>
      </c>
      <c r="N176" s="35">
        <f t="shared" si="37"/>
        <v>193.4623994475412</v>
      </c>
      <c r="O176" s="19">
        <f t="shared" si="38"/>
        <v>0.538206899497456</v>
      </c>
      <c r="P176" s="35">
        <f t="shared" si="39"/>
        <v>170.76933760680416</v>
      </c>
      <c r="Q176" s="19">
        <f t="shared" si="40"/>
        <v>3.7584127855607696</v>
      </c>
      <c r="R176" s="35">
        <f t="shared" si="41"/>
        <v>8.795832346439225</v>
      </c>
      <c r="S176" s="19">
        <f t="shared" si="42"/>
        <v>0.7991662321861864</v>
      </c>
      <c r="T176" s="35">
        <f t="shared" si="35"/>
        <v>5.64505683467108</v>
      </c>
      <c r="U176" s="19">
        <f t="shared" si="43"/>
        <v>0.8750238091998809</v>
      </c>
      <c r="V176" s="19"/>
      <c r="W176" s="35"/>
      <c r="X176" s="35"/>
      <c r="Y176" s="19"/>
      <c r="Z176" s="35"/>
      <c r="AA176" s="19"/>
      <c r="AB176" s="35"/>
      <c r="AC176" s="19"/>
    </row>
    <row r="177" spans="1:29" s="5" customFormat="1" ht="12.75">
      <c r="A177" s="20">
        <v>2005</v>
      </c>
      <c r="B177" s="32">
        <f>STDEV(B50:B52)</f>
        <v>0.03775358702604738</v>
      </c>
      <c r="C177" s="32">
        <f aca="true" t="shared" si="47" ref="C177:J177">STDEV(C50:C52)</f>
        <v>2.6594924327773537</v>
      </c>
      <c r="D177" s="32">
        <f t="shared" si="47"/>
        <v>0.06463229326995396</v>
      </c>
      <c r="E177" s="32">
        <f t="shared" si="47"/>
        <v>35.31899819266302</v>
      </c>
      <c r="F177" s="32">
        <f t="shared" si="47"/>
        <v>0.014502873278538057</v>
      </c>
      <c r="G177" s="32">
        <f t="shared" si="47"/>
        <v>7.468777231470582</v>
      </c>
      <c r="H177" s="32">
        <f t="shared" si="47"/>
        <v>0.012583057392117913</v>
      </c>
      <c r="I177" s="32">
        <f t="shared" si="47"/>
        <v>7.243210614085438</v>
      </c>
      <c r="J177" s="32">
        <f t="shared" si="47"/>
        <v>0.8326663997864531</v>
      </c>
      <c r="K177" s="32"/>
      <c r="L177" s="32"/>
      <c r="M177" s="5">
        <v>2005</v>
      </c>
      <c r="N177" s="35">
        <f t="shared" si="37"/>
        <v>37.75358702604738</v>
      </c>
      <c r="O177" s="19">
        <f t="shared" si="38"/>
        <v>2.6594924327773537</v>
      </c>
      <c r="P177" s="35">
        <f t="shared" si="39"/>
        <v>64.63229326995396</v>
      </c>
      <c r="Q177" s="19">
        <f t="shared" si="40"/>
        <v>35.31899819266302</v>
      </c>
      <c r="R177" s="35">
        <f t="shared" si="41"/>
        <v>14.502873278538056</v>
      </c>
      <c r="S177" s="19">
        <f t="shared" si="42"/>
        <v>7.468777231470582</v>
      </c>
      <c r="T177" s="35">
        <f t="shared" si="35"/>
        <v>12.583057392117913</v>
      </c>
      <c r="U177" s="19">
        <f t="shared" si="43"/>
        <v>7.243210614085438</v>
      </c>
      <c r="V177" s="32">
        <f>J177</f>
        <v>0.8326663997864531</v>
      </c>
      <c r="W177" s="19">
        <f>V177/3.28</f>
        <v>0.25386170725196744</v>
      </c>
      <c r="X177" s="35"/>
      <c r="Y177" s="19"/>
      <c r="Z177" s="35"/>
      <c r="AA177" s="19"/>
      <c r="AB177" s="35"/>
      <c r="AC177" s="19"/>
    </row>
    <row r="178" spans="1:29" s="5" customFormat="1" ht="12.75">
      <c r="A178" s="20">
        <v>2006</v>
      </c>
      <c r="B178" s="32">
        <f>STDEV(B76:B80)</f>
        <v>0.03447172754591797</v>
      </c>
      <c r="C178" s="32">
        <f aca="true" t="shared" si="48" ref="C178:K178">STDEV(C76:C80)</f>
        <v>3.8820484283429546</v>
      </c>
      <c r="D178" s="32">
        <f t="shared" si="48"/>
        <v>0.024833445189904692</v>
      </c>
      <c r="E178" s="32">
        <f t="shared" si="48"/>
        <v>1.764237323415804</v>
      </c>
      <c r="F178" s="32">
        <f t="shared" si="48"/>
        <v>0.008443932733033836</v>
      </c>
      <c r="G178" s="32">
        <f t="shared" si="48"/>
        <v>1.9891706814650172</v>
      </c>
      <c r="H178" s="32">
        <f t="shared" si="48"/>
        <v>0.006300793600809358</v>
      </c>
      <c r="I178" s="32">
        <f t="shared" si="48"/>
        <v>1.7556860007795565</v>
      </c>
      <c r="J178" s="32">
        <f t="shared" si="48"/>
        <v>0.44999999999999535</v>
      </c>
      <c r="K178" s="32">
        <f t="shared" si="48"/>
        <v>0.1371951219512145</v>
      </c>
      <c r="L178" s="19"/>
      <c r="M178" s="5">
        <v>2006</v>
      </c>
      <c r="N178" s="35">
        <f t="shared" si="37"/>
        <v>34.47172754591797</v>
      </c>
      <c r="O178" s="19">
        <f t="shared" si="38"/>
        <v>3.8820484283429546</v>
      </c>
      <c r="P178" s="35">
        <f t="shared" si="39"/>
        <v>24.83344518990469</v>
      </c>
      <c r="Q178" s="19">
        <f t="shared" si="40"/>
        <v>1.764237323415804</v>
      </c>
      <c r="R178" s="35">
        <f t="shared" si="41"/>
        <v>8.443932733033837</v>
      </c>
      <c r="S178" s="19">
        <f t="shared" si="42"/>
        <v>1.9891706814650172</v>
      </c>
      <c r="T178" s="35">
        <f t="shared" si="35"/>
        <v>6.3007936008093575</v>
      </c>
      <c r="U178" s="19">
        <f t="shared" si="43"/>
        <v>1.7556860007795565</v>
      </c>
      <c r="V178" s="32">
        <f>J178</f>
        <v>0.44999999999999535</v>
      </c>
      <c r="W178" s="19">
        <f>V178/3.28</f>
        <v>0.1371951219512181</v>
      </c>
      <c r="X178" s="35"/>
      <c r="Y178" s="19"/>
      <c r="Z178" s="35"/>
      <c r="AA178" s="19"/>
      <c r="AB178" s="35"/>
      <c r="AC178" s="19"/>
    </row>
    <row r="179" spans="1:29" s="5" customFormat="1" ht="12.75">
      <c r="A179" s="20">
        <v>2007</v>
      </c>
      <c r="B179" s="32">
        <f>STDEV(B96:B100)</f>
        <v>0.016288032416470703</v>
      </c>
      <c r="C179" s="19">
        <f aca="true" t="shared" si="49" ref="C179:J179">STDEV(C95:C99)</f>
        <v>22.868425831263508</v>
      </c>
      <c r="D179" s="32">
        <f t="shared" si="49"/>
        <v>0.14636700447846848</v>
      </c>
      <c r="E179" s="19">
        <f t="shared" si="49"/>
        <v>13.363362226625451</v>
      </c>
      <c r="F179" s="32">
        <f t="shared" si="49"/>
        <v>0.006188699378706304</v>
      </c>
      <c r="G179" s="19">
        <f t="shared" si="49"/>
        <v>2.217843547232314</v>
      </c>
      <c r="H179" s="32">
        <f t="shared" si="49"/>
        <v>0.006418722614352479</v>
      </c>
      <c r="I179" s="19">
        <f t="shared" si="49"/>
        <v>0.9558765610684066</v>
      </c>
      <c r="J179" s="19">
        <f t="shared" si="49"/>
        <v>0.7893034904268431</v>
      </c>
      <c r="K179" s="19">
        <f>J179/3.28</f>
        <v>0.24064130805696438</v>
      </c>
      <c r="L179" s="19"/>
      <c r="M179" s="5">
        <v>2007</v>
      </c>
      <c r="N179" s="35">
        <f t="shared" si="37"/>
        <v>16.288032416470703</v>
      </c>
      <c r="O179" s="19">
        <f t="shared" si="38"/>
        <v>22.868425831263508</v>
      </c>
      <c r="P179" s="35">
        <f t="shared" si="39"/>
        <v>146.3670044784685</v>
      </c>
      <c r="Q179" s="19">
        <f t="shared" si="40"/>
        <v>13.363362226625451</v>
      </c>
      <c r="R179" s="35">
        <f t="shared" si="41"/>
        <v>6.188699378706304</v>
      </c>
      <c r="S179" s="19">
        <f t="shared" si="42"/>
        <v>2.217843547232314</v>
      </c>
      <c r="T179" s="35">
        <f t="shared" si="35"/>
        <v>6.418722614352479</v>
      </c>
      <c r="U179" s="19">
        <f t="shared" si="43"/>
        <v>0.9558765610684066</v>
      </c>
      <c r="V179" s="32">
        <f>J179</f>
        <v>0.7893034904268431</v>
      </c>
      <c r="W179" s="19">
        <f>V179/3.28</f>
        <v>0.24064130805696438</v>
      </c>
      <c r="X179" s="35"/>
      <c r="Y179" s="19"/>
      <c r="Z179" s="35"/>
      <c r="AA179" s="19"/>
      <c r="AB179" s="35"/>
      <c r="AC179" s="19"/>
    </row>
    <row r="180" spans="1:29" s="5" customFormat="1" ht="12.75">
      <c r="A180" s="20">
        <v>2008</v>
      </c>
      <c r="B180" s="32">
        <f>STDEV(B121:B127)</f>
        <v>0.018356262717459142</v>
      </c>
      <c r="C180" s="19">
        <f aca="true" t="shared" si="50" ref="C180:J180">STDEV(C120:C126)</f>
        <v>2.704803487272581</v>
      </c>
      <c r="D180" s="32">
        <f t="shared" si="50"/>
        <v>0.020939823076525515</v>
      </c>
      <c r="E180" s="19">
        <f t="shared" si="50"/>
        <v>5.921615368413308</v>
      </c>
      <c r="F180" s="32">
        <f t="shared" si="50"/>
        <v>0.008582928793055828</v>
      </c>
      <c r="G180" s="19">
        <f t="shared" si="50"/>
        <v>3.8394301412480254</v>
      </c>
      <c r="H180" s="32">
        <f t="shared" si="50"/>
        <v>0.007546680127869534</v>
      </c>
      <c r="I180" s="19">
        <f t="shared" si="50"/>
        <v>2.22302989290787</v>
      </c>
      <c r="J180" s="19">
        <f t="shared" si="50"/>
        <v>0.9352870707766204</v>
      </c>
      <c r="K180" s="19">
        <f>J180/3.28</f>
        <v>0.28514849718799407</v>
      </c>
      <c r="L180" s="19"/>
      <c r="M180" s="5">
        <v>2008</v>
      </c>
      <c r="N180" s="35">
        <f t="shared" si="37"/>
        <v>18.356262717459142</v>
      </c>
      <c r="O180" s="19">
        <f t="shared" si="38"/>
        <v>2.704803487272581</v>
      </c>
      <c r="P180" s="35">
        <f t="shared" si="39"/>
        <v>20.939823076525514</v>
      </c>
      <c r="Q180" s="19">
        <f t="shared" si="40"/>
        <v>5.921615368413308</v>
      </c>
      <c r="R180" s="35">
        <f t="shared" si="41"/>
        <v>8.582928793055828</v>
      </c>
      <c r="S180" s="19">
        <f t="shared" si="42"/>
        <v>3.8394301412480254</v>
      </c>
      <c r="T180" s="35">
        <f t="shared" si="35"/>
        <v>7.546680127869534</v>
      </c>
      <c r="U180" s="19">
        <f t="shared" si="43"/>
        <v>2.22302989290787</v>
      </c>
      <c r="V180" s="32">
        <f>J180</f>
        <v>0.9352870707766204</v>
      </c>
      <c r="W180" s="19">
        <f>V180/3.28</f>
        <v>0.28514849718799407</v>
      </c>
      <c r="X180" s="35"/>
      <c r="Y180" s="19"/>
      <c r="Z180" s="35"/>
      <c r="AA180" s="19"/>
      <c r="AB180" s="35"/>
      <c r="AC180" s="19"/>
    </row>
    <row r="181" spans="1:29" s="5" customFormat="1" ht="12.75">
      <c r="A181" s="20" t="s">
        <v>20</v>
      </c>
      <c r="B181" s="32">
        <f>AVERAGE(B172:B180)</f>
        <v>0.09481916718694569</v>
      </c>
      <c r="C181" s="19">
        <f aca="true" t="shared" si="51" ref="C181:K181">AVERAGE(C172:C180)</f>
        <v>4.997828836199963</v>
      </c>
      <c r="D181" s="32">
        <f t="shared" si="51"/>
        <v>0.07797491152110042</v>
      </c>
      <c r="E181" s="19">
        <f t="shared" si="51"/>
        <v>7.771858205572438</v>
      </c>
      <c r="F181" s="32">
        <f t="shared" si="51"/>
        <v>0.00845252882792915</v>
      </c>
      <c r="G181" s="19">
        <f t="shared" si="51"/>
        <v>2.819241516292357</v>
      </c>
      <c r="H181" s="32">
        <f t="shared" si="51"/>
        <v>0.008853394072490393</v>
      </c>
      <c r="I181" s="19">
        <f t="shared" si="51"/>
        <v>2.38536352575355</v>
      </c>
      <c r="J181" s="19">
        <f t="shared" si="51"/>
        <v>0.751814240247478</v>
      </c>
      <c r="K181" s="19">
        <f t="shared" si="51"/>
        <v>0.22099497573205765</v>
      </c>
      <c r="L181" s="19"/>
      <c r="M181" s="5" t="s">
        <v>20</v>
      </c>
      <c r="N181" s="35">
        <f t="shared" si="37"/>
        <v>94.81916718694569</v>
      </c>
      <c r="O181" s="19">
        <f t="shared" si="38"/>
        <v>4.997828836199963</v>
      </c>
      <c r="P181" s="35">
        <f t="shared" si="39"/>
        <v>77.97491152110042</v>
      </c>
      <c r="Q181" s="19">
        <f t="shared" si="40"/>
        <v>7.771858205572438</v>
      </c>
      <c r="R181" s="35">
        <f t="shared" si="41"/>
        <v>8.45252882792915</v>
      </c>
      <c r="S181" s="19">
        <f t="shared" si="42"/>
        <v>2.819241516292357</v>
      </c>
      <c r="T181" s="35">
        <f t="shared" si="35"/>
        <v>8.853394072490392</v>
      </c>
      <c r="U181" s="19">
        <f t="shared" si="43"/>
        <v>2.38536352575355</v>
      </c>
      <c r="V181" s="32">
        <f>J181</f>
        <v>0.751814240247478</v>
      </c>
      <c r="W181" s="19">
        <f>V181/3.28</f>
        <v>0.229211658612036</v>
      </c>
      <c r="X181" s="35"/>
      <c r="Y181" s="19"/>
      <c r="Z181" s="35"/>
      <c r="AA181" s="19"/>
      <c r="AB181" s="35"/>
      <c r="AC181" s="19"/>
    </row>
    <row r="182" spans="1:23" s="5" customFormat="1" ht="12.75">
      <c r="A182" s="20" t="s">
        <v>19</v>
      </c>
      <c r="G182" s="19"/>
      <c r="I182" s="19"/>
      <c r="J182" s="19"/>
      <c r="K182" s="19"/>
      <c r="L182" s="19"/>
      <c r="M182" s="5" t="s">
        <v>19</v>
      </c>
      <c r="S182" s="19"/>
      <c r="U182" s="19"/>
      <c r="V182" s="19"/>
      <c r="W182" s="19"/>
    </row>
    <row r="183" spans="1:29" s="5" customFormat="1" ht="12.75">
      <c r="A183" s="20">
        <v>2000</v>
      </c>
      <c r="B183" s="32">
        <f>B172/(B160^0.5)</f>
        <v>0.0534968327203687</v>
      </c>
      <c r="C183" s="19">
        <f aca="true" t="shared" si="52" ref="C183:G191">C172/C160^0.5</f>
        <v>0.6117889458675401</v>
      </c>
      <c r="D183" s="32">
        <f t="shared" si="52"/>
        <v>0.015493470206755452</v>
      </c>
      <c r="E183" s="19">
        <f t="shared" si="52"/>
        <v>1.361663315260784</v>
      </c>
      <c r="F183" s="32"/>
      <c r="G183" s="19"/>
      <c r="H183" s="32">
        <f aca="true" t="shared" si="53" ref="H183:I191">H172/H160^0.5</f>
        <v>0.0035107544524499053</v>
      </c>
      <c r="I183" s="19">
        <f t="shared" si="53"/>
        <v>0.7836625448029176</v>
      </c>
      <c r="J183" s="19"/>
      <c r="K183" s="19"/>
      <c r="L183" s="19"/>
      <c r="M183" s="5">
        <v>2000</v>
      </c>
      <c r="N183" s="35">
        <f>B183*1000</f>
        <v>53.4968327203687</v>
      </c>
      <c r="O183" s="19">
        <f>C183</f>
        <v>0.6117889458675401</v>
      </c>
      <c r="P183" s="35">
        <f>D183*1000</f>
        <v>15.493470206755452</v>
      </c>
      <c r="Q183" s="19">
        <f>E183</f>
        <v>1.361663315260784</v>
      </c>
      <c r="R183" s="32"/>
      <c r="S183" s="36"/>
      <c r="T183" s="35">
        <f aca="true" t="shared" si="54" ref="T183:T192">H183*1000</f>
        <v>3.5107544524499055</v>
      </c>
      <c r="U183" s="19">
        <f>I183</f>
        <v>0.7836625448029176</v>
      </c>
      <c r="V183" s="19"/>
      <c r="W183" s="35"/>
      <c r="X183" s="35"/>
      <c r="Y183" s="19"/>
      <c r="Z183" s="35"/>
      <c r="AA183" s="19"/>
      <c r="AB183" s="35"/>
      <c r="AC183" s="19"/>
    </row>
    <row r="184" spans="1:29" s="5" customFormat="1" ht="12.75">
      <c r="A184" s="20">
        <v>2001</v>
      </c>
      <c r="B184" s="32">
        <f aca="true" t="shared" si="55" ref="B184:B191">B173/B161^0.5</f>
        <v>0.13994175375649845</v>
      </c>
      <c r="C184" s="19">
        <f t="shared" si="52"/>
        <v>0.7567474259399014</v>
      </c>
      <c r="D184" s="32">
        <f t="shared" si="52"/>
        <v>0.08938036697172372</v>
      </c>
      <c r="E184" s="19">
        <f t="shared" si="52"/>
        <v>0.8886006477102704</v>
      </c>
      <c r="F184" s="32">
        <f t="shared" si="52"/>
        <v>0.0015055453054181626</v>
      </c>
      <c r="G184" s="19">
        <f t="shared" si="52"/>
        <v>0.215509731669928</v>
      </c>
      <c r="H184" s="32">
        <f t="shared" si="53"/>
        <v>0.0015793810320642845</v>
      </c>
      <c r="I184" s="19">
        <f t="shared" si="53"/>
        <v>0.23380903889000448</v>
      </c>
      <c r="J184" s="19"/>
      <c r="K184" s="19"/>
      <c r="L184" s="19"/>
      <c r="M184" s="5">
        <v>2001</v>
      </c>
      <c r="N184" s="35">
        <f aca="true" t="shared" si="56" ref="N184:N192">B184*1000</f>
        <v>139.94175375649846</v>
      </c>
      <c r="O184" s="19">
        <f aca="true" t="shared" si="57" ref="O184:O192">C184</f>
        <v>0.7567474259399014</v>
      </c>
      <c r="P184" s="35">
        <f aca="true" t="shared" si="58" ref="P184:P192">D184*1000</f>
        <v>89.38036697172372</v>
      </c>
      <c r="Q184" s="19">
        <f aca="true" t="shared" si="59" ref="Q184:Q192">E184</f>
        <v>0.8886006477102704</v>
      </c>
      <c r="R184" s="35">
        <f aca="true" t="shared" si="60" ref="R184:R192">F184*1000</f>
        <v>1.5055453054181627</v>
      </c>
      <c r="S184" s="19">
        <f aca="true" t="shared" si="61" ref="S184:S192">G184</f>
        <v>0.215509731669928</v>
      </c>
      <c r="T184" s="35">
        <f t="shared" si="54"/>
        <v>1.5793810320642845</v>
      </c>
      <c r="U184" s="19">
        <f aca="true" t="shared" si="62" ref="U184:U192">I184</f>
        <v>0.23380903889000448</v>
      </c>
      <c r="V184" s="19"/>
      <c r="W184" s="35"/>
      <c r="X184" s="35"/>
      <c r="Y184" s="19"/>
      <c r="Z184" s="35"/>
      <c r="AA184" s="19"/>
      <c r="AB184" s="35"/>
      <c r="AC184" s="19"/>
    </row>
    <row r="185" spans="1:29" s="5" customFormat="1" ht="12.75">
      <c r="A185" s="20">
        <v>2002</v>
      </c>
      <c r="B185" s="32">
        <f t="shared" si="55"/>
        <v>0.02450000000000002</v>
      </c>
      <c r="C185" s="19">
        <f t="shared" si="52"/>
        <v>5.57359847854149</v>
      </c>
      <c r="D185" s="32">
        <f t="shared" si="52"/>
        <v>0.0014719601443879727</v>
      </c>
      <c r="E185" s="19">
        <f t="shared" si="52"/>
        <v>1.5400216448695332</v>
      </c>
      <c r="F185" s="32">
        <f t="shared" si="52"/>
        <v>0.005759050847723677</v>
      </c>
      <c r="G185" s="19">
        <f t="shared" si="52"/>
        <v>2.152130727132224</v>
      </c>
      <c r="H185" s="32">
        <f t="shared" si="53"/>
        <v>0.01575330653122278</v>
      </c>
      <c r="I185" s="19">
        <f t="shared" si="53"/>
        <v>2.089258241577618</v>
      </c>
      <c r="J185" s="19"/>
      <c r="K185" s="19"/>
      <c r="L185" s="19"/>
      <c r="M185" s="5">
        <v>2002</v>
      </c>
      <c r="N185" s="35">
        <f t="shared" si="56"/>
        <v>24.500000000000018</v>
      </c>
      <c r="O185" s="19">
        <f t="shared" si="57"/>
        <v>5.57359847854149</v>
      </c>
      <c r="P185" s="35">
        <f t="shared" si="58"/>
        <v>1.4719601443879728</v>
      </c>
      <c r="Q185" s="19">
        <f t="shared" si="59"/>
        <v>1.5400216448695332</v>
      </c>
      <c r="R185" s="35">
        <f t="shared" si="60"/>
        <v>5.759050847723676</v>
      </c>
      <c r="S185" s="19">
        <f t="shared" si="61"/>
        <v>2.152130727132224</v>
      </c>
      <c r="T185" s="35">
        <f t="shared" si="54"/>
        <v>15.75330653122278</v>
      </c>
      <c r="U185" s="19">
        <f t="shared" si="62"/>
        <v>2.089258241577618</v>
      </c>
      <c r="V185" s="19"/>
      <c r="W185" s="35"/>
      <c r="X185" s="35"/>
      <c r="Y185" s="19"/>
      <c r="Z185" s="35"/>
      <c r="AA185" s="19"/>
      <c r="AB185" s="35"/>
      <c r="AC185" s="19"/>
    </row>
    <row r="186" spans="1:29" s="5" customFormat="1" ht="12.75">
      <c r="A186" s="20">
        <v>2003</v>
      </c>
      <c r="B186" s="32">
        <f t="shared" si="55"/>
        <v>0.018194168785019484</v>
      </c>
      <c r="C186" s="19">
        <f t="shared" si="52"/>
        <v>0.44621868081817406</v>
      </c>
      <c r="D186" s="32">
        <f t="shared" si="52"/>
        <v>0.006231193928756967</v>
      </c>
      <c r="E186" s="19">
        <f t="shared" si="52"/>
        <v>0.869642327498943</v>
      </c>
      <c r="F186" s="32">
        <f t="shared" si="52"/>
        <v>0.003785938897200182</v>
      </c>
      <c r="G186" s="19">
        <f t="shared" si="52"/>
        <v>1.0892403061053357</v>
      </c>
      <c r="H186" s="32">
        <f t="shared" si="53"/>
        <v>0.002628899220417381</v>
      </c>
      <c r="I186" s="19">
        <f t="shared" si="53"/>
        <v>1.2118855831581898</v>
      </c>
      <c r="J186" s="19"/>
      <c r="K186" s="19"/>
      <c r="L186" s="19"/>
      <c r="M186" s="5">
        <v>2003</v>
      </c>
      <c r="N186" s="35">
        <f t="shared" si="56"/>
        <v>18.194168785019485</v>
      </c>
      <c r="O186" s="19">
        <f t="shared" si="57"/>
        <v>0.44621868081817406</v>
      </c>
      <c r="P186" s="35">
        <f t="shared" si="58"/>
        <v>6.231193928756967</v>
      </c>
      <c r="Q186" s="19">
        <f t="shared" si="59"/>
        <v>0.869642327498943</v>
      </c>
      <c r="R186" s="35">
        <f t="shared" si="60"/>
        <v>3.7859388972001824</v>
      </c>
      <c r="S186" s="19">
        <f t="shared" si="61"/>
        <v>1.0892403061053357</v>
      </c>
      <c r="T186" s="35">
        <f t="shared" si="54"/>
        <v>2.628899220417381</v>
      </c>
      <c r="U186" s="19">
        <f t="shared" si="62"/>
        <v>1.2118855831581898</v>
      </c>
      <c r="V186" s="19"/>
      <c r="W186" s="35"/>
      <c r="X186" s="35"/>
      <c r="Y186" s="19"/>
      <c r="Z186" s="35"/>
      <c r="AA186" s="19"/>
      <c r="AB186" s="35"/>
      <c r="AC186" s="19"/>
    </row>
    <row r="187" spans="1:29" s="5" customFormat="1" ht="12.75">
      <c r="A187" s="20">
        <v>2004</v>
      </c>
      <c r="B187" s="32">
        <f t="shared" si="55"/>
        <v>0.08651901525098397</v>
      </c>
      <c r="C187" s="19">
        <f t="shared" si="52"/>
        <v>0.24069344264714182</v>
      </c>
      <c r="D187" s="32">
        <f t="shared" si="52"/>
        <v>0.07637036947228507</v>
      </c>
      <c r="E187" s="19">
        <f t="shared" si="52"/>
        <v>1.680813295203644</v>
      </c>
      <c r="F187" s="32">
        <f t="shared" si="52"/>
        <v>0.003933615809065917</v>
      </c>
      <c r="G187" s="19">
        <f t="shared" si="52"/>
        <v>0.35739800409813866</v>
      </c>
      <c r="H187" s="32">
        <f t="shared" si="53"/>
        <v>0.0025245461638348653</v>
      </c>
      <c r="I187" s="19">
        <f t="shared" si="53"/>
        <v>0.39132254386034787</v>
      </c>
      <c r="J187" s="19"/>
      <c r="K187" s="19"/>
      <c r="L187" s="19"/>
      <c r="M187" s="5">
        <v>2004</v>
      </c>
      <c r="N187" s="35">
        <f t="shared" si="56"/>
        <v>86.51901525098397</v>
      </c>
      <c r="O187" s="19">
        <f t="shared" si="57"/>
        <v>0.24069344264714182</v>
      </c>
      <c r="P187" s="35">
        <f t="shared" si="58"/>
        <v>76.37036947228506</v>
      </c>
      <c r="Q187" s="19">
        <f t="shared" si="59"/>
        <v>1.680813295203644</v>
      </c>
      <c r="R187" s="35">
        <f t="shared" si="60"/>
        <v>3.9336158090659175</v>
      </c>
      <c r="S187" s="19">
        <f t="shared" si="61"/>
        <v>0.35739800409813866</v>
      </c>
      <c r="T187" s="35">
        <f t="shared" si="54"/>
        <v>2.524546163834865</v>
      </c>
      <c r="U187" s="19">
        <f t="shared" si="62"/>
        <v>0.39132254386034787</v>
      </c>
      <c r="V187" s="19"/>
      <c r="W187" s="35"/>
      <c r="X187" s="35"/>
      <c r="Y187" s="19"/>
      <c r="Z187" s="35"/>
      <c r="AA187" s="19"/>
      <c r="AB187" s="35"/>
      <c r="AC187" s="19"/>
    </row>
    <row r="188" spans="1:29" s="5" customFormat="1" ht="12.75">
      <c r="A188" s="20">
        <v>2005</v>
      </c>
      <c r="B188" s="32">
        <f t="shared" si="55"/>
        <v>0.021797043632362418</v>
      </c>
      <c r="C188" s="19">
        <f t="shared" si="52"/>
        <v>1.535458671971778</v>
      </c>
      <c r="D188" s="32">
        <f t="shared" si="52"/>
        <v>0.03731547191775075</v>
      </c>
      <c r="E188" s="19">
        <f t="shared" si="52"/>
        <v>20.3914331140419</v>
      </c>
      <c r="F188" s="32">
        <f t="shared" si="52"/>
        <v>0.008373237791386977</v>
      </c>
      <c r="G188" s="19">
        <f t="shared" si="52"/>
        <v>4.312100545106889</v>
      </c>
      <c r="H188" s="32">
        <f t="shared" si="53"/>
        <v>0.007264831572567788</v>
      </c>
      <c r="I188" s="19">
        <f t="shared" si="53"/>
        <v>4.181869597839382</v>
      </c>
      <c r="J188" s="19"/>
      <c r="K188" s="19"/>
      <c r="L188" s="19"/>
      <c r="M188" s="5">
        <v>2005</v>
      </c>
      <c r="N188" s="35">
        <f t="shared" si="56"/>
        <v>21.797043632362417</v>
      </c>
      <c r="O188" s="19">
        <f t="shared" si="57"/>
        <v>1.535458671971778</v>
      </c>
      <c r="P188" s="35">
        <f t="shared" si="58"/>
        <v>37.315471917750756</v>
      </c>
      <c r="Q188" s="19">
        <f t="shared" si="59"/>
        <v>20.3914331140419</v>
      </c>
      <c r="R188" s="35">
        <f t="shared" si="60"/>
        <v>8.373237791386977</v>
      </c>
      <c r="S188" s="19">
        <f t="shared" si="61"/>
        <v>4.312100545106889</v>
      </c>
      <c r="T188" s="35">
        <f t="shared" si="54"/>
        <v>7.264831572567788</v>
      </c>
      <c r="U188" s="19">
        <f t="shared" si="62"/>
        <v>4.181869597839382</v>
      </c>
      <c r="V188" s="32">
        <f>J188</f>
        <v>0</v>
      </c>
      <c r="W188" s="19">
        <f>V188/3.28</f>
        <v>0</v>
      </c>
      <c r="X188" s="35"/>
      <c r="Y188" s="19"/>
      <c r="Z188" s="35"/>
      <c r="AA188" s="19"/>
      <c r="AB188" s="35"/>
      <c r="AC188" s="19"/>
    </row>
    <row r="189" spans="1:29" s="5" customFormat="1" ht="12.75">
      <c r="A189" s="20">
        <v>2006</v>
      </c>
      <c r="B189" s="32">
        <f t="shared" si="55"/>
        <v>0.017235863772958986</v>
      </c>
      <c r="C189" s="19">
        <f t="shared" si="52"/>
        <v>2.745022768575882</v>
      </c>
      <c r="D189" s="32">
        <f t="shared" si="52"/>
        <v>0.012416722594952346</v>
      </c>
      <c r="E189" s="19">
        <f t="shared" si="52"/>
        <v>1.247504175009719</v>
      </c>
      <c r="F189" s="32">
        <f t="shared" si="52"/>
        <v>0.004221966366516918</v>
      </c>
      <c r="G189" s="19">
        <f t="shared" si="52"/>
        <v>1.4065560778013795</v>
      </c>
      <c r="H189" s="32">
        <f t="shared" si="53"/>
        <v>0.003150396800404679</v>
      </c>
      <c r="I189" s="19">
        <f t="shared" si="53"/>
        <v>1.2414574767855144</v>
      </c>
      <c r="J189" s="19">
        <f>J178/J166^0.5</f>
        <v>0.2598076211353289</v>
      </c>
      <c r="K189" s="32"/>
      <c r="L189" s="19"/>
      <c r="M189" s="5">
        <v>2006</v>
      </c>
      <c r="N189" s="35">
        <f t="shared" si="56"/>
        <v>17.235863772958986</v>
      </c>
      <c r="O189" s="19">
        <f t="shared" si="57"/>
        <v>2.745022768575882</v>
      </c>
      <c r="P189" s="35">
        <f t="shared" si="58"/>
        <v>12.416722594952345</v>
      </c>
      <c r="Q189" s="19">
        <f t="shared" si="59"/>
        <v>1.247504175009719</v>
      </c>
      <c r="R189" s="35">
        <f t="shared" si="60"/>
        <v>4.221966366516918</v>
      </c>
      <c r="S189" s="19">
        <f t="shared" si="61"/>
        <v>1.4065560778013795</v>
      </c>
      <c r="T189" s="35">
        <f t="shared" si="54"/>
        <v>3.1503968004046787</v>
      </c>
      <c r="U189" s="19">
        <f t="shared" si="62"/>
        <v>1.2414574767855144</v>
      </c>
      <c r="V189" s="32">
        <f>J189</f>
        <v>0.2598076211353289</v>
      </c>
      <c r="W189" s="19">
        <f>V189/3.28</f>
        <v>0.0792096405900393</v>
      </c>
      <c r="X189" s="35"/>
      <c r="Y189" s="19"/>
      <c r="Z189" s="35"/>
      <c r="AA189" s="19"/>
      <c r="AB189" s="35"/>
      <c r="AC189" s="19"/>
    </row>
    <row r="190" spans="1:29" s="5" customFormat="1" ht="12.75">
      <c r="A190" s="20">
        <v>2007</v>
      </c>
      <c r="B190" s="32">
        <f t="shared" si="55"/>
        <v>0.007284229540589731</v>
      </c>
      <c r="C190" s="19">
        <f t="shared" si="52"/>
        <v>13.203091809622979</v>
      </c>
      <c r="D190" s="32">
        <f t="shared" si="52"/>
        <v>0.06545731433537433</v>
      </c>
      <c r="E190" s="19">
        <f t="shared" si="52"/>
        <v>6.681681113312726</v>
      </c>
      <c r="F190" s="32">
        <f t="shared" si="52"/>
        <v>0.002767670500619602</v>
      </c>
      <c r="G190" s="19">
        <f t="shared" si="52"/>
        <v>1.108921773616157</v>
      </c>
      <c r="H190" s="32">
        <f t="shared" si="53"/>
        <v>0.002870540018881462</v>
      </c>
      <c r="I190" s="19">
        <f t="shared" si="53"/>
        <v>0.4779382805342033</v>
      </c>
      <c r="J190" s="19">
        <f>J179/J167^0.5</f>
        <v>0.3529872518944551</v>
      </c>
      <c r="K190" s="19"/>
      <c r="L190" s="19"/>
      <c r="M190" s="5">
        <v>2007</v>
      </c>
      <c r="N190" s="35">
        <f t="shared" si="56"/>
        <v>7.284229540589731</v>
      </c>
      <c r="O190" s="19">
        <f t="shared" si="57"/>
        <v>13.203091809622979</v>
      </c>
      <c r="P190" s="35">
        <f t="shared" si="58"/>
        <v>65.45731433537433</v>
      </c>
      <c r="Q190" s="19">
        <f t="shared" si="59"/>
        <v>6.681681113312726</v>
      </c>
      <c r="R190" s="35">
        <f t="shared" si="60"/>
        <v>2.767670500619602</v>
      </c>
      <c r="S190" s="19">
        <f t="shared" si="61"/>
        <v>1.108921773616157</v>
      </c>
      <c r="T190" s="35">
        <f t="shared" si="54"/>
        <v>2.870540018881462</v>
      </c>
      <c r="U190" s="19">
        <f t="shared" si="62"/>
        <v>0.4779382805342033</v>
      </c>
      <c r="V190" s="32">
        <f>J190</f>
        <v>0.3529872518944551</v>
      </c>
      <c r="W190" s="19">
        <f>V190/3.28</f>
        <v>0.10761806460196803</v>
      </c>
      <c r="X190" s="35"/>
      <c r="Y190" s="19"/>
      <c r="Z190" s="35"/>
      <c r="AA190" s="19"/>
      <c r="AB190" s="35"/>
      <c r="AC190" s="19"/>
    </row>
    <row r="191" spans="1:29" s="5" customFormat="1" ht="12.75">
      <c r="A191" s="20">
        <v>2008</v>
      </c>
      <c r="B191" s="32">
        <f t="shared" si="55"/>
        <v>0.0069380151644233695</v>
      </c>
      <c r="C191" s="19">
        <f t="shared" si="52"/>
        <v>1.1042313997197264</v>
      </c>
      <c r="D191" s="32">
        <f t="shared" si="52"/>
        <v>0.00791450919402542</v>
      </c>
      <c r="E191" s="19">
        <f t="shared" si="52"/>
        <v>2.2381602320856766</v>
      </c>
      <c r="F191" s="32">
        <f t="shared" si="52"/>
        <v>0.0032440421581430685</v>
      </c>
      <c r="G191" s="19">
        <f t="shared" si="52"/>
        <v>1.5674407915199347</v>
      </c>
      <c r="H191" s="32">
        <f t="shared" si="53"/>
        <v>0.002852376977499416</v>
      </c>
      <c r="I191" s="19">
        <f t="shared" si="53"/>
        <v>0.8402263219566818</v>
      </c>
      <c r="J191" s="19">
        <f>J180/J168^0.5</f>
        <v>0.35350528481842913</v>
      </c>
      <c r="K191" s="19"/>
      <c r="L191" s="19"/>
      <c r="M191" s="5">
        <v>2008</v>
      </c>
      <c r="N191" s="35">
        <f t="shared" si="56"/>
        <v>6.938015164423369</v>
      </c>
      <c r="O191" s="19">
        <f t="shared" si="57"/>
        <v>1.1042313997197264</v>
      </c>
      <c r="P191" s="35">
        <f t="shared" si="58"/>
        <v>7.91450919402542</v>
      </c>
      <c r="Q191" s="19">
        <f t="shared" si="59"/>
        <v>2.2381602320856766</v>
      </c>
      <c r="R191" s="35">
        <f t="shared" si="60"/>
        <v>3.2440421581430683</v>
      </c>
      <c r="S191" s="19">
        <f t="shared" si="61"/>
        <v>1.5674407915199347</v>
      </c>
      <c r="T191" s="35">
        <f t="shared" si="54"/>
        <v>2.8523769774994157</v>
      </c>
      <c r="U191" s="19">
        <f t="shared" si="62"/>
        <v>0.8402263219566818</v>
      </c>
      <c r="V191" s="32">
        <f>J191</f>
        <v>0.35350528481842913</v>
      </c>
      <c r="W191" s="19">
        <f>V191/3.28</f>
        <v>0.10777600146903328</v>
      </c>
      <c r="X191" s="35"/>
      <c r="Y191" s="19"/>
      <c r="Z191" s="35"/>
      <c r="AA191" s="19"/>
      <c r="AB191" s="35"/>
      <c r="AC191" s="19"/>
    </row>
    <row r="192" spans="1:29" s="5" customFormat="1" ht="12.75">
      <c r="A192" s="20" t="s">
        <v>17</v>
      </c>
      <c r="B192" s="32">
        <f>AVERAGE(B183:B191)</f>
        <v>0.04176743584702279</v>
      </c>
      <c r="C192" s="19">
        <f aca="true" t="shared" si="63" ref="C192:J192">AVERAGE(C183:C191)</f>
        <v>2.912983513744957</v>
      </c>
      <c r="D192" s="32">
        <f t="shared" si="63"/>
        <v>0.03467237541844578</v>
      </c>
      <c r="E192" s="19">
        <f t="shared" si="63"/>
        <v>4.099946651665911</v>
      </c>
      <c r="F192" s="32">
        <f t="shared" si="63"/>
        <v>0.004198883459509313</v>
      </c>
      <c r="G192" s="19">
        <f t="shared" si="63"/>
        <v>1.5261622446312484</v>
      </c>
      <c r="H192" s="32">
        <f t="shared" si="63"/>
        <v>0.0046816703077047295</v>
      </c>
      <c r="I192" s="19">
        <f t="shared" si="63"/>
        <v>1.2723810699338733</v>
      </c>
      <c r="J192" s="19">
        <f t="shared" si="63"/>
        <v>0.32210005261607105</v>
      </c>
      <c r="K192" s="19"/>
      <c r="L192" s="19"/>
      <c r="M192" s="5" t="s">
        <v>17</v>
      </c>
      <c r="N192" s="35">
        <f t="shared" si="56"/>
        <v>41.76743584702279</v>
      </c>
      <c r="O192" s="19">
        <f t="shared" si="57"/>
        <v>2.912983513744957</v>
      </c>
      <c r="P192" s="35">
        <f t="shared" si="58"/>
        <v>34.67237541844578</v>
      </c>
      <c r="Q192" s="19">
        <f t="shared" si="59"/>
        <v>4.099946651665911</v>
      </c>
      <c r="R192" s="35">
        <f t="shared" si="60"/>
        <v>4.198883459509313</v>
      </c>
      <c r="S192" s="19">
        <f t="shared" si="61"/>
        <v>1.5261622446312484</v>
      </c>
      <c r="T192" s="35">
        <f t="shared" si="54"/>
        <v>4.68167030770473</v>
      </c>
      <c r="U192" s="19">
        <f t="shared" si="62"/>
        <v>1.2723810699338733</v>
      </c>
      <c r="V192" s="32">
        <f>J192</f>
        <v>0.32210005261607105</v>
      </c>
      <c r="W192" s="19">
        <f>V192/3.28</f>
        <v>0.09820123555368021</v>
      </c>
      <c r="X192" s="32"/>
      <c r="Y192" s="19"/>
      <c r="Z192" s="35"/>
      <c r="AA192" s="19"/>
      <c r="AB192" s="35"/>
      <c r="AC192" s="19"/>
    </row>
    <row r="193" s="5" customFormat="1" ht="12.75">
      <c r="A193" s="20"/>
    </row>
    <row r="194" spans="1:8" s="5" customFormat="1" ht="12.75">
      <c r="A194" s="20"/>
      <c r="G194" s="42"/>
      <c r="H194" s="43"/>
    </row>
    <row r="195" s="5" customFormat="1" ht="12.75"/>
    <row r="196" spans="7:20" s="5" customFormat="1" ht="12.75">
      <c r="G196" s="34"/>
      <c r="H196" s="34"/>
      <c r="I196" s="34"/>
      <c r="J196" s="44"/>
      <c r="K196" s="45"/>
      <c r="L196" s="45"/>
      <c r="M196" s="45"/>
      <c r="N196" s="45"/>
      <c r="O196" s="45"/>
      <c r="P196" s="45"/>
      <c r="Q196" s="45"/>
      <c r="R196" s="45"/>
      <c r="S196" s="45"/>
      <c r="T196" s="45"/>
    </row>
    <row r="197" spans="7:20" s="5" customFormat="1" ht="12.75">
      <c r="G197" s="46"/>
      <c r="H197" s="34"/>
      <c r="I197" s="34"/>
      <c r="J197" s="44"/>
      <c r="K197" s="21"/>
      <c r="L197" s="21"/>
      <c r="M197" s="21"/>
      <c r="N197" s="21"/>
      <c r="O197" s="21"/>
      <c r="P197" s="21"/>
      <c r="Q197" s="21"/>
      <c r="R197" s="21"/>
      <c r="S197" s="21"/>
      <c r="T197" s="21"/>
    </row>
    <row r="198" spans="7:10" s="5" customFormat="1" ht="12.75">
      <c r="G198" s="16"/>
      <c r="H198" s="17"/>
      <c r="I198" s="17"/>
      <c r="J198" s="17"/>
    </row>
    <row r="199" spans="7:10" s="5" customFormat="1" ht="12.75">
      <c r="G199" s="16"/>
      <c r="H199" s="17"/>
      <c r="I199" s="17"/>
      <c r="J199" s="17"/>
    </row>
    <row r="200" spans="7:10" s="5" customFormat="1" ht="12.75">
      <c r="G200" s="16"/>
      <c r="H200" s="17"/>
      <c r="I200" s="17"/>
      <c r="J200" s="17"/>
    </row>
    <row r="201" spans="7:10" s="5" customFormat="1" ht="12.75">
      <c r="G201" s="16"/>
      <c r="H201" s="17"/>
      <c r="I201" s="17"/>
      <c r="J201" s="17"/>
    </row>
    <row r="202" spans="7:10" s="5" customFormat="1" ht="12.75">
      <c r="G202" s="16"/>
      <c r="H202" s="17"/>
      <c r="I202" s="17"/>
      <c r="J202" s="17"/>
    </row>
    <row r="203" spans="7:10" s="5" customFormat="1" ht="12.75">
      <c r="G203" s="16"/>
      <c r="H203" s="17"/>
      <c r="I203" s="18"/>
      <c r="J203" s="17"/>
    </row>
    <row r="204" spans="7:10" s="5" customFormat="1" ht="12.75">
      <c r="G204" s="16"/>
      <c r="H204" s="17"/>
      <c r="I204" s="17"/>
      <c r="J204" s="17"/>
    </row>
    <row r="205" spans="7:10" s="5" customFormat="1" ht="12.75">
      <c r="G205" s="16"/>
      <c r="H205" s="17"/>
      <c r="I205" s="17"/>
      <c r="J205" s="17"/>
    </row>
    <row r="206" spans="7:10" s="5" customFormat="1" ht="12.75">
      <c r="G206" s="16"/>
      <c r="H206" s="17"/>
      <c r="I206" s="17"/>
      <c r="J206" s="17"/>
    </row>
    <row r="207" spans="7:9" s="5" customFormat="1" ht="12.75">
      <c r="G207" s="16"/>
      <c r="H207" s="17"/>
      <c r="I207" s="17"/>
    </row>
    <row r="208" spans="7:9" s="5" customFormat="1" ht="12.75">
      <c r="G208" s="16"/>
      <c r="H208" s="17"/>
      <c r="I208" s="17"/>
    </row>
    <row r="209" spans="7:9" s="5" customFormat="1" ht="12.75">
      <c r="G209" s="16"/>
      <c r="H209" s="17"/>
      <c r="I209" s="17"/>
    </row>
    <row r="210" spans="7:9" s="5" customFormat="1" ht="12.75">
      <c r="G210" s="16"/>
      <c r="H210" s="17"/>
      <c r="I210" s="17"/>
    </row>
    <row r="211" spans="7:9" s="5" customFormat="1" ht="12.75">
      <c r="G211" s="16"/>
      <c r="H211" s="17"/>
      <c r="I211" s="17"/>
    </row>
    <row r="212" spans="7:9" s="5" customFormat="1" ht="12.75">
      <c r="G212" s="16"/>
      <c r="H212" s="17"/>
      <c r="I212" s="17"/>
    </row>
    <row r="213" spans="7:9" s="5" customFormat="1" ht="12.75">
      <c r="G213" s="16"/>
      <c r="H213" s="17"/>
      <c r="I213" s="17"/>
    </row>
    <row r="214" spans="7:20" s="5" customFormat="1" ht="12.75">
      <c r="G214" s="16"/>
      <c r="H214" s="17"/>
      <c r="I214" s="17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7:20" s="5" customFormat="1" ht="12.75">
      <c r="G215" s="16"/>
      <c r="H215" s="17"/>
      <c r="I215" s="17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7:20" s="5" customFormat="1" ht="12.75">
      <c r="G216" s="16"/>
      <c r="H216" s="17"/>
      <c r="I216" s="17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7:20" s="5" customFormat="1" ht="12.75">
      <c r="G217" s="16"/>
      <c r="H217" s="17"/>
      <c r="I217" s="17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7:20" s="5" customFormat="1" ht="12.75">
      <c r="G218" s="16"/>
      <c r="H218" s="17"/>
      <c r="I218" s="17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7:20" s="5" customFormat="1" ht="12.75">
      <c r="G219" s="16"/>
      <c r="H219" s="17"/>
      <c r="I219" s="17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7:20" s="5" customFormat="1" ht="12.75">
      <c r="G220" s="16"/>
      <c r="H220" s="17"/>
      <c r="I220" s="17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="5" customFormat="1" ht="12.75">
      <c r="G221" s="47"/>
    </row>
    <row r="222" s="5" customFormat="1" ht="12.75">
      <c r="G222" s="47"/>
    </row>
    <row r="223" s="5" customFormat="1" ht="12.75">
      <c r="G223" s="47"/>
    </row>
    <row r="224" s="5" customFormat="1" ht="12.75">
      <c r="G224" s="47"/>
    </row>
    <row r="225" s="5" customFormat="1" ht="12.75">
      <c r="G225" s="47"/>
    </row>
    <row r="226" s="5" customFormat="1" ht="12.75">
      <c r="G226" s="47"/>
    </row>
    <row r="227" s="5" customFormat="1" ht="12.75">
      <c r="G227" s="47"/>
    </row>
    <row r="228" s="5" customFormat="1" ht="12.75">
      <c r="G228" s="47"/>
    </row>
    <row r="229" s="5" customFormat="1" ht="12.75">
      <c r="G229" s="47"/>
    </row>
    <row r="230" s="5" customFormat="1" ht="12.75">
      <c r="G230" s="47"/>
    </row>
    <row r="231" s="5" customFormat="1" ht="12.75">
      <c r="G231" s="47"/>
    </row>
    <row r="232" s="5" customFormat="1" ht="12.75">
      <c r="G232" s="47"/>
    </row>
    <row r="233" s="5" customFormat="1" ht="12.75">
      <c r="G233" s="47"/>
    </row>
    <row r="234" s="5" customFormat="1" ht="12.75">
      <c r="G234" s="47"/>
    </row>
    <row r="235" s="5" customFormat="1" ht="12.75">
      <c r="G235" s="47"/>
    </row>
    <row r="236" s="5" customFormat="1" ht="12.75">
      <c r="G236" s="47"/>
    </row>
    <row r="237" s="5" customFormat="1" ht="12.75">
      <c r="G237" s="47"/>
    </row>
    <row r="238" s="5" customFormat="1" ht="12.75">
      <c r="G238" s="31"/>
    </row>
    <row r="239" s="10" customFormat="1" ht="12.75">
      <c r="G239" s="48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1">
      <selection activeCell="E146" sqref="E14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3">
      <selection activeCell="M113" sqref="M1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38" sqref="M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Bruce Wilson</dc:creator>
  <cp:keywords/>
  <dc:description/>
  <cp:lastModifiedBy>Craig Bruce Wilson</cp:lastModifiedBy>
  <cp:lastPrinted>2007-10-03T11:02:41Z</cp:lastPrinted>
  <dcterms:created xsi:type="dcterms:W3CDTF">2007-09-09T17:59:42Z</dcterms:created>
  <dcterms:modified xsi:type="dcterms:W3CDTF">2009-07-16T02:27:18Z</dcterms:modified>
  <cp:category/>
  <cp:version/>
  <cp:contentType/>
  <cp:contentStatus/>
</cp:coreProperties>
</file>